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648DAA91-2F89-491F-B9E5-878B6704E077}" xr6:coauthVersionLast="47" xr6:coauthVersionMax="47" xr10:uidLastSave="{00000000-0000-0000-0000-000000000000}"/>
  <bookViews>
    <workbookView xWindow="-108" yWindow="-108" windowWidth="23256" windowHeight="12456" tabRatio="764" activeTab="5" xr2:uid="{00000000-000D-0000-FFFF-FFFF00000000}"/>
  </bookViews>
  <sheets>
    <sheet name="平均工賃（月額）" sheetId="66" r:id="rId1"/>
    <sheet name="平均工賃（時間額）" sheetId="76" r:id="rId2"/>
    <sheet name="施設数" sheetId="60" r:id="rId3"/>
    <sheet name="就労Ａ型（雇用型）" sheetId="73" r:id="rId4"/>
    <sheet name="就労Ａ型（非雇用型）" sheetId="85" r:id="rId5"/>
    <sheet name="就労B型" sheetId="84" r:id="rId6"/>
  </sheets>
  <definedNames>
    <definedName name="_20030502_daicho_saishin" localSheetId="3">#REF!</definedName>
    <definedName name="_20030502_daicho_saishin" localSheetId="4">#REF!</definedName>
    <definedName name="_20030502_daicho_saishin" localSheetId="5">#REF!</definedName>
    <definedName name="_xlnm._FilterDatabase" localSheetId="3" hidden="1">'就労Ａ型（雇用型）'!$A$4:$Z$101</definedName>
    <definedName name="_xlnm._FilterDatabase" localSheetId="4" hidden="1">'就労Ａ型（非雇用型）'!$A$4:$AA$4</definedName>
    <definedName name="_xlnm._FilterDatabase" localSheetId="5" hidden="1">就労B型!$A$4:$AC$394</definedName>
    <definedName name="_xlnm.Print_Area" localSheetId="3">'就労Ａ型（雇用型）'!$B$1:$AA$101</definedName>
    <definedName name="_xlnm.Print_Area" localSheetId="4">'就労Ａ型（非雇用型）'!$B$1:$AA$31</definedName>
    <definedName name="_xlnm.Print_Area" localSheetId="5">就労B型!$A$1:$AA$394</definedName>
    <definedName name="_xlnm.Print_Titles" localSheetId="3">'就労Ａ型（雇用型）'!$B:$G,'就労Ａ型（雇用型）'!$1:$4</definedName>
    <definedName name="_xlnm.Print_Titles" localSheetId="4">'就労Ａ型（非雇用型）'!$B:$G,'就労Ａ型（非雇用型）'!$1:$4</definedName>
    <definedName name="_xlnm.Print_Titles" localSheetId="5">就労B型!$B:$G,就労B型!$1:$4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2" i="73" l="1"/>
  <c r="M52" i="73"/>
  <c r="N52" i="73" s="1"/>
  <c r="K52" i="73"/>
  <c r="V43" i="73" l="1"/>
  <c r="M43" i="73"/>
  <c r="N43" i="73" s="1"/>
  <c r="K43" i="73"/>
  <c r="D389" i="84" l="1"/>
  <c r="M267" i="84" l="1"/>
  <c r="N267" i="84" s="1"/>
  <c r="N256" i="84" l="1"/>
  <c r="K256" i="84"/>
  <c r="M253" i="84" l="1"/>
  <c r="N253" i="84" s="1"/>
  <c r="M239" i="84" l="1"/>
  <c r="N239" i="84" s="1"/>
  <c r="K239" i="84"/>
  <c r="M235" i="84" l="1"/>
  <c r="N235" i="84" s="1"/>
  <c r="K235" i="84"/>
  <c r="M212" i="84" l="1"/>
  <c r="N212" i="84" s="1"/>
  <c r="K212" i="84"/>
  <c r="M204" i="84" l="1"/>
  <c r="N204" i="84" s="1"/>
  <c r="M201" i="84" l="1"/>
  <c r="N201" i="84" s="1"/>
  <c r="K201" i="84"/>
  <c r="M196" i="84" l="1"/>
  <c r="N196" i="84" s="1"/>
  <c r="K196" i="84"/>
  <c r="M182" i="84" l="1"/>
  <c r="N182" i="84" s="1"/>
  <c r="M173" i="84" l="1"/>
  <c r="N173" i="84" s="1"/>
  <c r="K173" i="84"/>
  <c r="M168" i="84" l="1"/>
  <c r="N168" i="84" s="1"/>
  <c r="K168" i="84"/>
  <c r="M145" i="84" l="1"/>
  <c r="M138" i="84" l="1"/>
  <c r="N138" i="84" s="1"/>
  <c r="N132" i="84" l="1"/>
  <c r="K132" i="84"/>
  <c r="M118" i="84" l="1"/>
  <c r="N118" i="84" s="1"/>
  <c r="K118" i="84"/>
  <c r="M112" i="84" l="1"/>
  <c r="N112" i="84" s="1"/>
  <c r="K112" i="84"/>
  <c r="C29" i="73" l="1"/>
  <c r="C30" i="73" s="1"/>
  <c r="C31" i="73" s="1"/>
  <c r="C32" i="73" s="1"/>
  <c r="C33" i="73" s="1"/>
  <c r="C34" i="73" s="1"/>
  <c r="C35" i="73" s="1"/>
  <c r="C36" i="73" s="1"/>
  <c r="C37" i="73" s="1"/>
  <c r="C38" i="73" s="1"/>
  <c r="C39" i="73" s="1"/>
  <c r="C40" i="73" s="1"/>
  <c r="C41" i="73" s="1"/>
  <c r="C42" i="73" s="1"/>
  <c r="C43" i="73" s="1"/>
  <c r="C44" i="73" s="1"/>
  <c r="C45" i="73" s="1"/>
  <c r="C46" i="73" s="1"/>
  <c r="C47" i="73" s="1"/>
  <c r="C48" i="73" s="1"/>
  <c r="C49" i="73" s="1"/>
  <c r="C50" i="73" s="1"/>
  <c r="C51" i="73" s="1"/>
  <c r="C52" i="73" s="1"/>
  <c r="C53" i="73" s="1"/>
  <c r="C54" i="73" s="1"/>
  <c r="C55" i="73" s="1"/>
  <c r="C56" i="73" s="1"/>
  <c r="C57" i="73" s="1"/>
  <c r="C58" i="73" s="1"/>
  <c r="C59" i="73" s="1"/>
  <c r="C60" i="73" s="1"/>
  <c r="C61" i="73" s="1"/>
  <c r="C62" i="73" s="1"/>
  <c r="C63" i="73" s="1"/>
  <c r="C64" i="73" s="1"/>
  <c r="C65" i="73" s="1"/>
  <c r="C66" i="73" s="1"/>
  <c r="C67" i="73" s="1"/>
  <c r="C68" i="73" s="1"/>
  <c r="C69" i="73" s="1"/>
  <c r="C70" i="73" s="1"/>
  <c r="C71" i="73" s="1"/>
  <c r="C72" i="73" s="1"/>
  <c r="C73" i="73" s="1"/>
  <c r="C74" i="73" s="1"/>
  <c r="C75" i="73" s="1"/>
  <c r="C76" i="73" s="1"/>
  <c r="C77" i="73" s="1"/>
  <c r="C78" i="73" s="1"/>
  <c r="C79" i="73" s="1"/>
  <c r="C80" i="73" s="1"/>
  <c r="C81" i="73" s="1"/>
  <c r="C82" i="73" s="1"/>
  <c r="C83" i="73" s="1"/>
  <c r="C84" i="73" s="1"/>
  <c r="C85" i="73" s="1"/>
  <c r="C86" i="73" s="1"/>
  <c r="C87" i="73" s="1"/>
  <c r="C88" i="73" s="1"/>
  <c r="C89" i="73" s="1"/>
  <c r="C90" i="73" s="1"/>
  <c r="C91" i="73" s="1"/>
  <c r="C92" i="73" s="1"/>
  <c r="C93" i="73" s="1"/>
  <c r="C94" i="73" s="1"/>
  <c r="C95" i="73" s="1"/>
  <c r="V95" i="73" l="1"/>
  <c r="N95" i="73"/>
  <c r="K95" i="73"/>
  <c r="V94" i="73"/>
  <c r="N94" i="73"/>
  <c r="K94" i="73"/>
  <c r="V93" i="73"/>
  <c r="N93" i="73"/>
  <c r="K93" i="73"/>
  <c r="V92" i="73"/>
  <c r="N92" i="73"/>
  <c r="K92" i="73"/>
  <c r="V91" i="73"/>
  <c r="N91" i="73"/>
  <c r="K91" i="73"/>
  <c r="V90" i="73"/>
  <c r="N90" i="73"/>
  <c r="K90" i="73"/>
  <c r="D96" i="73"/>
  <c r="G96" i="73"/>
  <c r="H96" i="73"/>
  <c r="I96" i="73"/>
  <c r="J96" i="73"/>
  <c r="K96" i="73" l="1"/>
  <c r="N89" i="73"/>
  <c r="K89" i="73"/>
  <c r="V48" i="73"/>
  <c r="N48" i="73"/>
  <c r="K48" i="73"/>
  <c r="V8" i="73" l="1"/>
  <c r="N8" i="73"/>
  <c r="K8" i="73"/>
  <c r="V40" i="73" l="1"/>
  <c r="N40" i="73"/>
  <c r="K40" i="73"/>
  <c r="V62" i="73" l="1"/>
  <c r="N62" i="73"/>
  <c r="K62" i="73"/>
  <c r="V34" i="73" l="1"/>
  <c r="N34" i="73"/>
  <c r="K34" i="73"/>
  <c r="V215" i="84" l="1"/>
  <c r="N215" i="84"/>
  <c r="K215" i="84"/>
  <c r="V51" i="73"/>
  <c r="N51" i="73"/>
  <c r="K51" i="73"/>
  <c r="V31" i="73" l="1"/>
  <c r="N31" i="73"/>
  <c r="K31" i="73"/>
  <c r="V88" i="73" l="1"/>
  <c r="N88" i="73"/>
  <c r="K88" i="73"/>
  <c r="V18" i="73" l="1"/>
  <c r="N18" i="73"/>
  <c r="K18" i="73"/>
  <c r="V35" i="73" l="1"/>
  <c r="N35" i="73"/>
  <c r="K35" i="73"/>
  <c r="V63" i="73" l="1"/>
  <c r="N63" i="73"/>
  <c r="K63" i="73"/>
  <c r="M30" i="73" l="1"/>
  <c r="V42" i="73" l="1"/>
  <c r="N42" i="73"/>
  <c r="K42" i="73"/>
  <c r="V16" i="73" l="1"/>
  <c r="N16" i="73"/>
  <c r="K16" i="73"/>
  <c r="V28" i="73" l="1"/>
  <c r="N28" i="73"/>
  <c r="K28" i="73"/>
  <c r="V24" i="73" l="1"/>
  <c r="M24" i="73"/>
  <c r="N24" i="73" s="1"/>
  <c r="V55" i="73" l="1"/>
  <c r="M55" i="73"/>
  <c r="N55" i="73" s="1"/>
  <c r="K55" i="73"/>
  <c r="V57" i="73" l="1"/>
  <c r="N57" i="73"/>
  <c r="K57" i="73"/>
  <c r="M10" i="73" l="1"/>
  <c r="L13" i="73" l="1"/>
  <c r="L96" i="73" s="1"/>
  <c r="V22" i="73" l="1"/>
  <c r="N22" i="73"/>
  <c r="K22" i="73"/>
  <c r="V109" i="84" l="1"/>
  <c r="V98" i="84" l="1"/>
  <c r="V81" i="84" l="1"/>
  <c r="V56" i="84" l="1"/>
  <c r="V48" i="84" l="1"/>
  <c r="M48" i="84"/>
  <c r="N46" i="84" l="1"/>
  <c r="V64" i="73" l="1"/>
  <c r="M64" i="73"/>
  <c r="H98" i="73" l="1"/>
  <c r="M38" i="73" l="1"/>
  <c r="V13" i="84" l="1"/>
  <c r="N6" i="84" l="1"/>
  <c r="M236" i="84" l="1"/>
  <c r="N236" i="84" s="1"/>
  <c r="K236" i="84"/>
  <c r="V265" i="84" l="1"/>
  <c r="V264" i="84" l="1"/>
  <c r="M29" i="73" l="1"/>
  <c r="V60" i="73" l="1"/>
  <c r="M60" i="73"/>
  <c r="N60" i="73" s="1"/>
  <c r="K60" i="73"/>
  <c r="V151" i="84" l="1"/>
  <c r="N151" i="84"/>
  <c r="K151" i="84"/>
  <c r="M136" i="84" l="1"/>
  <c r="V261" i="84" l="1"/>
  <c r="M261" i="84"/>
  <c r="N261" i="84" s="1"/>
  <c r="K261" i="84"/>
  <c r="M68" i="84" l="1"/>
  <c r="M222" i="84" l="1"/>
  <c r="N222" i="84" s="1"/>
  <c r="K222" i="84"/>
  <c r="M54" i="73" l="1"/>
  <c r="M58" i="73" l="1"/>
  <c r="M23" i="73" l="1"/>
  <c r="V54" i="73" l="1"/>
  <c r="V56" i="73"/>
  <c r="V58" i="73"/>
  <c r="V59" i="73"/>
  <c r="N54" i="73"/>
  <c r="N56" i="73"/>
  <c r="N58" i="73"/>
  <c r="M59" i="73"/>
  <c r="N59" i="73" s="1"/>
  <c r="K54" i="73"/>
  <c r="K56" i="73"/>
  <c r="K58" i="73"/>
  <c r="K59" i="73"/>
  <c r="K29" i="73" l="1"/>
  <c r="M32" i="73" l="1"/>
  <c r="V37" i="73" l="1"/>
  <c r="M37" i="73"/>
  <c r="N37" i="73" s="1"/>
  <c r="K37" i="73"/>
  <c r="V44" i="73" l="1"/>
  <c r="M44" i="73"/>
  <c r="N44" i="73" s="1"/>
  <c r="K44" i="73"/>
  <c r="V45" i="73" l="1"/>
  <c r="M45" i="73"/>
  <c r="N45" i="73" s="1"/>
  <c r="K45" i="73"/>
  <c r="V41" i="73" l="1"/>
  <c r="M41" i="73"/>
  <c r="N41" i="73" s="1"/>
  <c r="K41" i="73"/>
  <c r="V25" i="73"/>
  <c r="M25" i="73"/>
  <c r="N25" i="73" s="1"/>
  <c r="K25" i="73"/>
  <c r="V50" i="73" l="1"/>
  <c r="N50" i="73"/>
  <c r="K50" i="73"/>
  <c r="V33" i="73" l="1"/>
  <c r="N33" i="73"/>
  <c r="K33" i="73"/>
  <c r="V21" i="73" l="1"/>
  <c r="N21" i="73"/>
  <c r="K21" i="73"/>
  <c r="V19" i="73" l="1"/>
  <c r="N19" i="73"/>
  <c r="K19" i="73"/>
  <c r="M5" i="73" l="1"/>
  <c r="V87" i="73" l="1"/>
  <c r="N87" i="73"/>
  <c r="K87" i="73"/>
  <c r="V86" i="73"/>
  <c r="N86" i="73"/>
  <c r="K86" i="73"/>
  <c r="V85" i="73"/>
  <c r="N85" i="73"/>
  <c r="K85" i="73"/>
  <c r="V84" i="73"/>
  <c r="N84" i="73"/>
  <c r="K84" i="73"/>
  <c r="V387" i="84"/>
  <c r="N387" i="84"/>
  <c r="K387" i="84"/>
  <c r="V386" i="84"/>
  <c r="N386" i="84"/>
  <c r="K386" i="84"/>
  <c r="V385" i="84"/>
  <c r="N385" i="84"/>
  <c r="K385" i="84"/>
  <c r="V384" i="84"/>
  <c r="N384" i="84"/>
  <c r="K384" i="84"/>
  <c r="V383" i="84"/>
  <c r="N383" i="84"/>
  <c r="K383" i="84"/>
  <c r="V382" i="84"/>
  <c r="N382" i="84"/>
  <c r="K382" i="84"/>
  <c r="V381" i="84"/>
  <c r="N381" i="84"/>
  <c r="K381" i="84"/>
  <c r="V380" i="84"/>
  <c r="N380" i="84"/>
  <c r="K380" i="84"/>
  <c r="V379" i="84"/>
  <c r="N379" i="84"/>
  <c r="K379" i="84"/>
  <c r="V378" i="84"/>
  <c r="N378" i="84"/>
  <c r="K378" i="84"/>
  <c r="V377" i="84"/>
  <c r="N377" i="84"/>
  <c r="K377" i="84"/>
  <c r="V376" i="84"/>
  <c r="N376" i="84"/>
  <c r="K376" i="84"/>
  <c r="V375" i="84"/>
  <c r="N375" i="84"/>
  <c r="K375" i="84"/>
  <c r="V374" i="84"/>
  <c r="N374" i="84"/>
  <c r="K374" i="84"/>
  <c r="V373" i="84"/>
  <c r="N373" i="84"/>
  <c r="K373" i="84"/>
  <c r="V372" i="84"/>
  <c r="N372" i="84"/>
  <c r="K372" i="84"/>
  <c r="V371" i="84"/>
  <c r="N371" i="84"/>
  <c r="K371" i="84"/>
  <c r="V370" i="84"/>
  <c r="N370" i="84"/>
  <c r="K370" i="84"/>
  <c r="V369" i="84"/>
  <c r="N369" i="84"/>
  <c r="K369" i="84"/>
  <c r="V368" i="84"/>
  <c r="N368" i="84"/>
  <c r="K368" i="84"/>
  <c r="V367" i="84"/>
  <c r="N367" i="84"/>
  <c r="K367" i="84"/>
  <c r="V366" i="84"/>
  <c r="N366" i="84"/>
  <c r="K366" i="84"/>
  <c r="V365" i="84"/>
  <c r="N365" i="84"/>
  <c r="K365" i="84"/>
  <c r="V364" i="84"/>
  <c r="N364" i="84"/>
  <c r="K364" i="84"/>
  <c r="V363" i="84"/>
  <c r="N363" i="84"/>
  <c r="K363" i="84"/>
  <c r="V362" i="84"/>
  <c r="N362" i="84"/>
  <c r="K362" i="84"/>
  <c r="V83" i="73" l="1"/>
  <c r="N83" i="73"/>
  <c r="K83" i="73"/>
  <c r="V82" i="73"/>
  <c r="N82" i="73"/>
  <c r="K82" i="73"/>
  <c r="V81" i="73"/>
  <c r="N81" i="73"/>
  <c r="K81" i="73"/>
  <c r="V80" i="73"/>
  <c r="N80" i="73"/>
  <c r="K80" i="73"/>
  <c r="V361" i="84"/>
  <c r="N361" i="84"/>
  <c r="K361" i="84"/>
  <c r="V360" i="84"/>
  <c r="N360" i="84"/>
  <c r="K360" i="84"/>
  <c r="V359" i="84"/>
  <c r="N359" i="84"/>
  <c r="K359" i="84"/>
  <c r="V358" i="84"/>
  <c r="N358" i="84"/>
  <c r="K358" i="84"/>
  <c r="V357" i="84"/>
  <c r="N357" i="84"/>
  <c r="K357" i="84"/>
  <c r="V356" i="84"/>
  <c r="N356" i="84"/>
  <c r="K356" i="84"/>
  <c r="V355" i="84"/>
  <c r="N355" i="84"/>
  <c r="K355" i="84"/>
  <c r="V354" i="84"/>
  <c r="N354" i="84"/>
  <c r="K354" i="84"/>
  <c r="V353" i="84"/>
  <c r="N353" i="84"/>
  <c r="K353" i="84"/>
  <c r="V352" i="84"/>
  <c r="N352" i="84"/>
  <c r="K352" i="84"/>
  <c r="V351" i="84"/>
  <c r="N351" i="84"/>
  <c r="K351" i="84"/>
  <c r="V350" i="84"/>
  <c r="N350" i="84"/>
  <c r="K350" i="84"/>
  <c r="V349" i="84"/>
  <c r="N349" i="84"/>
  <c r="K349" i="84"/>
  <c r="V348" i="84"/>
  <c r="N348" i="84"/>
  <c r="K348" i="84"/>
  <c r="V347" i="84"/>
  <c r="N347" i="84"/>
  <c r="K347" i="84"/>
  <c r="V346" i="84"/>
  <c r="N346" i="84"/>
  <c r="K346" i="84"/>
  <c r="V345" i="84"/>
  <c r="N345" i="84"/>
  <c r="K345" i="84"/>
  <c r="V344" i="84"/>
  <c r="N344" i="84"/>
  <c r="K344" i="84"/>
  <c r="V343" i="84"/>
  <c r="N343" i="84"/>
  <c r="K343" i="84"/>
  <c r="V342" i="84"/>
  <c r="N342" i="84"/>
  <c r="K342" i="84"/>
  <c r="V341" i="84"/>
  <c r="N341" i="84"/>
  <c r="K341" i="84"/>
  <c r="V340" i="84"/>
  <c r="N340" i="84"/>
  <c r="K340" i="84"/>
  <c r="V339" i="84"/>
  <c r="N339" i="84"/>
  <c r="K339" i="84"/>
  <c r="V338" i="84"/>
  <c r="N338" i="84"/>
  <c r="K338" i="84"/>
  <c r="V337" i="84"/>
  <c r="N337" i="84"/>
  <c r="K337" i="84"/>
  <c r="V336" i="84"/>
  <c r="N336" i="84"/>
  <c r="K336" i="84"/>
  <c r="V335" i="84"/>
  <c r="N335" i="84"/>
  <c r="K335" i="84"/>
  <c r="V334" i="84"/>
  <c r="N334" i="84"/>
  <c r="K334" i="84"/>
  <c r="V333" i="84"/>
  <c r="N333" i="84"/>
  <c r="K333" i="84"/>
  <c r="V332" i="84"/>
  <c r="N332" i="84"/>
  <c r="K332" i="84"/>
  <c r="V331" i="84"/>
  <c r="N331" i="84"/>
  <c r="K331" i="84"/>
  <c r="V330" i="84"/>
  <c r="N330" i="84"/>
  <c r="K330" i="84"/>
  <c r="V329" i="84"/>
  <c r="N329" i="84"/>
  <c r="K329" i="84"/>
  <c r="V328" i="84"/>
  <c r="N328" i="84"/>
  <c r="K328" i="84"/>
  <c r="V327" i="84"/>
  <c r="N327" i="84"/>
  <c r="K327" i="84"/>
  <c r="V79" i="73" l="1"/>
  <c r="N79" i="73"/>
  <c r="K79" i="73"/>
  <c r="V78" i="73"/>
  <c r="N78" i="73"/>
  <c r="K78" i="73"/>
  <c r="V77" i="73"/>
  <c r="N77" i="73"/>
  <c r="K77" i="73"/>
  <c r="V76" i="73"/>
  <c r="N76" i="73"/>
  <c r="K76" i="73"/>
  <c r="V75" i="73"/>
  <c r="N75" i="73"/>
  <c r="K75" i="73"/>
  <c r="V74" i="73"/>
  <c r="N74" i="73"/>
  <c r="K74" i="73"/>
  <c r="V73" i="73"/>
  <c r="N73" i="73"/>
  <c r="K73" i="73"/>
  <c r="V72" i="73"/>
  <c r="N72" i="73"/>
  <c r="K72" i="73"/>
  <c r="V71" i="73"/>
  <c r="N71" i="73"/>
  <c r="K71" i="73"/>
  <c r="V70" i="73"/>
  <c r="N70" i="73"/>
  <c r="K70" i="73"/>
  <c r="V69" i="73"/>
  <c r="N69" i="73"/>
  <c r="K69" i="73"/>
  <c r="V68" i="73"/>
  <c r="N68" i="73"/>
  <c r="K68" i="73"/>
  <c r="V67" i="73"/>
  <c r="N67" i="73"/>
  <c r="K67" i="73"/>
  <c r="V66" i="73"/>
  <c r="N66" i="73"/>
  <c r="K66" i="73"/>
  <c r="V65" i="73"/>
  <c r="N65" i="73"/>
  <c r="K65" i="73"/>
  <c r="V6" i="85"/>
  <c r="N6" i="85"/>
  <c r="K6" i="85"/>
  <c r="V5" i="85"/>
  <c r="N5" i="85"/>
  <c r="K5" i="85"/>
  <c r="V326" i="84"/>
  <c r="N326" i="84"/>
  <c r="K326" i="84"/>
  <c r="V325" i="84"/>
  <c r="N325" i="84"/>
  <c r="K325" i="84"/>
  <c r="V324" i="84"/>
  <c r="N324" i="84"/>
  <c r="K324" i="84"/>
  <c r="V323" i="84"/>
  <c r="N323" i="84"/>
  <c r="K323" i="84"/>
  <c r="V322" i="84"/>
  <c r="N322" i="84"/>
  <c r="K322" i="84"/>
  <c r="V321" i="84"/>
  <c r="N321" i="84"/>
  <c r="K321" i="84"/>
  <c r="V320" i="84"/>
  <c r="N320" i="84"/>
  <c r="K320" i="84"/>
  <c r="V319" i="84"/>
  <c r="N319" i="84"/>
  <c r="K319" i="84"/>
  <c r="V318" i="84"/>
  <c r="N318" i="84"/>
  <c r="K318" i="84"/>
  <c r="V317" i="84"/>
  <c r="N317" i="84"/>
  <c r="K317" i="84"/>
  <c r="V316" i="84"/>
  <c r="N316" i="84"/>
  <c r="K316" i="84"/>
  <c r="V315" i="84"/>
  <c r="N315" i="84"/>
  <c r="K315" i="84"/>
  <c r="V314" i="84"/>
  <c r="N314" i="84"/>
  <c r="K314" i="84"/>
  <c r="V313" i="84"/>
  <c r="N313" i="84"/>
  <c r="K313" i="84"/>
  <c r="V312" i="84"/>
  <c r="N312" i="84"/>
  <c r="K312" i="84"/>
  <c r="V311" i="84"/>
  <c r="N311" i="84"/>
  <c r="K311" i="84"/>
  <c r="V310" i="84"/>
  <c r="N310" i="84"/>
  <c r="K310" i="84"/>
  <c r="V309" i="84"/>
  <c r="N309" i="84"/>
  <c r="K309" i="84"/>
  <c r="V308" i="84"/>
  <c r="N308" i="84"/>
  <c r="K308" i="84"/>
  <c r="V307" i="84"/>
  <c r="N307" i="84"/>
  <c r="K307" i="84"/>
  <c r="V306" i="84"/>
  <c r="N306" i="84"/>
  <c r="K306" i="84"/>
  <c r="V305" i="84"/>
  <c r="N305" i="84"/>
  <c r="K305" i="84"/>
  <c r="V304" i="84"/>
  <c r="N304" i="84"/>
  <c r="K304" i="84"/>
  <c r="V303" i="84"/>
  <c r="N303" i="84"/>
  <c r="K303" i="84"/>
  <c r="V302" i="84"/>
  <c r="N302" i="84"/>
  <c r="K302" i="84"/>
  <c r="V301" i="84"/>
  <c r="N301" i="84"/>
  <c r="K301" i="84"/>
  <c r="V300" i="84"/>
  <c r="N300" i="84"/>
  <c r="K300" i="84"/>
  <c r="V299" i="84"/>
  <c r="N299" i="84"/>
  <c r="K299" i="84"/>
  <c r="V298" i="84"/>
  <c r="N298" i="84"/>
  <c r="K298" i="84"/>
  <c r="V297" i="84"/>
  <c r="N297" i="84"/>
  <c r="K297" i="84"/>
  <c r="V296" i="84"/>
  <c r="N296" i="84"/>
  <c r="K296" i="84"/>
  <c r="V295" i="84"/>
  <c r="N295" i="84"/>
  <c r="K295" i="84"/>
  <c r="V294" i="84"/>
  <c r="N294" i="84"/>
  <c r="K294" i="84"/>
  <c r="V293" i="84"/>
  <c r="N293" i="84"/>
  <c r="K293" i="84"/>
  <c r="V292" i="84"/>
  <c r="N292" i="84"/>
  <c r="K292" i="84"/>
  <c r="V291" i="84"/>
  <c r="N291" i="84"/>
  <c r="K291" i="84"/>
  <c r="V290" i="84"/>
  <c r="N290" i="84"/>
  <c r="K290" i="84"/>
  <c r="V289" i="84"/>
  <c r="N289" i="84"/>
  <c r="K289" i="84"/>
  <c r="V288" i="84"/>
  <c r="N288" i="84"/>
  <c r="K288" i="84"/>
  <c r="V287" i="84"/>
  <c r="N287" i="84"/>
  <c r="K287" i="84"/>
  <c r="V286" i="84"/>
  <c r="N286" i="84"/>
  <c r="K286" i="84"/>
  <c r="V285" i="84"/>
  <c r="N285" i="84"/>
  <c r="K285" i="84"/>
  <c r="V284" i="84"/>
  <c r="N284" i="84"/>
  <c r="K284" i="84"/>
  <c r="V283" i="84"/>
  <c r="N283" i="84"/>
  <c r="K283" i="84"/>
  <c r="V282" i="84"/>
  <c r="N282" i="84"/>
  <c r="K282" i="84"/>
  <c r="V172" i="84" l="1"/>
  <c r="M172" i="84"/>
  <c r="N172" i="84" s="1"/>
  <c r="K172" i="84"/>
  <c r="V208" i="84"/>
  <c r="N208" i="84"/>
  <c r="K208" i="84"/>
  <c r="M38" i="84" l="1"/>
  <c r="N38" i="84" s="1"/>
  <c r="V133" i="84" l="1"/>
  <c r="M79" i="84" l="1"/>
  <c r="V61" i="84" l="1"/>
  <c r="V193" i="84" l="1"/>
  <c r="V278" i="84" l="1"/>
  <c r="N278" i="84"/>
  <c r="K278" i="84"/>
  <c r="V63" i="84" l="1"/>
  <c r="N63" i="84"/>
  <c r="K63" i="84"/>
  <c r="M102" i="84" l="1"/>
  <c r="M89" i="84" l="1"/>
  <c r="M73" i="84" l="1"/>
  <c r="M100" i="84" l="1"/>
  <c r="M24" i="84" l="1"/>
  <c r="V23" i="84" l="1"/>
  <c r="V211" i="84" l="1"/>
  <c r="M211" i="84"/>
  <c r="N211" i="84" s="1"/>
  <c r="K211" i="84"/>
  <c r="V18" i="84" l="1"/>
  <c r="V141" i="84" l="1"/>
  <c r="V147" i="84" l="1"/>
  <c r="K147" i="84"/>
  <c r="V243" i="84" l="1"/>
  <c r="N243" i="84"/>
  <c r="V32" i="84" l="1"/>
  <c r="M32" i="84"/>
  <c r="N32" i="84" s="1"/>
  <c r="V83" i="84" l="1"/>
  <c r="N83" i="84"/>
  <c r="N74" i="84" l="1"/>
  <c r="V170" i="84" l="1"/>
  <c r="M170" i="84"/>
  <c r="N170" i="84" s="1"/>
  <c r="V41" i="84" l="1"/>
  <c r="N245" i="84" l="1"/>
  <c r="V223" i="84" l="1"/>
  <c r="V50" i="84" l="1"/>
  <c r="M50" i="84"/>
  <c r="N50" i="84" s="1"/>
  <c r="V155" i="84" l="1"/>
  <c r="M116" i="84" l="1"/>
  <c r="N116" i="84" s="1"/>
  <c r="V167" i="84" l="1"/>
  <c r="M167" i="84"/>
  <c r="N167" i="84" s="1"/>
  <c r="V121" i="84" l="1"/>
  <c r="M121" i="84"/>
  <c r="N121" i="84" s="1"/>
  <c r="M200" i="84" l="1"/>
  <c r="V115" i="84" l="1"/>
  <c r="M115" i="84"/>
  <c r="V105" i="84" l="1"/>
  <c r="V227" i="84" l="1"/>
  <c r="V142" i="84" l="1"/>
  <c r="M142" i="84"/>
  <c r="V179" i="84" l="1"/>
  <c r="V229" i="84" l="1"/>
  <c r="V126" i="84"/>
  <c r="N160" i="84" l="1"/>
  <c r="V26" i="73" l="1"/>
  <c r="N26" i="73"/>
  <c r="K26" i="73"/>
  <c r="V6" i="73" l="1"/>
  <c r="N6" i="73"/>
  <c r="V47" i="73" l="1"/>
  <c r="V46" i="73" l="1"/>
  <c r="N20" i="73" l="1"/>
  <c r="K20" i="73"/>
  <c r="M11" i="73" l="1"/>
  <c r="N11" i="73" l="1"/>
  <c r="V9" i="73"/>
  <c r="N9" i="73"/>
  <c r="M12" i="73" l="1"/>
  <c r="M96" i="73" s="1"/>
  <c r="N96" i="73" s="1"/>
  <c r="V14" i="73" l="1"/>
  <c r="N14" i="73"/>
  <c r="K14" i="73"/>
  <c r="V53" i="73" l="1"/>
  <c r="N53" i="73"/>
  <c r="K53" i="73"/>
  <c r="V49" i="73" l="1"/>
  <c r="N49" i="73"/>
  <c r="K49" i="73"/>
  <c r="C6" i="84" l="1"/>
  <c r="C7" i="84" s="1"/>
  <c r="C8" i="84" s="1"/>
  <c r="C9" i="84" s="1"/>
  <c r="C10" i="84" s="1"/>
  <c r="C11" i="84" s="1"/>
  <c r="C12" i="84" s="1"/>
  <c r="C13" i="84" s="1"/>
  <c r="C14" i="84" s="1"/>
  <c r="C15" i="84" s="1"/>
  <c r="C16" i="84" s="1"/>
  <c r="C17" i="84" s="1"/>
  <c r="C18" i="84" s="1"/>
  <c r="C19" i="84" s="1"/>
  <c r="C20" i="84" s="1"/>
  <c r="C21" i="84" s="1"/>
  <c r="C22" i="84" s="1"/>
  <c r="C23" i="84" s="1"/>
  <c r="C24" i="84" s="1"/>
  <c r="C25" i="84" s="1"/>
  <c r="C26" i="84" s="1"/>
  <c r="C27" i="84" s="1"/>
  <c r="C28" i="84" s="1"/>
  <c r="C29" i="84" s="1"/>
  <c r="C30" i="84" s="1"/>
  <c r="C31" i="84" s="1"/>
  <c r="C32" i="84" s="1"/>
  <c r="C33" i="84" s="1"/>
  <c r="C34" i="84" s="1"/>
  <c r="C35" i="84" s="1"/>
  <c r="C36" i="84" s="1"/>
  <c r="C37" i="84" s="1"/>
  <c r="C38" i="84" s="1"/>
  <c r="C39" i="84" s="1"/>
  <c r="C40" i="84" s="1"/>
  <c r="C41" i="84" s="1"/>
  <c r="C42" i="84" s="1"/>
  <c r="C43" i="84" s="1"/>
  <c r="C44" i="84" s="1"/>
  <c r="C45" i="84" s="1"/>
  <c r="C46" i="84" s="1"/>
  <c r="C47" i="84" s="1"/>
  <c r="C48" i="84" s="1"/>
  <c r="C49" i="84" s="1"/>
  <c r="C50" i="84" s="1"/>
  <c r="C51" i="84" s="1"/>
  <c r="C52" i="84" s="1"/>
  <c r="C53" i="84" s="1"/>
  <c r="C54" i="84" s="1"/>
  <c r="C55" i="84" s="1"/>
  <c r="C56" i="84" s="1"/>
  <c r="C57" i="84" s="1"/>
  <c r="C58" i="84" s="1"/>
  <c r="C59" i="84" s="1"/>
  <c r="C60" i="84" s="1"/>
  <c r="C61" i="84" s="1"/>
  <c r="C62" i="84" s="1"/>
  <c r="C63" i="84" s="1"/>
  <c r="C64" i="84" s="1"/>
  <c r="C65" i="84" s="1"/>
  <c r="C66" i="84" s="1"/>
  <c r="C67" i="84" s="1"/>
  <c r="C68" i="84" s="1"/>
  <c r="C69" i="84" s="1"/>
  <c r="C70" i="84" s="1"/>
  <c r="C71" i="84" s="1"/>
  <c r="C72" i="84" s="1"/>
  <c r="C73" i="84" s="1"/>
  <c r="C74" i="84" s="1"/>
  <c r="C75" i="84" s="1"/>
  <c r="C76" i="84" s="1"/>
  <c r="C77" i="84" s="1"/>
  <c r="C78" i="84" s="1"/>
  <c r="C79" i="84" s="1"/>
  <c r="C80" i="84" s="1"/>
  <c r="C81" i="84" s="1"/>
  <c r="C82" i="84" s="1"/>
  <c r="C83" i="84" s="1"/>
  <c r="C84" i="84" s="1"/>
  <c r="C85" i="84" s="1"/>
  <c r="C86" i="84" s="1"/>
  <c r="C87" i="84" s="1"/>
  <c r="C88" i="84" s="1"/>
  <c r="C89" i="84" s="1"/>
  <c r="C90" i="84" s="1"/>
  <c r="C91" i="84" s="1"/>
  <c r="C92" i="84" s="1"/>
  <c r="C93" i="84" s="1"/>
  <c r="C94" i="84" s="1"/>
  <c r="C95" i="84" s="1"/>
  <c r="C96" i="84" s="1"/>
  <c r="C97" i="84" s="1"/>
  <c r="C98" i="84" s="1"/>
  <c r="C99" i="84" s="1"/>
  <c r="C100" i="84" s="1"/>
  <c r="C101" i="84" s="1"/>
  <c r="C102" i="84" s="1"/>
  <c r="C103" i="84" s="1"/>
  <c r="C104" i="84" s="1"/>
  <c r="C105" i="84" s="1"/>
  <c r="C106" i="84" s="1"/>
  <c r="C107" i="84" s="1"/>
  <c r="C108" i="84" s="1"/>
  <c r="C109" i="84" s="1"/>
  <c r="C110" i="84" s="1"/>
  <c r="C111" i="84" s="1"/>
  <c r="C112" i="84" s="1"/>
  <c r="C113" i="84" s="1"/>
  <c r="C114" i="84" s="1"/>
  <c r="C115" i="84" s="1"/>
  <c r="C116" i="84" s="1"/>
  <c r="C117" i="84" s="1"/>
  <c r="C118" i="84" s="1"/>
  <c r="C119" i="84" s="1"/>
  <c r="C120" i="84" s="1"/>
  <c r="C121" i="84" s="1"/>
  <c r="C122" i="84" s="1"/>
  <c r="C123" i="84" s="1"/>
  <c r="C124" i="84" s="1"/>
  <c r="C125" i="84" s="1"/>
  <c r="C126" i="84" s="1"/>
  <c r="C127" i="84" s="1"/>
  <c r="C128" i="84" s="1"/>
  <c r="C129" i="84" s="1"/>
  <c r="C130" i="84" s="1"/>
  <c r="C131" i="84" s="1"/>
  <c r="C132" i="84" s="1"/>
  <c r="C133" i="84" s="1"/>
  <c r="C134" i="84" s="1"/>
  <c r="C135" i="84" s="1"/>
  <c r="C136" i="84" s="1"/>
  <c r="C137" i="84" s="1"/>
  <c r="C138" i="84" s="1"/>
  <c r="C139" i="84" s="1"/>
  <c r="C140" i="84" s="1"/>
  <c r="C141" i="84" s="1"/>
  <c r="C142" i="84" s="1"/>
  <c r="C143" i="84" s="1"/>
  <c r="C144" i="84" s="1"/>
  <c r="C145" i="84" s="1"/>
  <c r="C146" i="84" s="1"/>
  <c r="C147" i="84" s="1"/>
  <c r="C148" i="84" s="1"/>
  <c r="C149" i="84" s="1"/>
  <c r="C150" i="84" s="1"/>
  <c r="C152" i="84" s="1"/>
  <c r="C153" i="84" s="1"/>
  <c r="C154" i="84" s="1"/>
  <c r="C155" i="84" s="1"/>
  <c r="C156" i="84" s="1"/>
  <c r="C157" i="84" s="1"/>
  <c r="C158" i="84" s="1"/>
  <c r="C159" i="84" s="1"/>
  <c r="C160" i="84" s="1"/>
  <c r="C161" i="84" s="1"/>
  <c r="C162" i="84" s="1"/>
  <c r="C163" i="84" s="1"/>
  <c r="C164" i="84" s="1"/>
  <c r="C165" i="84" s="1"/>
  <c r="C166" i="84" s="1"/>
  <c r="C167" i="84" s="1"/>
  <c r="C168" i="84" s="1"/>
  <c r="C169" i="84" s="1"/>
  <c r="C170" i="84" s="1"/>
  <c r="C171" i="84" s="1"/>
  <c r="C172" i="84" s="1"/>
  <c r="C173" i="84" s="1"/>
  <c r="C174" i="84" s="1"/>
  <c r="C175" i="84" s="1"/>
  <c r="C176" i="84" s="1"/>
  <c r="C177" i="84" s="1"/>
  <c r="C178" i="84" s="1"/>
  <c r="C179" i="84" s="1"/>
  <c r="C180" i="84" s="1"/>
  <c r="C181" i="84" s="1"/>
  <c r="C182" i="84" s="1"/>
  <c r="C183" i="84" s="1"/>
  <c r="C184" i="84" s="1"/>
  <c r="C185" i="84" s="1"/>
  <c r="C186" i="84" s="1"/>
  <c r="C187" i="84" s="1"/>
  <c r="C188" i="84" s="1"/>
  <c r="C189" i="84" s="1"/>
  <c r="C190" i="84" s="1"/>
  <c r="C191" i="84" s="1"/>
  <c r="C192" i="84" s="1"/>
  <c r="C193" i="84" s="1"/>
  <c r="C194" i="84" s="1"/>
  <c r="C195" i="84" s="1"/>
  <c r="C196" i="84" s="1"/>
  <c r="C197" i="84" s="1"/>
  <c r="C198" i="84" s="1"/>
  <c r="C199" i="84" s="1"/>
  <c r="C200" i="84" s="1"/>
  <c r="C201" i="84" s="1"/>
  <c r="C202" i="84" s="1"/>
  <c r="C203" i="84" s="1"/>
  <c r="C204" i="84" s="1"/>
  <c r="C205" i="84" s="1"/>
  <c r="C206" i="84" s="1"/>
  <c r="C207" i="84" s="1"/>
  <c r="C208" i="84" s="1"/>
  <c r="C209" i="84" s="1"/>
  <c r="C210" i="84" s="1"/>
  <c r="C211" i="84" s="1"/>
  <c r="C212" i="84" s="1"/>
  <c r="C213" i="84" s="1"/>
  <c r="C214" i="84" s="1"/>
  <c r="C216" i="84" s="1"/>
  <c r="C217" i="84" s="1"/>
  <c r="C218" i="84" s="1"/>
  <c r="C219" i="84" s="1"/>
  <c r="C220" i="84" s="1"/>
  <c r="C221" i="84" s="1"/>
  <c r="C222" i="84" s="1"/>
  <c r="C223" i="84" s="1"/>
  <c r="C224" i="84" s="1"/>
  <c r="C225" i="84" s="1"/>
  <c r="C226" i="84" s="1"/>
  <c r="C227" i="84" s="1"/>
  <c r="C228" i="84" s="1"/>
  <c r="C229" i="84" s="1"/>
  <c r="C230" i="84" s="1"/>
  <c r="C231" i="84" s="1"/>
  <c r="C232" i="84" s="1"/>
  <c r="C233" i="84" s="1"/>
  <c r="C234" i="84" s="1"/>
  <c r="C235" i="84" s="1"/>
  <c r="C236" i="84" s="1"/>
  <c r="C237" i="84" s="1"/>
  <c r="C238" i="84" s="1"/>
  <c r="C239" i="84" s="1"/>
  <c r="C240" i="84" s="1"/>
  <c r="C241" i="84" s="1"/>
  <c r="C242" i="84" s="1"/>
  <c r="C243" i="84" s="1"/>
  <c r="C244" i="84" s="1"/>
  <c r="C245" i="84" s="1"/>
  <c r="C246" i="84" s="1"/>
  <c r="C247" i="84" s="1"/>
  <c r="C248" i="84" s="1"/>
  <c r="C249" i="84" s="1"/>
  <c r="C250" i="84" s="1"/>
  <c r="C251" i="84" s="1"/>
  <c r="C252" i="84" s="1"/>
  <c r="C253" i="84" s="1"/>
  <c r="C254" i="84" s="1"/>
  <c r="C255" i="84" s="1"/>
  <c r="C256" i="84" s="1"/>
  <c r="C257" i="84" s="1"/>
  <c r="C258" i="84" s="1"/>
  <c r="C259" i="84" s="1"/>
  <c r="C260" i="84" s="1"/>
  <c r="C261" i="84" s="1"/>
  <c r="C262" i="84" s="1"/>
  <c r="C263" i="84" s="1"/>
  <c r="C264" i="84" s="1"/>
  <c r="C265" i="84" s="1"/>
  <c r="C266" i="84" s="1"/>
  <c r="C267" i="84" s="1"/>
  <c r="C268" i="84" s="1"/>
  <c r="C269" i="84" s="1"/>
  <c r="C270" i="84" s="1"/>
  <c r="C271" i="84" s="1"/>
  <c r="C272" i="84" s="1"/>
  <c r="C273" i="84" s="1"/>
  <c r="C274" i="84" s="1"/>
  <c r="C275" i="84" s="1"/>
  <c r="C276" i="84" s="1"/>
  <c r="C277" i="84" s="1"/>
  <c r="C278" i="84" s="1"/>
  <c r="C279" i="84" s="1"/>
  <c r="C280" i="84" s="1"/>
  <c r="C281" i="84" s="1"/>
  <c r="C282" i="84" s="1"/>
  <c r="C283" i="84" s="1"/>
  <c r="C284" i="84" s="1"/>
  <c r="C285" i="84" s="1"/>
  <c r="C286" i="84" s="1"/>
  <c r="C287" i="84" s="1"/>
  <c r="C288" i="84" s="1"/>
  <c r="C289" i="84" s="1"/>
  <c r="C290" i="84" s="1"/>
  <c r="C291" i="84" s="1"/>
  <c r="C292" i="84" s="1"/>
  <c r="C293" i="84" s="1"/>
  <c r="C294" i="84" s="1"/>
  <c r="C295" i="84" s="1"/>
  <c r="C296" i="84" s="1"/>
  <c r="C297" i="84" s="1"/>
  <c r="C298" i="84" s="1"/>
  <c r="C299" i="84" s="1"/>
  <c r="C300" i="84" s="1"/>
  <c r="C301" i="84" s="1"/>
  <c r="C302" i="84" s="1"/>
  <c r="C303" i="84" s="1"/>
  <c r="C304" i="84" s="1"/>
  <c r="C305" i="84" s="1"/>
  <c r="C306" i="84" s="1"/>
  <c r="C307" i="84" s="1"/>
  <c r="C308" i="84" s="1"/>
  <c r="C309" i="84" s="1"/>
  <c r="C310" i="84" s="1"/>
  <c r="C311" i="84" s="1"/>
  <c r="C312" i="84" s="1"/>
  <c r="C313" i="84" s="1"/>
  <c r="C314" i="84" s="1"/>
  <c r="C315" i="84" s="1"/>
  <c r="C316" i="84" s="1"/>
  <c r="C317" i="84" s="1"/>
  <c r="C318" i="84" s="1"/>
  <c r="C319" i="84" s="1"/>
  <c r="C320" i="84" s="1"/>
  <c r="C321" i="84" s="1"/>
  <c r="C322" i="84" s="1"/>
  <c r="C323" i="84" s="1"/>
  <c r="C324" i="84" s="1"/>
  <c r="C325" i="84" s="1"/>
  <c r="C326" i="84" s="1"/>
  <c r="C327" i="84" s="1"/>
  <c r="C328" i="84" s="1"/>
  <c r="C329" i="84" s="1"/>
  <c r="C330" i="84" s="1"/>
  <c r="C331" i="84" s="1"/>
  <c r="C332" i="84" s="1"/>
  <c r="C333" i="84" s="1"/>
  <c r="C334" i="84" s="1"/>
  <c r="C335" i="84" s="1"/>
  <c r="C336" i="84" s="1"/>
  <c r="C337" i="84" s="1"/>
  <c r="C338" i="84" s="1"/>
  <c r="C339" i="84" s="1"/>
  <c r="C340" i="84" s="1"/>
  <c r="C341" i="84" s="1"/>
  <c r="C342" i="84" s="1"/>
  <c r="C343" i="84" s="1"/>
  <c r="C344" i="84" s="1"/>
  <c r="C345" i="84" s="1"/>
  <c r="C346" i="84" s="1"/>
  <c r="C347" i="84" s="1"/>
  <c r="C348" i="84" s="1"/>
  <c r="C349" i="84" s="1"/>
  <c r="C350" i="84" s="1"/>
  <c r="C351" i="84" s="1"/>
  <c r="C352" i="84" s="1"/>
  <c r="C353" i="84" s="1"/>
  <c r="C354" i="84" s="1"/>
  <c r="C355" i="84" s="1"/>
  <c r="C356" i="84" s="1"/>
  <c r="C357" i="84" s="1"/>
  <c r="C358" i="84" s="1"/>
  <c r="C359" i="84" s="1"/>
  <c r="C360" i="84" s="1"/>
  <c r="C361" i="84" s="1"/>
  <c r="C362" i="84" s="1"/>
  <c r="C363" i="84" s="1"/>
  <c r="C364" i="84" s="1"/>
  <c r="C365" i="84" s="1"/>
  <c r="C366" i="84" s="1"/>
  <c r="C367" i="84" s="1"/>
  <c r="C368" i="84" s="1"/>
  <c r="C369" i="84" s="1"/>
  <c r="C370" i="84" s="1"/>
  <c r="C371" i="84" s="1"/>
  <c r="C372" i="84" s="1"/>
  <c r="C373" i="84" s="1"/>
  <c r="C374" i="84" s="1"/>
  <c r="C375" i="84" s="1"/>
  <c r="C376" i="84" s="1"/>
  <c r="C377" i="84" s="1"/>
  <c r="C378" i="84" s="1"/>
  <c r="C379" i="84" s="1"/>
  <c r="C380" i="84" s="1"/>
  <c r="C381" i="84" s="1"/>
  <c r="C382" i="84" s="1"/>
  <c r="C383" i="84" s="1"/>
  <c r="C384" i="84" s="1"/>
  <c r="C385" i="84" s="1"/>
  <c r="C386" i="84" s="1"/>
  <c r="C387" i="84" s="1"/>
  <c r="V16" i="85" l="1"/>
  <c r="V152" i="84" l="1"/>
  <c r="V25" i="85"/>
  <c r="V11" i="85"/>
  <c r="V18" i="85"/>
  <c r="V38" i="73"/>
  <c r="V10" i="84" l="1"/>
  <c r="V11" i="84"/>
  <c r="V12" i="84"/>
  <c r="V16" i="84"/>
  <c r="V24" i="84"/>
  <c r="V26" i="84"/>
  <c r="V27" i="84"/>
  <c r="V28" i="84"/>
  <c r="V30" i="84"/>
  <c r="V31" i="84"/>
  <c r="V39" i="84"/>
  <c r="V49" i="84"/>
  <c r="V55" i="84"/>
  <c r="V60" i="84"/>
  <c r="V64" i="84"/>
  <c r="V67" i="84"/>
  <c r="V68" i="84"/>
  <c r="V73" i="84"/>
  <c r="V76" i="84"/>
  <c r="V79" i="84"/>
  <c r="V80" i="84"/>
  <c r="V82" i="84"/>
  <c r="V87" i="84"/>
  <c r="V89" i="84"/>
  <c r="V100" i="84"/>
  <c r="V102" i="84"/>
  <c r="V108" i="84"/>
  <c r="V123" i="84"/>
  <c r="V125" i="84"/>
  <c r="V136" i="84"/>
  <c r="V137" i="84"/>
  <c r="V145" i="84"/>
  <c r="V146" i="84"/>
  <c r="V148" i="84"/>
  <c r="V160" i="84"/>
  <c r="V388" i="84"/>
  <c r="V7" i="85"/>
  <c r="V8" i="85"/>
  <c r="V9" i="85"/>
  <c r="V10" i="85"/>
  <c r="V12" i="85"/>
  <c r="V13" i="85"/>
  <c r="V14" i="85"/>
  <c r="V15" i="85"/>
  <c r="V17" i="85"/>
  <c r="V19" i="85"/>
  <c r="V20" i="85"/>
  <c r="V21" i="85"/>
  <c r="V22" i="85"/>
  <c r="V23" i="85"/>
  <c r="V24" i="85"/>
  <c r="V5" i="73" l="1"/>
  <c r="V10" i="73"/>
  <c r="V12" i="73"/>
  <c r="V23" i="73"/>
  <c r="V27" i="73"/>
  <c r="V29" i="73"/>
  <c r="V30" i="73"/>
  <c r="V32" i="73"/>
  <c r="V36" i="73"/>
  <c r="V39" i="73"/>
  <c r="K5" i="73" l="1"/>
  <c r="D26" i="85" l="1"/>
  <c r="D98" i="73"/>
  <c r="D97" i="73"/>
  <c r="D390" i="84"/>
  <c r="G389" i="84"/>
  <c r="G26" i="85"/>
  <c r="D394" i="84" l="1"/>
  <c r="D393" i="84"/>
  <c r="D392" i="84"/>
  <c r="D391" i="84"/>
  <c r="D31" i="85"/>
  <c r="D30" i="85"/>
  <c r="D29" i="85"/>
  <c r="D28" i="85"/>
  <c r="D27" i="85"/>
  <c r="D101" i="73" l="1"/>
  <c r="D100" i="73"/>
  <c r="D99" i="73"/>
  <c r="F6" i="60" l="1"/>
  <c r="K24" i="84" l="1"/>
  <c r="N24" i="84"/>
  <c r="K26" i="84"/>
  <c r="N26" i="84"/>
  <c r="K27" i="84"/>
  <c r="N27" i="84"/>
  <c r="K28" i="84"/>
  <c r="N28" i="84"/>
  <c r="K30" i="84"/>
  <c r="N30" i="84"/>
  <c r="K31" i="84"/>
  <c r="N31" i="84"/>
  <c r="K39" i="84"/>
  <c r="N39" i="84"/>
  <c r="K49" i="84"/>
  <c r="N49" i="84"/>
  <c r="K55" i="84"/>
  <c r="N55" i="84"/>
  <c r="K148" i="84"/>
  <c r="N148" i="84"/>
  <c r="K10" i="84"/>
  <c r="N10" i="84"/>
  <c r="K11" i="84"/>
  <c r="N11" i="84"/>
  <c r="K12" i="84"/>
  <c r="N12" i="84"/>
  <c r="K16" i="84"/>
  <c r="N16" i="84"/>
  <c r="K60" i="84"/>
  <c r="N60" i="84"/>
  <c r="K64" i="84"/>
  <c r="N64" i="84"/>
  <c r="K67" i="84"/>
  <c r="N67" i="84"/>
  <c r="K68" i="84"/>
  <c r="N68" i="84"/>
  <c r="K73" i="84"/>
  <c r="N73" i="84"/>
  <c r="K76" i="84"/>
  <c r="N76" i="84"/>
  <c r="K79" i="84"/>
  <c r="N79" i="84"/>
  <c r="K80" i="84"/>
  <c r="N80" i="84"/>
  <c r="K82" i="84"/>
  <c r="N82" i="84"/>
  <c r="K87" i="84"/>
  <c r="N87" i="84"/>
  <c r="K89" i="84"/>
  <c r="N89" i="84"/>
  <c r="K100" i="84"/>
  <c r="N100" i="84"/>
  <c r="K102" i="84"/>
  <c r="N102" i="84"/>
  <c r="K108" i="84"/>
  <c r="N108" i="84"/>
  <c r="K123" i="84"/>
  <c r="N123" i="84"/>
  <c r="K125" i="84"/>
  <c r="N125" i="84"/>
  <c r="K136" i="84"/>
  <c r="N136" i="84"/>
  <c r="K137" i="84"/>
  <c r="N137" i="84"/>
  <c r="K145" i="84"/>
  <c r="N145" i="84"/>
  <c r="K146" i="84"/>
  <c r="N146" i="84"/>
  <c r="K10" i="73"/>
  <c r="N10" i="73"/>
  <c r="K12" i="73"/>
  <c r="N12" i="73"/>
  <c r="K23" i="73"/>
  <c r="N23" i="73"/>
  <c r="K27" i="73"/>
  <c r="N27" i="73"/>
  <c r="N29" i="73"/>
  <c r="K30" i="73"/>
  <c r="N30" i="73"/>
  <c r="K32" i="73"/>
  <c r="N32" i="73"/>
  <c r="K36" i="73"/>
  <c r="N36" i="73"/>
  <c r="K38" i="73"/>
  <c r="N38" i="73"/>
  <c r="K39" i="73"/>
  <c r="N39" i="73"/>
  <c r="N10" i="85" l="1"/>
  <c r="N11" i="85"/>
  <c r="N12" i="85"/>
  <c r="N13" i="85"/>
  <c r="N14" i="85"/>
  <c r="N15" i="85"/>
  <c r="N16" i="85"/>
  <c r="N17" i="85"/>
  <c r="N18" i="85"/>
  <c r="N19" i="85"/>
  <c r="N20" i="85"/>
  <c r="N21" i="85"/>
  <c r="N22" i="85"/>
  <c r="N23" i="85"/>
  <c r="N24" i="85"/>
  <c r="K10" i="85"/>
  <c r="K11" i="85"/>
  <c r="K12" i="85"/>
  <c r="K13" i="85"/>
  <c r="K14" i="85"/>
  <c r="K15" i="85"/>
  <c r="K16" i="85"/>
  <c r="K17" i="85"/>
  <c r="K18" i="85"/>
  <c r="K19" i="85"/>
  <c r="K20" i="85"/>
  <c r="K21" i="85"/>
  <c r="K22" i="85"/>
  <c r="K23" i="85"/>
  <c r="K24" i="85"/>
  <c r="N152" i="84"/>
  <c r="K152" i="84"/>
  <c r="K160" i="84"/>
  <c r="N8" i="85"/>
  <c r="N9" i="85"/>
  <c r="K8" i="85"/>
  <c r="K9" i="85"/>
  <c r="N7" i="85" l="1"/>
  <c r="N25" i="85"/>
  <c r="K7" i="85"/>
  <c r="K25" i="85"/>
  <c r="N388" i="84" l="1"/>
  <c r="K388" i="84"/>
  <c r="N5" i="73"/>
  <c r="H28" i="85"/>
  <c r="L26" i="85"/>
  <c r="J26" i="85"/>
  <c r="I26" i="85"/>
  <c r="H26" i="85"/>
  <c r="G6" i="60"/>
  <c r="H391" i="84"/>
  <c r="L389" i="84"/>
  <c r="J389" i="84"/>
  <c r="I389" i="84"/>
  <c r="H389" i="84"/>
  <c r="M389" i="84"/>
  <c r="M26" i="85"/>
  <c r="H6" i="60" l="1"/>
  <c r="B5" i="76"/>
  <c r="E5" i="76"/>
  <c r="K389" i="84"/>
  <c r="D5" i="66" s="1"/>
  <c r="B5" i="66"/>
  <c r="N26" i="85"/>
  <c r="C5" i="76" s="1"/>
  <c r="K26" i="85"/>
  <c r="C5" i="66" s="1"/>
  <c r="N389" i="84"/>
  <c r="D5" i="76" s="1"/>
  <c r="E5" i="66"/>
</calcChain>
</file>

<file path=xl/sharedStrings.xml><?xml version="1.0" encoding="utf-8"?>
<sst xmlns="http://schemas.openxmlformats.org/spreadsheetml/2006/main" count="1455" uniqueCount="994">
  <si>
    <t>都道府県名</t>
    <rPh sb="0" eb="4">
      <t>トドウフケン</t>
    </rPh>
    <rPh sb="4" eb="5">
      <t>メイ</t>
    </rPh>
    <phoneticPr fontId="2"/>
  </si>
  <si>
    <t>都道府県</t>
    <rPh sb="0" eb="4">
      <t>トドウフケン</t>
    </rPh>
    <phoneticPr fontId="2"/>
  </si>
  <si>
    <t>就労継続
支援Ａ型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</si>
  <si>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就労継続
支援Ｂ型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</si>
  <si>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報告
施設数</t>
    <rPh sb="0" eb="2">
      <t>ホウコク</t>
    </rPh>
    <rPh sb="3" eb="6">
      <t>シセツスウ</t>
    </rPh>
    <phoneticPr fontId="2"/>
  </si>
  <si>
    <t>回収状況</t>
    <rPh sb="0" eb="2">
      <t>カイシュウ</t>
    </rPh>
    <rPh sb="2" eb="4">
      <t>ジョウキョウ</t>
    </rPh>
    <phoneticPr fontId="2"/>
  </si>
  <si>
    <t>回収率</t>
    <rPh sb="0" eb="2">
      <t>カイシュウ</t>
    </rPh>
    <rPh sb="2" eb="3">
      <t>リツ</t>
    </rPh>
    <phoneticPr fontId="2"/>
  </si>
  <si>
    <t>全施設</t>
    <rPh sb="0" eb="1">
      <t>ゼン</t>
    </rPh>
    <rPh sb="1" eb="3">
      <t>シセツ</t>
    </rPh>
    <phoneticPr fontId="2"/>
  </si>
  <si>
    <t>時間額</t>
    <rPh sb="0" eb="3">
      <t>ジカンガク</t>
    </rPh>
    <phoneticPr fontId="2"/>
  </si>
  <si>
    <t>月額</t>
    <rPh sb="0" eb="2">
      <t>ゲツガク</t>
    </rPh>
    <phoneticPr fontId="2"/>
  </si>
  <si>
    <t>事業所数</t>
    <rPh sb="0" eb="3">
      <t>ジギョウショ</t>
    </rPh>
    <rPh sb="3" eb="4">
      <t>スウ</t>
    </rPh>
    <phoneticPr fontId="2"/>
  </si>
  <si>
    <t>就労継続
支援Ａ型
（雇用型）</t>
    <rPh sb="0" eb="2">
      <t>シュウロウ</t>
    </rPh>
    <rPh sb="2" eb="4">
      <t>ケイゾク</t>
    </rPh>
    <rPh sb="5" eb="7">
      <t>シエン</t>
    </rPh>
    <rPh sb="8" eb="9">
      <t>ガタ</t>
    </rPh>
    <rPh sb="11" eb="13">
      <t>コヨウ</t>
    </rPh>
    <rPh sb="13" eb="14">
      <t>ガタ</t>
    </rPh>
    <phoneticPr fontId="2"/>
  </si>
  <si>
    <t>就労継続
支援Ａ型
（非雇用型）</t>
    <rPh sb="0" eb="2">
      <t>シュウロウ</t>
    </rPh>
    <rPh sb="2" eb="4">
      <t>ケイゾク</t>
    </rPh>
    <rPh sb="5" eb="7">
      <t>シエン</t>
    </rPh>
    <rPh sb="8" eb="9">
      <t>ガタ</t>
    </rPh>
    <rPh sb="11" eb="12">
      <t>ヒ</t>
    </rPh>
    <rPh sb="12" eb="14">
      <t>コヨウ</t>
    </rPh>
    <rPh sb="14" eb="15">
      <t>ガタ</t>
    </rPh>
    <phoneticPr fontId="2"/>
  </si>
  <si>
    <t>サービスの提供状況</t>
    <rPh sb="5" eb="7">
      <t>テイキョウ</t>
    </rPh>
    <rPh sb="7" eb="9">
      <t>ジョウキョウ</t>
    </rPh>
    <phoneticPr fontId="2"/>
  </si>
  <si>
    <t>農福連携</t>
    <rPh sb="0" eb="1">
      <t>ノウ</t>
    </rPh>
    <rPh sb="1" eb="2">
      <t>フク</t>
    </rPh>
    <rPh sb="2" eb="4">
      <t>レンケイ</t>
    </rPh>
    <phoneticPr fontId="2"/>
  </si>
  <si>
    <t>在宅利用</t>
    <rPh sb="0" eb="2">
      <t>ザイタク</t>
    </rPh>
    <rPh sb="2" eb="4">
      <t>リヨウ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</si>
  <si>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</si>
  <si>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施設数</t>
    <rPh sb="0" eb="3">
      <t>シセツスウ</t>
    </rPh>
    <phoneticPr fontId="2"/>
  </si>
  <si>
    <t>共同受注窓口</t>
    <rPh sb="0" eb="2">
      <t>キョウドウ</t>
    </rPh>
    <rPh sb="2" eb="4">
      <t>ジュチュウ</t>
    </rPh>
    <rPh sb="4" eb="6">
      <t>マドグチ</t>
    </rPh>
    <phoneticPr fontId="2"/>
  </si>
  <si>
    <t>各都道府県における
共同受注窓口数</t>
    <rPh sb="0" eb="1">
      <t>カク</t>
    </rPh>
    <rPh sb="1" eb="5">
      <t>トドウフケン</t>
    </rPh>
    <rPh sb="10" eb="12">
      <t>キョウドウ</t>
    </rPh>
    <rPh sb="12" eb="14">
      <t>ジュチュウ</t>
    </rPh>
    <rPh sb="14" eb="16">
      <t>マドグチ</t>
    </rPh>
    <rPh sb="16" eb="17">
      <t>スウ</t>
    </rPh>
    <phoneticPr fontId="2"/>
  </si>
  <si>
    <t>社会福祉協議会</t>
    <phoneticPr fontId="2"/>
  </si>
  <si>
    <t>社会福祉法人（社会福祉協議会以外）</t>
  </si>
  <si>
    <t>医療法人</t>
  </si>
  <si>
    <t>その他（社団・財団・農協・生協等</t>
    <phoneticPr fontId="2"/>
  </si>
  <si>
    <t>(単位:円)</t>
    <phoneticPr fontId="2"/>
  </si>
  <si>
    <r>
      <t>特定非営利活動法人（</t>
    </r>
    <r>
      <rPr>
        <sz val="12"/>
        <color rgb="FFFF0000"/>
        <rFont val="Calibri"/>
        <family val="2"/>
      </rPr>
      <t>NPO</t>
    </r>
    <r>
      <rPr>
        <sz val="12"/>
        <color rgb="FFFF0000"/>
        <rFont val="ＭＳ Ｐゴシック"/>
        <family val="3"/>
        <charset val="128"/>
      </rPr>
      <t>）</t>
    </r>
  </si>
  <si>
    <t>①都道府県名</t>
    <rPh sb="1" eb="5">
      <t>トドウフケン</t>
    </rPh>
    <rPh sb="5" eb="6">
      <t>メイ</t>
    </rPh>
    <phoneticPr fontId="2"/>
  </si>
  <si>
    <t>②No.</t>
    <phoneticPr fontId="2"/>
  </si>
  <si>
    <t>③法人種別</t>
    <rPh sb="1" eb="3">
      <t>ホウジン</t>
    </rPh>
    <rPh sb="3" eb="5">
      <t>シュベツ</t>
    </rPh>
    <phoneticPr fontId="2"/>
  </si>
  <si>
    <t>④法人番号</t>
    <rPh sb="1" eb="3">
      <t>ホウジン</t>
    </rPh>
    <rPh sb="3" eb="5">
      <t>バンゴウ</t>
    </rPh>
    <phoneticPr fontId="2"/>
  </si>
  <si>
    <t>⑤法人名</t>
    <rPh sb="1" eb="3">
      <t>ホウジン</t>
    </rPh>
    <rPh sb="3" eb="4">
      <t>メイ</t>
    </rPh>
    <phoneticPr fontId="2"/>
  </si>
  <si>
    <t>(単位:円)</t>
    <phoneticPr fontId="2"/>
  </si>
  <si>
    <t>令和元年度各施設種別平均工賃（賃金）一覧（月額）</t>
    <rPh sb="0" eb="2">
      <t>レイワ</t>
    </rPh>
    <rPh sb="2" eb="4">
      <t>ガンネン</t>
    </rPh>
    <rPh sb="4" eb="5">
      <t>ド</t>
    </rPh>
    <rPh sb="5" eb="6">
      <t>カク</t>
    </rPh>
    <rPh sb="6" eb="8">
      <t>シセツ</t>
    </rPh>
    <rPh sb="8" eb="10">
      <t>シュベツ</t>
    </rPh>
    <rPh sb="10" eb="12">
      <t>ヘイキン</t>
    </rPh>
    <rPh sb="12" eb="14">
      <t>コウチン</t>
    </rPh>
    <rPh sb="15" eb="17">
      <t>チンギン</t>
    </rPh>
    <rPh sb="18" eb="20">
      <t>イチラン</t>
    </rPh>
    <rPh sb="21" eb="23">
      <t>ゲツガク</t>
    </rPh>
    <phoneticPr fontId="2"/>
  </si>
  <si>
    <t>令和元年度各施設種別平均工賃（賃金）一覧（時間額）</t>
    <rPh sb="0" eb="2">
      <t>レイワ</t>
    </rPh>
    <rPh sb="2" eb="4">
      <t>ガンネン</t>
    </rPh>
    <rPh sb="4" eb="5">
      <t>ド</t>
    </rPh>
    <rPh sb="5" eb="6">
      <t>カク</t>
    </rPh>
    <rPh sb="6" eb="8">
      <t>シセツ</t>
    </rPh>
    <rPh sb="8" eb="10">
      <t>シュベツ</t>
    </rPh>
    <rPh sb="10" eb="12">
      <t>ヘイキン</t>
    </rPh>
    <rPh sb="12" eb="14">
      <t>コウチン</t>
    </rPh>
    <rPh sb="15" eb="16">
      <t>チン</t>
    </rPh>
    <rPh sb="16" eb="17">
      <t>キン</t>
    </rPh>
    <rPh sb="18" eb="20">
      <t>イチラン</t>
    </rPh>
    <rPh sb="21" eb="24">
      <t>ジカンガク</t>
    </rPh>
    <phoneticPr fontId="2"/>
  </si>
  <si>
    <t>⑥事業所名</t>
    <rPh sb="1" eb="4">
      <t>ジギョウショ</t>
    </rPh>
    <rPh sb="4" eb="5">
      <t>メイ</t>
    </rPh>
    <phoneticPr fontId="2"/>
  </si>
  <si>
    <t>⑦定員</t>
    <rPh sb="1" eb="3">
      <t>テイイン</t>
    </rPh>
    <phoneticPr fontId="2"/>
  </si>
  <si>
    <t>⑧対象者延人数</t>
    <rPh sb="1" eb="4">
      <t>タイショウシャ</t>
    </rPh>
    <rPh sb="4" eb="5">
      <t>ノ</t>
    </rPh>
    <rPh sb="5" eb="7">
      <t>ニンズウ</t>
    </rPh>
    <phoneticPr fontId="2"/>
  </si>
  <si>
    <t>⑪対象者延人数</t>
    <rPh sb="1" eb="4">
      <t>タイショウシャ</t>
    </rPh>
    <rPh sb="4" eb="5">
      <t>ノ</t>
    </rPh>
    <rPh sb="5" eb="7">
      <t>ニンズウ</t>
    </rPh>
    <phoneticPr fontId="2"/>
  </si>
  <si>
    <t>⑭新設</t>
    <rPh sb="1" eb="3">
      <t>シンセツ</t>
    </rPh>
    <phoneticPr fontId="2"/>
  </si>
  <si>
    <t>⑮廃止</t>
    <rPh sb="1" eb="3">
      <t>ハイシ</t>
    </rPh>
    <phoneticPr fontId="2"/>
  </si>
  <si>
    <t>⑯備考</t>
    <rPh sb="1" eb="3">
      <t>ビコウ</t>
    </rPh>
    <phoneticPr fontId="2"/>
  </si>
  <si>
    <t>⑰目標工賃額
（Ｒ1）</t>
    <phoneticPr fontId="2"/>
  </si>
  <si>
    <t>⑱目標工賃額
（Ｒ2）</t>
    <phoneticPr fontId="2"/>
  </si>
  <si>
    <t>⑲就労支援事業
収入額
【Ａ】</t>
    <rPh sb="1" eb="3">
      <t>シュウロウ</t>
    </rPh>
    <rPh sb="3" eb="5">
      <t>シエン</t>
    </rPh>
    <rPh sb="5" eb="7">
      <t>ジギョウ</t>
    </rPh>
    <phoneticPr fontId="2"/>
  </si>
  <si>
    <t>⑳就労支援事業支出額
【Ｂ】</t>
    <rPh sb="1" eb="3">
      <t>シュウロウ</t>
    </rPh>
    <rPh sb="3" eb="5">
      <t>シエン</t>
    </rPh>
    <rPh sb="5" eb="7">
      <t>ジギョウ</t>
    </rPh>
    <rPh sb="7" eb="9">
      <t>シシュツ</t>
    </rPh>
    <rPh sb="9" eb="10">
      <t>ガク</t>
    </rPh>
    <phoneticPr fontId="2"/>
  </si>
  <si>
    <t>㉑就労支援事業
収支額
【Ｃ＝Ａ-Ｂ】</t>
    <rPh sb="1" eb="3">
      <t>シュウロウ</t>
    </rPh>
    <rPh sb="3" eb="5">
      <t>シエン</t>
    </rPh>
    <rPh sb="5" eb="7">
      <t>ジギョウ</t>
    </rPh>
    <rPh sb="10" eb="11">
      <t>ガク</t>
    </rPh>
    <phoneticPr fontId="2"/>
  </si>
  <si>
    <t>⑨賃金支払総額</t>
    <rPh sb="1" eb="3">
      <t>チンギン</t>
    </rPh>
    <rPh sb="3" eb="5">
      <t>シハライ</t>
    </rPh>
    <rPh sb="5" eb="7">
      <t>ソウガク</t>
    </rPh>
    <phoneticPr fontId="2"/>
  </si>
  <si>
    <t>⑩賃金平均額</t>
    <rPh sb="1" eb="3">
      <t>チンギン</t>
    </rPh>
    <rPh sb="3" eb="5">
      <t>ヘイキン</t>
    </rPh>
    <rPh sb="5" eb="6">
      <t>ガク</t>
    </rPh>
    <phoneticPr fontId="2"/>
  </si>
  <si>
    <t>⑫賃金支払総額</t>
    <rPh sb="1" eb="3">
      <t>チンギン</t>
    </rPh>
    <rPh sb="3" eb="5">
      <t>シハライ</t>
    </rPh>
    <rPh sb="5" eb="7">
      <t>ソウガク</t>
    </rPh>
    <phoneticPr fontId="2"/>
  </si>
  <si>
    <t>⑬賃金平均額</t>
    <rPh sb="1" eb="3">
      <t>チンギン</t>
    </rPh>
    <rPh sb="3" eb="5">
      <t>ヘイキン</t>
    </rPh>
    <rPh sb="5" eb="6">
      <t>ガク</t>
    </rPh>
    <phoneticPr fontId="2"/>
  </si>
  <si>
    <t>報告対象施設数</t>
    <rPh sb="0" eb="2">
      <t>ホウコク</t>
    </rPh>
    <rPh sb="2" eb="4">
      <t>タイショウ</t>
    </rPh>
    <rPh sb="4" eb="7">
      <t>シセツスウ</t>
    </rPh>
    <phoneticPr fontId="2"/>
  </si>
  <si>
    <t>㉒積立金</t>
    <rPh sb="1" eb="4">
      <t>ツミタテキン</t>
    </rPh>
    <phoneticPr fontId="2"/>
  </si>
  <si>
    <t>㉓実施状況</t>
    <rPh sb="1" eb="3">
      <t>ジッシ</t>
    </rPh>
    <rPh sb="3" eb="5">
      <t>ジョウキョウ</t>
    </rPh>
    <phoneticPr fontId="2"/>
  </si>
  <si>
    <t>㉔収入の割合（％）</t>
    <rPh sb="1" eb="3">
      <t>シュウニュウ</t>
    </rPh>
    <rPh sb="4" eb="6">
      <t>ワリアイ</t>
    </rPh>
    <phoneticPr fontId="2"/>
  </si>
  <si>
    <t>㉕実施状況</t>
    <rPh sb="1" eb="3">
      <t>ジッシ</t>
    </rPh>
    <rPh sb="3" eb="5">
      <t>ジョウキョウ</t>
    </rPh>
    <phoneticPr fontId="2"/>
  </si>
  <si>
    <t>㉖利用者の割合（％）</t>
    <rPh sb="1" eb="4">
      <t>リヨウシャ</t>
    </rPh>
    <rPh sb="5" eb="7">
      <t>ワリアイ</t>
    </rPh>
    <phoneticPr fontId="2"/>
  </si>
  <si>
    <t>株式・合名・合資・合同会社</t>
    <phoneticPr fontId="2"/>
  </si>
  <si>
    <t>社会福祉法人あひるの会</t>
  </si>
  <si>
    <t>社会福祉法人さつき会</t>
  </si>
  <si>
    <t>社会福祉法人光明会</t>
  </si>
  <si>
    <t>社会福祉法人実のりの会</t>
  </si>
  <si>
    <t>社会福祉法人松里福祉会</t>
  </si>
  <si>
    <t>特定非営利活動法人あおぞら</t>
  </si>
  <si>
    <t>特定非営利活動法人ユーカリサンシャイン</t>
  </si>
  <si>
    <t>株式会社オーノ</t>
  </si>
  <si>
    <t>社会福祉法人いちばん星</t>
  </si>
  <si>
    <t>社会福祉法人サンワーク</t>
  </si>
  <si>
    <t>社会福祉法人まごころ</t>
  </si>
  <si>
    <t>社会福祉法人ワーナーホーム</t>
  </si>
  <si>
    <t>社会福祉法人菜の花会</t>
  </si>
  <si>
    <t>社会福祉法人市川レンコンの会</t>
  </si>
  <si>
    <t>社会福祉法人千手会</t>
  </si>
  <si>
    <t>東金市</t>
  </si>
  <si>
    <t>特定非営利活動法人はんどいんはんど東総</t>
  </si>
  <si>
    <t>特定非営利活動法人ほっとハート</t>
  </si>
  <si>
    <t>特定非営利活動法人就労生活定着支援センターリーブ</t>
  </si>
  <si>
    <t>特定非営利活動法人實埜里</t>
  </si>
  <si>
    <t>社会福祉法人まほろばの里</t>
  </si>
  <si>
    <t>社会福祉法人印旛福祉会</t>
  </si>
  <si>
    <t>社会福祉法人創成会</t>
  </si>
  <si>
    <t>医療法人梨香会</t>
  </si>
  <si>
    <t>社会福祉法人安房広域福祉会</t>
  </si>
  <si>
    <t>山武市</t>
  </si>
  <si>
    <t>社会福祉法人愛の友協会</t>
  </si>
  <si>
    <t>社会福祉法人愛光</t>
  </si>
  <si>
    <t>社会福祉法人茂原市社会福祉協議会</t>
  </si>
  <si>
    <t>社会福祉法人佑啓会</t>
  </si>
  <si>
    <t>特定非営利活動法人カレンズ</t>
  </si>
  <si>
    <t>社会福祉法人流山市社会福祉協議会</t>
  </si>
  <si>
    <t>特定非営利活動法人あゆみ会</t>
  </si>
  <si>
    <t>特定非営利活動法人タオ</t>
  </si>
  <si>
    <t>特定非営利活動法人ふくろう</t>
  </si>
  <si>
    <t>特定非営利活動法人コスモス</t>
  </si>
  <si>
    <t>市川市</t>
  </si>
  <si>
    <t>社会福祉法人つくばね会</t>
  </si>
  <si>
    <t>社会福祉法人三芳野会</t>
  </si>
  <si>
    <t>社会福祉法人鼎</t>
  </si>
  <si>
    <t>社会福祉法人八千代市身体障害者福祉会</t>
  </si>
  <si>
    <t>特定非営利活動法人ちば地域生活支援舎</t>
  </si>
  <si>
    <t>特定非営利活動法人千葉精神保健福祉ネット</t>
  </si>
  <si>
    <t>野田市</t>
  </si>
  <si>
    <t>社会福祉法人九十九会</t>
  </si>
  <si>
    <t>社会福祉法人太陽会</t>
  </si>
  <si>
    <t>特定非営利活動法人ぽぴあ</t>
  </si>
  <si>
    <t>特定非営利活動法人福祉アシストワーク協会</t>
  </si>
  <si>
    <t>ＮＰＯ法人希望の虹</t>
  </si>
  <si>
    <t>社会福祉法人野田みどり会</t>
  </si>
  <si>
    <t>特定非営利活動法人あいらんど</t>
  </si>
  <si>
    <t>特定非営利活動法人コミュニティワークス</t>
  </si>
  <si>
    <t>特定非営利活動法人ねむの里</t>
  </si>
  <si>
    <t>社会福祉法人ききょう会</t>
  </si>
  <si>
    <t>株式会社コッペ</t>
  </si>
  <si>
    <t>ＦａｎｄＳ株式会社</t>
  </si>
  <si>
    <t>社会福祉法人のうえい舎</t>
  </si>
  <si>
    <t>特定非営利活動法人メンタルサポート野田そよかぜ</t>
  </si>
  <si>
    <t>特定非営利活動法人フレンズ</t>
  </si>
  <si>
    <t>ＮＰＯ法人ひびき</t>
  </si>
  <si>
    <t>浦安市</t>
  </si>
  <si>
    <t>社会福祉法人　佑啓会</t>
  </si>
  <si>
    <t>社会福祉法人ジョイまつど</t>
  </si>
  <si>
    <t>社会福祉法人ロザリオの聖母会</t>
  </si>
  <si>
    <t>社会福祉法人習愛会</t>
  </si>
  <si>
    <t>特定非営利活動法人ｉ＆ｉ</t>
  </si>
  <si>
    <t>特定非営利活動法人恵み野会</t>
  </si>
  <si>
    <t>特定非営利活動法人一粒舎</t>
  </si>
  <si>
    <t>特定非営利活動法人ふれあいハウス</t>
  </si>
  <si>
    <t>特定非営利活動法人上総小農苑</t>
  </si>
  <si>
    <t>社会福祉法人さざんか会</t>
  </si>
  <si>
    <t>特定非営利活動法人ウィズ</t>
  </si>
  <si>
    <t>社会福祉法人うぐいす会</t>
  </si>
  <si>
    <t>特定非営利活動法人スクラム</t>
  </si>
  <si>
    <t>特定非営利活動法人きらら</t>
  </si>
  <si>
    <t>ＮＰＯ法人みんなの希望</t>
  </si>
  <si>
    <t>医療法人社団透光会</t>
  </si>
  <si>
    <t>合資会社もてぎ</t>
  </si>
  <si>
    <t>社会福祉法人ミッドナイト・ミッションのぞみ会</t>
  </si>
  <si>
    <t>社会福祉法人児童愛護会</t>
  </si>
  <si>
    <t>匝瑳市</t>
  </si>
  <si>
    <t>特定非営利活動法人キルト・ビー</t>
  </si>
  <si>
    <t>特定非営利活動法人ぽれぽれ・ちば</t>
  </si>
  <si>
    <t>特定非営利活動法人精神保健福祉を支える会ＮＥＷ</t>
  </si>
  <si>
    <t>特定非営利活動法人銚子市手をつなぐ育成会</t>
  </si>
  <si>
    <t>特定非営利活動法人南天の木</t>
  </si>
  <si>
    <t>社会福祉法人章佑会</t>
  </si>
  <si>
    <t>ゆり庵株式会社</t>
  </si>
  <si>
    <t>特定非営利活動法人みのり福祉会</t>
  </si>
  <si>
    <t>特定非営利活動法人コミュニティーカフェれんげ＆ラッキーハウス</t>
  </si>
  <si>
    <t>株式会社ワークステージつばさ</t>
  </si>
  <si>
    <t>社会福祉法人野栄福祉会</t>
  </si>
  <si>
    <t>株式会社和光</t>
  </si>
  <si>
    <t>株式会社ひばり</t>
  </si>
  <si>
    <t>特定非営利活動法人　生活自立研究会</t>
  </si>
  <si>
    <t>社会福祉法人大成会</t>
  </si>
  <si>
    <t>社会福祉法人白井市社会福祉協議会</t>
  </si>
  <si>
    <t>特定非営利活動法人自立サポートネット流山</t>
  </si>
  <si>
    <t>社会福祉法人鎌ケ谷市社会福祉協議会</t>
  </si>
  <si>
    <t>有限会社　かみきりパパ</t>
  </si>
  <si>
    <t>株式会社MARS</t>
  </si>
  <si>
    <t>株式会社むうと</t>
  </si>
  <si>
    <t>社会福祉法人福葉会</t>
  </si>
  <si>
    <t>医療法人静和会</t>
  </si>
  <si>
    <t>株式会社　楽笑会</t>
  </si>
  <si>
    <t>株式会社あさひサポート</t>
  </si>
  <si>
    <t>社会福祉法人のゆり会</t>
  </si>
  <si>
    <t>特定非営利活動法人1to1</t>
  </si>
  <si>
    <t>特定非営利活動法人鎌ヶ谷たんぽぽクラブ</t>
  </si>
  <si>
    <t>社会福祉法人　ベテスダ奉仕女母の家</t>
  </si>
  <si>
    <t>特定非営利活動法人なの花会</t>
  </si>
  <si>
    <t>株式会社おおえどポカポカファーム</t>
  </si>
  <si>
    <t>公益財団法人和泉福祉会</t>
  </si>
  <si>
    <t>合同会社　三愛</t>
  </si>
  <si>
    <t>社会福祉法人嬉泉</t>
  </si>
  <si>
    <t>社会福祉法人優幸会</t>
  </si>
  <si>
    <t>特定非営利活動法人　シェーネ・ルフト</t>
  </si>
  <si>
    <t>特定非営利活動法人ジョブファーム</t>
  </si>
  <si>
    <t>特定非営利活動法人花かご会</t>
  </si>
  <si>
    <t>特定非営利活動法人上総福祉会</t>
  </si>
  <si>
    <t>特定非営利活動法人千楽Ｃｈｉ－ｒａｋｕ</t>
  </si>
  <si>
    <t>社会福祉法人南山会</t>
  </si>
  <si>
    <t>株式会社美能</t>
  </si>
  <si>
    <t>企業組合労協センター事業団</t>
  </si>
  <si>
    <t>社会福祉法人清郷会</t>
  </si>
  <si>
    <t>株式会社イサカエンタープライズ</t>
  </si>
  <si>
    <t>社会福祉法人なゆた</t>
  </si>
  <si>
    <t>特定非営利活動法人よつ葉</t>
  </si>
  <si>
    <t>ＮＰＯ法人ハートネットあびこ</t>
  </si>
  <si>
    <t>株式会社　テクノハウス久我</t>
  </si>
  <si>
    <t>株式会社　未来夢</t>
  </si>
  <si>
    <t>君津市</t>
  </si>
  <si>
    <t>特定非営利活動法人やちまた放課後クラブぶらんこ</t>
  </si>
  <si>
    <t>一般社団法人スターアドバンス</t>
  </si>
  <si>
    <t>株式会社ＭＡＲＳ</t>
  </si>
  <si>
    <t>特定非営利活動法人あゆみの里</t>
  </si>
  <si>
    <t>ＮＰＯ法人さんさん味工房</t>
  </si>
  <si>
    <t>株式会社　エヌ・ケー・アド</t>
  </si>
  <si>
    <t>特定非営利活動法人郁文会</t>
  </si>
  <si>
    <t>株式会社グッドライフ</t>
  </si>
  <si>
    <t>社会福祉法人土穂会</t>
  </si>
  <si>
    <t>特定非営利活動法人すっぱぁ</t>
  </si>
  <si>
    <t>株式会社ＨＡＬ</t>
  </si>
  <si>
    <t>一般社団法人櫻会</t>
  </si>
  <si>
    <t>一般社団法人紫宝会</t>
  </si>
  <si>
    <t>社会福祉法人しいの木会</t>
  </si>
  <si>
    <t>特定非営利活動法人がじゅまるの木</t>
  </si>
  <si>
    <t>株式会社みらい</t>
  </si>
  <si>
    <t>社会福祉法人はーとふる</t>
  </si>
  <si>
    <t>社会福祉法人鴨川市社会福祉協議会</t>
  </si>
  <si>
    <t>社会福祉法人千葉県視覚障害者福祉協会</t>
  </si>
  <si>
    <t>特定非営利活動法人いずみ</t>
  </si>
  <si>
    <t>特定非営利活動法人スマイル銚子</t>
  </si>
  <si>
    <t>特定非営利活動法人成良会</t>
  </si>
  <si>
    <t>株式会社夢のカタチ</t>
  </si>
  <si>
    <t>合同会社美華</t>
  </si>
  <si>
    <t>社会福祉法人ウィンクル</t>
  </si>
  <si>
    <t>社会福祉法人まつかぜの会</t>
  </si>
  <si>
    <t>社会福祉法人福祉楽団</t>
  </si>
  <si>
    <t>株式会社　dearmilieus</t>
  </si>
  <si>
    <t>株式会社WARP</t>
  </si>
  <si>
    <t>社会福祉法人かずさ萬燈会</t>
  </si>
  <si>
    <t>特定非営利活動法人ＩＷＩＮＧＬＥ</t>
  </si>
  <si>
    <t>株式会社チバマリア</t>
  </si>
  <si>
    <t>Ｕccieコーポレーション</t>
  </si>
  <si>
    <t>ファミリースマイルそら合同会社</t>
  </si>
  <si>
    <t>株式会社　ジャストオンアース</t>
  </si>
  <si>
    <t>特定非営利活動法人ゆう</t>
  </si>
  <si>
    <t>ＮＰＯ法人ＡlonＡlon</t>
  </si>
  <si>
    <t>株式会社　和光</t>
  </si>
  <si>
    <t>株式会社ライフサポートピュアジャパン</t>
  </si>
  <si>
    <t>特定非営利活動法人エンゼルフラワー</t>
  </si>
  <si>
    <t>株式会社Ｂ－ＧＲＯＷ</t>
  </si>
  <si>
    <t>株式会社ちばらく</t>
  </si>
  <si>
    <t>企業組合とも</t>
  </si>
  <si>
    <t>合同会社自立支援</t>
  </si>
  <si>
    <t>特定非営利活動法人ほのか</t>
  </si>
  <si>
    <t>株式会社みらいホールディングス</t>
  </si>
  <si>
    <t>社会福祉法人　大久保学園</t>
  </si>
  <si>
    <t>特定非営利活動法人はなみずき</t>
  </si>
  <si>
    <t>株式会社Ｂ－ＷＩＮＧ</t>
  </si>
  <si>
    <t>株式会社咲人</t>
  </si>
  <si>
    <t>社会福祉法人知心会</t>
  </si>
  <si>
    <t>ＮＰＯ法人ライジング</t>
  </si>
  <si>
    <t>株式会社ベストスマイル</t>
  </si>
  <si>
    <t>社会福祉法人生活クラブ</t>
  </si>
  <si>
    <t>合同会社Ｌ・Ｉ・Ｃ</t>
  </si>
  <si>
    <t>一般社団法人あいのて</t>
  </si>
  <si>
    <t>特定非営利活動法人ワーカーズコープ</t>
  </si>
  <si>
    <t>特定非営利活動法人生活困窮・ホームレス自立支援ガンバの会</t>
  </si>
  <si>
    <t>ＮＰＯ法人鎌ケ谷市手をつなぐ親の会</t>
  </si>
  <si>
    <t>株式会社　あんしん村</t>
  </si>
  <si>
    <t>株式会社Ｂ－ＳＴＥＰ</t>
  </si>
  <si>
    <t>企業組合ワーカーズ・コレクティブ紙ふうせん</t>
  </si>
  <si>
    <t>社会福祉法人アルムの森</t>
  </si>
  <si>
    <t>株式会社Ｂ－ＣＲＥＡＴＥ</t>
  </si>
  <si>
    <t>一般社団法人ＢＯＮＤＳ</t>
  </si>
  <si>
    <t>一般社団法人ロッタリンクス</t>
  </si>
  <si>
    <t>株式会社Uccieコーポレーション</t>
  </si>
  <si>
    <t>合同会社La vie</t>
  </si>
  <si>
    <t>社会福祉法人まつど育成会</t>
  </si>
  <si>
    <t>社会福祉法人永春会</t>
  </si>
  <si>
    <t>髙梨生業合同会社</t>
  </si>
  <si>
    <t>アイル株式会社</t>
  </si>
  <si>
    <t>株式会社　彰栄</t>
  </si>
  <si>
    <t>特定非営利活動法人アビシェｂ</t>
  </si>
  <si>
    <t>株式会社　プラスアップ</t>
  </si>
  <si>
    <t>特定非営利活動法人マーブル福祉会</t>
  </si>
  <si>
    <t>株式会社ラブレ</t>
  </si>
  <si>
    <t>特定非営利活動法人　みんなの広場「風」</t>
  </si>
  <si>
    <t>株式会社Ｂ－ＡＣＴＩＶＥ</t>
  </si>
  <si>
    <t>一般社団法人癒しの風</t>
  </si>
  <si>
    <t>株式会社Clover　Life</t>
  </si>
  <si>
    <t>社会福祉法人　野田芽吹会</t>
  </si>
  <si>
    <t>株式会社ＯＩＢＳ</t>
  </si>
  <si>
    <t>株式会社りんくあっぷ</t>
  </si>
  <si>
    <t>合同会社ウィズ</t>
  </si>
  <si>
    <t>特定非営利活動法人鼓響</t>
  </si>
  <si>
    <t>株式会社ここ</t>
  </si>
  <si>
    <t>特定非営利活動法人空いろのたね</t>
  </si>
  <si>
    <t>一般社団法人　ＳＨＩＯＮ</t>
  </si>
  <si>
    <t>有限会社あいの手介護サービス</t>
  </si>
  <si>
    <t>NPO法人香取の地域福祉を考える会</t>
  </si>
  <si>
    <t>一般社団法人　岬やよい会</t>
  </si>
  <si>
    <t>合同会社　影法師</t>
  </si>
  <si>
    <t>合同会社ＫＩＺＵＮＡ</t>
  </si>
  <si>
    <t>合同会社アガタ</t>
  </si>
  <si>
    <t>一般社団法人あいのて</t>
    <phoneticPr fontId="14"/>
  </si>
  <si>
    <t>あかね園</t>
  </si>
  <si>
    <t>さつき台の家</t>
  </si>
  <si>
    <t>就職するなら明朗塾</t>
  </si>
  <si>
    <t>ビック・ハート</t>
  </si>
  <si>
    <t>ここらぼ　まつさと</t>
  </si>
  <si>
    <t>希望塾</t>
  </si>
  <si>
    <t>ユーカリワークス</t>
  </si>
  <si>
    <t>メンタルステーションオーノ</t>
  </si>
  <si>
    <t>いぶき</t>
  </si>
  <si>
    <t>サンワークL事業所</t>
  </si>
  <si>
    <t>ビーアンビシャス</t>
  </si>
  <si>
    <t>ワークショップしらさと</t>
  </si>
  <si>
    <t>アーアンドディだいえい</t>
  </si>
  <si>
    <t>第１レンコンの家</t>
  </si>
  <si>
    <t>南部よもぎの園指定管理者社会福祉法人千手会</t>
  </si>
  <si>
    <t>東金市福祉作業所</t>
  </si>
  <si>
    <t>ひまわり工房</t>
  </si>
  <si>
    <t>ほっとハートプラス</t>
  </si>
  <si>
    <t>就労サポートリーブ</t>
  </si>
  <si>
    <t>ＴＵＢＵ　ＰＬＡＮ</t>
  </si>
  <si>
    <t>コスモス</t>
  </si>
  <si>
    <t>いんば学舎・オソロク倶楽部</t>
  </si>
  <si>
    <t>ワイズホーム</t>
  </si>
  <si>
    <t>あきもとふぁーまーず</t>
  </si>
  <si>
    <t>中里ワークホーム</t>
  </si>
  <si>
    <t>山武市山武福祉作業所</t>
  </si>
  <si>
    <t>セルプ・しんゆう</t>
  </si>
  <si>
    <t>佐倉市よもぎの園指定管理者社会福祉法人愛光</t>
  </si>
  <si>
    <t>茂原市心身障害者福祉作業所</t>
  </si>
  <si>
    <t>ふる里学舎きせつ館</t>
  </si>
  <si>
    <t>カレンズ</t>
  </si>
  <si>
    <t>流山こまぎ園</t>
  </si>
  <si>
    <t>あゆみ会作業所</t>
  </si>
  <si>
    <t>タオ</t>
  </si>
  <si>
    <t>ふくろう工房</t>
  </si>
  <si>
    <t>ＮＰＯ法人コスモス大網ビレッジ</t>
  </si>
  <si>
    <t>市川市フォルテ行徳</t>
  </si>
  <si>
    <t>おおばん</t>
  </si>
  <si>
    <t>はるか</t>
  </si>
  <si>
    <t>第２レンコンの家</t>
  </si>
  <si>
    <t>第３レンコンの家</t>
  </si>
  <si>
    <t>ワーク・かなえ</t>
  </si>
  <si>
    <t>はばたき職業センター</t>
  </si>
  <si>
    <t>ハンドワーク</t>
  </si>
  <si>
    <t>ハピネス行徳</t>
  </si>
  <si>
    <t>野田市立あすなろ職業指導所</t>
  </si>
  <si>
    <t>一松工房</t>
  </si>
  <si>
    <t>らんまん</t>
  </si>
  <si>
    <t>ひなげし</t>
  </si>
  <si>
    <t>福祉アシストワーク協会</t>
  </si>
  <si>
    <t>ぽんぽこりん</t>
  </si>
  <si>
    <t>かたぐるま</t>
  </si>
  <si>
    <t>野田市心身障がい者福祉作業所</t>
  </si>
  <si>
    <t>ふる里学舎木更津</t>
  </si>
  <si>
    <t>あいらんど</t>
  </si>
  <si>
    <t>地域作業所hana</t>
  </si>
  <si>
    <t>ねむの里</t>
  </si>
  <si>
    <t>多機能型事業所コッペ</t>
  </si>
  <si>
    <t>羽の郷</t>
  </si>
  <si>
    <t>就労継続支援Ｂ型事業所かりん</t>
  </si>
  <si>
    <t>つばさ</t>
  </si>
  <si>
    <t>カフェレストランすてんぱれ</t>
  </si>
  <si>
    <t>ふれあい広場ひびき</t>
  </si>
  <si>
    <t>浦安市障がい者福祉センター</t>
  </si>
  <si>
    <t>市原市五井福祉作業所</t>
  </si>
  <si>
    <t>ワークジョイまつどセンター</t>
  </si>
  <si>
    <t>ワークセンター</t>
  </si>
  <si>
    <t>障がい者の就労促進事業所みんなの家</t>
  </si>
  <si>
    <t>花の実園</t>
  </si>
  <si>
    <t>ｉ工房　ｃ・ｓ・ｄ</t>
  </si>
  <si>
    <t>地域生活支援大地</t>
  </si>
  <si>
    <t>一粒舎</t>
  </si>
  <si>
    <t>里見工房</t>
  </si>
  <si>
    <t>めぐり</t>
  </si>
  <si>
    <t>笹川なずな工房</t>
  </si>
  <si>
    <t>ワーク・ライフまつさと</t>
  </si>
  <si>
    <t>ＡＲＵＫＵ</t>
  </si>
  <si>
    <t>福祉施設　風の村</t>
  </si>
  <si>
    <t>スクラム</t>
  </si>
  <si>
    <t>多機能型事業所きらら</t>
  </si>
  <si>
    <t>障がい者活動支援センター　通所部</t>
  </si>
  <si>
    <t>医療法人社団透光会ひだまり</t>
  </si>
  <si>
    <t>地域作業所　和楽</t>
  </si>
  <si>
    <t>ぽらりす</t>
  </si>
  <si>
    <t>けやき社会センター</t>
  </si>
  <si>
    <t>流山市心身障害者福祉作業所さつき園</t>
  </si>
  <si>
    <t>望みの門新生舎</t>
  </si>
  <si>
    <t>ときわぎ工舎</t>
  </si>
  <si>
    <t>八街市障がい者就労支援事業所</t>
  </si>
  <si>
    <t>キッチンせいしょう</t>
  </si>
  <si>
    <t>匝瑳市就労支援事業所ほほえみ園</t>
  </si>
  <si>
    <t>福祉支援の家　ビーいちかわ</t>
  </si>
  <si>
    <t>ぽけっと</t>
  </si>
  <si>
    <t>しおさい</t>
  </si>
  <si>
    <t>鎌ヶ谷工房</t>
  </si>
  <si>
    <t>のぞみ</t>
  </si>
  <si>
    <t>南天の木</t>
  </si>
  <si>
    <t>たびだちの村・ふれあい通り</t>
  </si>
  <si>
    <t>わたつみ</t>
  </si>
  <si>
    <t>青空協同組合</t>
  </si>
  <si>
    <t>コミュニティーカフェ　れんげ＆ラッキーハウス</t>
  </si>
  <si>
    <t>ひだまり</t>
  </si>
  <si>
    <t>すてっぷ</t>
  </si>
  <si>
    <t>自立支援センター　マリン・ハウス</t>
  </si>
  <si>
    <t>就労継続支援B型　富浦作業所</t>
  </si>
  <si>
    <t>羽の郷野田</t>
  </si>
  <si>
    <t>成田市のぞみの園</t>
  </si>
  <si>
    <t>就労継続支援B型事業所　みのり</t>
  </si>
  <si>
    <t>初石工房</t>
  </si>
  <si>
    <t>ふれあ</t>
  </si>
  <si>
    <t>みつばちワーク</t>
  </si>
  <si>
    <t>就労継続支援B型事業所　TERRA</t>
  </si>
  <si>
    <t>むうと</t>
  </si>
  <si>
    <t>多機能型　就労支援事業所　SUNFLOWER</t>
  </si>
  <si>
    <t>袖ケ浦きのこ村</t>
  </si>
  <si>
    <t>就労継続支援B型事業所　あさひ工房</t>
  </si>
  <si>
    <t>ワークショップ茂原</t>
  </si>
  <si>
    <t>とようみ工房</t>
  </si>
  <si>
    <t>のぞみワークショップ</t>
  </si>
  <si>
    <t>かしの木園</t>
  </si>
  <si>
    <t>ぶろっさむ</t>
  </si>
  <si>
    <t>館山憩いの家共同作業所</t>
  </si>
  <si>
    <t>hanahaco</t>
  </si>
  <si>
    <t>ぽりりずむ</t>
  </si>
  <si>
    <t>多機能型事業所　いずみの家</t>
  </si>
  <si>
    <t>三愛ワークス</t>
  </si>
  <si>
    <t>袖ヶ浦市作業所　うぐいす園</t>
  </si>
  <si>
    <t>みちる園</t>
  </si>
  <si>
    <t>シェーネ・ルフト　就労支援センター　シェーネシューレ</t>
  </si>
  <si>
    <t>ジョブファーム</t>
  </si>
  <si>
    <t>はーとBeat</t>
  </si>
  <si>
    <t>ワークショップかぶらぎ</t>
  </si>
  <si>
    <t>美能</t>
  </si>
  <si>
    <t>ワークわく・きよさと</t>
  </si>
  <si>
    <t>第４レンコンの家</t>
  </si>
  <si>
    <t>福祉事業部「結」</t>
  </si>
  <si>
    <t>多機能型事業所なゆたぐりん</t>
  </si>
  <si>
    <t>ウイング</t>
  </si>
  <si>
    <t>ファインドリーム</t>
  </si>
  <si>
    <t>君津市福祉作業所ふたば園</t>
  </si>
  <si>
    <t>君津市福祉作業所ミツバ園</t>
  </si>
  <si>
    <t>ふる里学舎蔵波デイセンター</t>
  </si>
  <si>
    <t>南八幡ワークス</t>
  </si>
  <si>
    <t>ぶらんpoco</t>
  </si>
  <si>
    <t>多機能型事業所　マーレ</t>
  </si>
  <si>
    <t>さんさんＢｅ</t>
  </si>
  <si>
    <t>プライアップ</t>
  </si>
  <si>
    <t>オリーブファームかずさ</t>
  </si>
  <si>
    <t>ピア宮敷第１工房</t>
  </si>
  <si>
    <t>すっぱぁふぁ～む</t>
  </si>
  <si>
    <t>はる</t>
  </si>
  <si>
    <t>クロス・スピリット</t>
  </si>
  <si>
    <t>シーモック</t>
  </si>
  <si>
    <t>野田市関宿心身障がい者福祉作業所</t>
  </si>
  <si>
    <t>鴨川市福祉作業所</t>
  </si>
  <si>
    <t>ワークショップ四街道</t>
  </si>
  <si>
    <t>就労継続支援Ｂ型　すまいる</t>
  </si>
  <si>
    <t>大和田工房</t>
  </si>
  <si>
    <t>就労継続支援Ｂ型事業所　杜の家なりた</t>
  </si>
  <si>
    <t>就労継続支援B型WARP</t>
  </si>
  <si>
    <t>総活躍　東習志野</t>
  </si>
  <si>
    <t>あおぞら事業所</t>
  </si>
  <si>
    <t>就労継続支援Ｂ型事業所ふわふわＢ</t>
  </si>
  <si>
    <t>ＡlonＡlonオーキッドガーデン</t>
  </si>
  <si>
    <t>栗源第一薪炭供給所</t>
  </si>
  <si>
    <t>総活躍　市原</t>
  </si>
  <si>
    <t>多機能型事業所　さいわい</t>
  </si>
  <si>
    <t>ふる里学舎高津</t>
  </si>
  <si>
    <t>ふる里学舎八千代</t>
  </si>
  <si>
    <t>ラポール・ほのか</t>
  </si>
  <si>
    <t>みらいキャリアサポート印西牧の原</t>
  </si>
  <si>
    <t>大久保学園代宿地域支援センター　第二けやき</t>
  </si>
  <si>
    <t>就労支援センターはぁと流山</t>
  </si>
  <si>
    <t>総活躍　松戸</t>
  </si>
  <si>
    <t>就労継続支援Ｂ型事業所　Ｌａｕｇｈｔｅｒｓ</t>
  </si>
  <si>
    <t>就労支援施設かけはし</t>
  </si>
  <si>
    <t>障がい者就労・生活さぽーと　ピース</t>
  </si>
  <si>
    <t>ライジング</t>
  </si>
  <si>
    <t>生活クラブ風の村ぴあふぁくとり</t>
  </si>
  <si>
    <t>サポートセンター『ＢＩＲＤ』袖ヶ浦</t>
  </si>
  <si>
    <t>わくわくはっぴー本棚</t>
  </si>
  <si>
    <t>あっぷる</t>
  </si>
  <si>
    <t>さざなみ</t>
  </si>
  <si>
    <t>総活躍　鎌ヶ谷</t>
  </si>
  <si>
    <t>就労継続支援Ｂ型「紙ふうせん」</t>
  </si>
  <si>
    <t>総活躍　八千代</t>
  </si>
  <si>
    <t>就労継続支援Ｂ型事業所　ナイン</t>
  </si>
  <si>
    <t>メロディーフラッグ</t>
  </si>
  <si>
    <t>クロスロード東金</t>
  </si>
  <si>
    <t>就労継続支援Ｂ型事業所 La vie＋</t>
  </si>
  <si>
    <t>みらいず</t>
  </si>
  <si>
    <t>キラナ</t>
  </si>
  <si>
    <t>福祉支援の家　ﾋﾞｰふらっと</t>
  </si>
  <si>
    <t>燈里</t>
  </si>
  <si>
    <t>ミラクル</t>
  </si>
  <si>
    <t>総活躍　君津</t>
  </si>
  <si>
    <t>シロツメクサ</t>
  </si>
  <si>
    <t>指定多機能型事業所　芽ばえ</t>
  </si>
  <si>
    <t>直売所りんくあっぷ</t>
  </si>
  <si>
    <t>就労継続支援B型事業所フォロー</t>
  </si>
  <si>
    <t>就労継続支援B型事業所フォロー第２事業所</t>
  </si>
  <si>
    <t>多機能型事業所まめの木</t>
  </si>
  <si>
    <t>Job School. Com</t>
  </si>
  <si>
    <t>くつろぎ処　やよい</t>
  </si>
  <si>
    <t>アガタ</t>
  </si>
  <si>
    <t>ジョイサポート三和</t>
  </si>
  <si>
    <t>特定非営利活動法人しゃくやく会</t>
  </si>
  <si>
    <t>株式会社ラインアロー</t>
  </si>
  <si>
    <t>株式会社ホップ</t>
  </si>
  <si>
    <t>有限会社総合福祉サービス</t>
  </si>
  <si>
    <t>アイコニック合同会社</t>
  </si>
  <si>
    <t>ジョブクリエイション株式会社</t>
  </si>
  <si>
    <t>合同会社　ツツジ</t>
  </si>
  <si>
    <t>株式会社　ＳＫプラン</t>
  </si>
  <si>
    <t>株式会社小さな翼</t>
  </si>
  <si>
    <t>合同会社フィールドスター</t>
  </si>
  <si>
    <t>一般社団法人障がい者就労支援機構みらいキャリア＆ワークス</t>
  </si>
  <si>
    <t>合同会社studioＭ</t>
  </si>
  <si>
    <t>一般社団法人oneness</t>
  </si>
  <si>
    <t>合同会社ブラザー</t>
  </si>
  <si>
    <t>特定非営利活動法人やさしい心</t>
  </si>
  <si>
    <t>合同会社　えがおの実</t>
  </si>
  <si>
    <t>株式会社LTSホールディングス</t>
  </si>
  <si>
    <t>ハッピーストリート</t>
  </si>
  <si>
    <t>リーブカンパニー</t>
  </si>
  <si>
    <t>ハッピーアベニュー</t>
  </si>
  <si>
    <t>タオ工房</t>
  </si>
  <si>
    <t>就労継続支援A型事業所栗源協働支援センター</t>
  </si>
  <si>
    <t>生活クラブ風の村とんぼ舎さくら</t>
  </si>
  <si>
    <t>サニーロード八千代</t>
  </si>
  <si>
    <t>クロスブリッジ東金</t>
  </si>
  <si>
    <t>さくら事業所</t>
  </si>
  <si>
    <t>ツツジ</t>
  </si>
  <si>
    <t>就労継続支援Ａ型事業所　小さな翼</t>
  </si>
  <si>
    <t>みらいキャリア＆ワークス印西牧の原</t>
  </si>
  <si>
    <t>Ｍ工房　木更津</t>
  </si>
  <si>
    <t>ＢＲＯＴＨＥＲ　五井</t>
  </si>
  <si>
    <t>ファーストステップ事業所</t>
  </si>
  <si>
    <t>やさしい心</t>
  </si>
  <si>
    <t>みらいず　北小金</t>
  </si>
  <si>
    <t>千葉県</t>
    <rPh sb="0" eb="3">
      <t>チバケン</t>
    </rPh>
    <phoneticPr fontId="2"/>
  </si>
  <si>
    <t>○</t>
  </si>
  <si>
    <t>3013305000743</t>
  </si>
  <si>
    <t>-</t>
  </si>
  <si>
    <t>0400-03-010503</t>
    <phoneticPr fontId="2"/>
  </si>
  <si>
    <t xml:space="preserve">	1040005013430</t>
    <phoneticPr fontId="2"/>
  </si>
  <si>
    <t>〇</t>
  </si>
  <si>
    <t>3040005008412</t>
    <phoneticPr fontId="2"/>
  </si>
  <si>
    <t>0400-05-009087</t>
    <phoneticPr fontId="2"/>
  </si>
  <si>
    <t>特定非営利活動法人キルト・ビー</t>
    <phoneticPr fontId="2"/>
  </si>
  <si>
    <t>1040005005411</t>
    <phoneticPr fontId="2"/>
  </si>
  <si>
    <t>0400-03-002866</t>
    <phoneticPr fontId="2"/>
  </si>
  <si>
    <t>1215300169</t>
    <phoneticPr fontId="2"/>
  </si>
  <si>
    <t>R2.3.1より多機能型</t>
    <rPh sb="8" eb="12">
      <t>タキノウガタ</t>
    </rPh>
    <phoneticPr fontId="2"/>
  </si>
  <si>
    <t>社会福祉法人ワーナーホーム</t>
    <phoneticPr fontId="2"/>
  </si>
  <si>
    <t>6040005011231</t>
    <phoneticPr fontId="2"/>
  </si>
  <si>
    <t>1040005004594*</t>
    <phoneticPr fontId="2"/>
  </si>
  <si>
    <t>040005019458</t>
    <phoneticPr fontId="2"/>
  </si>
  <si>
    <t>4月より就労継続支援Ｂ型14名、生活介護6名の多機能型に移行</t>
    <rPh sb="1" eb="2">
      <t>ガツ</t>
    </rPh>
    <rPh sb="4" eb="10">
      <t>シュウロウケイゾクシエン</t>
    </rPh>
    <rPh sb="11" eb="12">
      <t>ガタ</t>
    </rPh>
    <rPh sb="14" eb="15">
      <t>メイ</t>
    </rPh>
    <rPh sb="16" eb="18">
      <t>セイカツ</t>
    </rPh>
    <rPh sb="18" eb="20">
      <t>カイゴ</t>
    </rPh>
    <rPh sb="21" eb="22">
      <t>メイ</t>
    </rPh>
    <rPh sb="23" eb="27">
      <t>タキノウガタ</t>
    </rPh>
    <rPh sb="28" eb="30">
      <t>イコウ</t>
    </rPh>
    <phoneticPr fontId="2"/>
  </si>
  <si>
    <t>3040005011481</t>
    <phoneticPr fontId="2"/>
  </si>
  <si>
    <t>90400-05-012763</t>
    <phoneticPr fontId="2"/>
  </si>
  <si>
    <t>―</t>
  </si>
  <si>
    <t>6040005018739</t>
    <phoneticPr fontId="2"/>
  </si>
  <si>
    <t>1040001083576</t>
    <phoneticPr fontId="2"/>
  </si>
  <si>
    <t>9040005004620</t>
    <phoneticPr fontId="2"/>
  </si>
  <si>
    <t>8040005003383</t>
    <phoneticPr fontId="2"/>
  </si>
  <si>
    <t>R1.11月より生活訓練開始、多機能型へ</t>
    <rPh sb="5" eb="6">
      <t>ガツ</t>
    </rPh>
    <rPh sb="8" eb="10">
      <t>セイカツ</t>
    </rPh>
    <rPh sb="10" eb="12">
      <t>クンレン</t>
    </rPh>
    <rPh sb="12" eb="14">
      <t>カイシ</t>
    </rPh>
    <rPh sb="15" eb="18">
      <t>タキノウ</t>
    </rPh>
    <rPh sb="18" eb="19">
      <t>ガタ</t>
    </rPh>
    <phoneticPr fontId="2"/>
  </si>
  <si>
    <t>90400-05-011518</t>
    <phoneticPr fontId="2"/>
  </si>
  <si>
    <t>1210200554</t>
    <phoneticPr fontId="2"/>
  </si>
  <si>
    <t>－</t>
  </si>
  <si>
    <t>令和2年4月開所</t>
    <rPh sb="0" eb="2">
      <t>レイワ</t>
    </rPh>
    <rPh sb="3" eb="4">
      <t>ネン</t>
    </rPh>
    <rPh sb="5" eb="6">
      <t>ガツ</t>
    </rPh>
    <rPh sb="6" eb="8">
      <t>カイショ</t>
    </rPh>
    <phoneticPr fontId="2"/>
  </si>
  <si>
    <t>0400-05-005974</t>
    <phoneticPr fontId="2"/>
  </si>
  <si>
    <t xml:space="preserve">5040005010291
</t>
    <phoneticPr fontId="2"/>
  </si>
  <si>
    <t>0400-05-014485</t>
    <phoneticPr fontId="2"/>
  </si>
  <si>
    <t>0400-05-018481</t>
    <phoneticPr fontId="2"/>
  </si>
  <si>
    <t>4月～6月（コロナ）</t>
    <rPh sb="1" eb="2">
      <t>ガツ</t>
    </rPh>
    <rPh sb="4" eb="5">
      <t>ガツ</t>
    </rPh>
    <phoneticPr fontId="2"/>
  </si>
  <si>
    <t>−</t>
  </si>
  <si>
    <t>7 0400 0500 7253</t>
  </si>
  <si>
    <t>1040005004594</t>
    <phoneticPr fontId="2"/>
  </si>
  <si>
    <t>0400-05-003732</t>
    <phoneticPr fontId="2"/>
  </si>
  <si>
    <t>3040005015945</t>
    <phoneticPr fontId="2"/>
  </si>
  <si>
    <t>株式会社グッドライフ</t>
    <rPh sb="0" eb="4">
      <t>カブシキガイシャ</t>
    </rPh>
    <phoneticPr fontId="2"/>
  </si>
  <si>
    <t>グッドライフ香取みはる園</t>
    <rPh sb="6" eb="8">
      <t>カトリ</t>
    </rPh>
    <rPh sb="11" eb="12">
      <t>エン</t>
    </rPh>
    <phoneticPr fontId="2"/>
  </si>
  <si>
    <t>株式会社CLANN</t>
    <rPh sb="0" eb="4">
      <t>カブシキガイシャ</t>
    </rPh>
    <phoneticPr fontId="2"/>
  </si>
  <si>
    <t>LIG五香</t>
    <rPh sb="3" eb="5">
      <t>ゴコウ</t>
    </rPh>
    <phoneticPr fontId="2"/>
  </si>
  <si>
    <t>一般社団法人happy choice(ハッピーチョイス)</t>
    <rPh sb="0" eb="6">
      <t>イッパンシャダンホウジン</t>
    </rPh>
    <phoneticPr fontId="2"/>
  </si>
  <si>
    <t>ハッピーワーク松戸</t>
    <rPh sb="7" eb="9">
      <t>マツド</t>
    </rPh>
    <phoneticPr fontId="2"/>
  </si>
  <si>
    <t>株式会社　三星</t>
    <rPh sb="0" eb="4">
      <t>カブシキガイシャ</t>
    </rPh>
    <rPh sb="5" eb="7">
      <t>ミツボシ</t>
    </rPh>
    <phoneticPr fontId="2"/>
  </si>
  <si>
    <t>ユアポート</t>
    <phoneticPr fontId="2"/>
  </si>
  <si>
    <t>1040001103268</t>
    <phoneticPr fontId="2"/>
  </si>
  <si>
    <t>株式会社ミナアス</t>
    <rPh sb="0" eb="4">
      <t>カブシキガイシャ</t>
    </rPh>
    <phoneticPr fontId="2"/>
  </si>
  <si>
    <t>リンクアップ津田沼</t>
    <rPh sb="6" eb="9">
      <t>ツダヌマ</t>
    </rPh>
    <phoneticPr fontId="2"/>
  </si>
  <si>
    <t>ジョブハウス・もみの木</t>
    <rPh sb="10" eb="11">
      <t>キ</t>
    </rPh>
    <phoneticPr fontId="2"/>
  </si>
  <si>
    <t>社会福祉法人ききょう会</t>
    <rPh sb="0" eb="2">
      <t>シャカイ</t>
    </rPh>
    <rPh sb="2" eb="4">
      <t>フクシ</t>
    </rPh>
    <rPh sb="4" eb="6">
      <t>ホウジンキ</t>
    </rPh>
    <rPh sb="7" eb="11">
      <t>ョウカイ</t>
    </rPh>
    <phoneticPr fontId="2"/>
  </si>
  <si>
    <t>0400-05-009083</t>
    <phoneticPr fontId="2"/>
  </si>
  <si>
    <t>社会福祉法人パーソナル・アシスタンスとも</t>
    <rPh sb="0" eb="6">
      <t>シャカイフクシホウジン</t>
    </rPh>
    <phoneticPr fontId="2"/>
  </si>
  <si>
    <t>就労継続支援B型事業所とも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</si>
  <si>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-</t>
    <phoneticPr fontId="2"/>
  </si>
  <si>
    <t>ふれあいサロンさくら</t>
    <phoneticPr fontId="2"/>
  </si>
  <si>
    <t>H31.1.1～</t>
    <phoneticPr fontId="2"/>
  </si>
  <si>
    <t>ふるさと学舎潮見</t>
    <phoneticPr fontId="2"/>
  </si>
  <si>
    <t>H31.4.1～</t>
    <phoneticPr fontId="2"/>
  </si>
  <si>
    <t>○</t>
    <phoneticPr fontId="2"/>
  </si>
  <si>
    <t>かにた作業所　エマオ</t>
    <phoneticPr fontId="2"/>
  </si>
  <si>
    <t>オリーブの樹</t>
  </si>
  <si>
    <t>オリーブハウス</t>
  </si>
  <si>
    <t>社会福祉法人オリーブの樹</t>
    <rPh sb="0" eb="2">
      <t>シャカイ</t>
    </rPh>
    <rPh sb="2" eb="4">
      <t>フクシ</t>
    </rPh>
    <rPh sb="4" eb="6">
      <t>ホウジン</t>
    </rPh>
    <rPh sb="11" eb="12">
      <t>キ</t>
    </rPh>
    <phoneticPr fontId="2"/>
  </si>
  <si>
    <t>オリーブ轟</t>
    <rPh sb="4" eb="5">
      <t>トドロキ</t>
    </rPh>
    <phoneticPr fontId="2"/>
  </si>
  <si>
    <t>株式会社Alba</t>
    <rPh sb="0" eb="4">
      <t>カブシキガイシャ</t>
    </rPh>
    <phoneticPr fontId="2"/>
  </si>
  <si>
    <t>Alba千葉</t>
    <rPh sb="4" eb="6">
      <t>チバ</t>
    </rPh>
    <phoneticPr fontId="2"/>
  </si>
  <si>
    <t>株式会社ヒューモニー</t>
    <rPh sb="0" eb="4">
      <t>カブシキガイシャ</t>
    </rPh>
    <phoneticPr fontId="2"/>
  </si>
  <si>
    <t>e-Team千葉みなと</t>
    <rPh sb="6" eb="8">
      <t>チバ</t>
    </rPh>
    <phoneticPr fontId="2"/>
  </si>
  <si>
    <t>社会福祉法人　ゆいまーる</t>
    <rPh sb="0" eb="6">
      <t>シャカイフクシホウジン</t>
    </rPh>
    <phoneticPr fontId="2"/>
  </si>
  <si>
    <t>もくまお</t>
  </si>
  <si>
    <t>AHCグループ株式会社</t>
  </si>
  <si>
    <t>就労継続支援B型事業所　TODAY亀岡</t>
  </si>
  <si>
    <t>ＡＨＣグループ株式会社</t>
    <rPh sb="7" eb="11">
      <t>カブシキガイシャ</t>
    </rPh>
    <phoneticPr fontId="2"/>
  </si>
  <si>
    <t>就労継続支援Ｂ型事業所　ＴＯＤＡＹ都町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7" eb="19">
      <t>ミヤコチョウ</t>
    </rPh>
    <phoneticPr fontId="2"/>
  </si>
  <si>
    <t>社会福祉法人あさひの丘</t>
    <rPh sb="0" eb="6">
      <t>シャカイフクシホウジン</t>
    </rPh>
    <rPh sb="10" eb="11">
      <t>オカ</t>
    </rPh>
    <phoneticPr fontId="2"/>
  </si>
  <si>
    <t>あさひの丘</t>
    <rPh sb="4" eb="5">
      <t>オカ</t>
    </rPh>
    <phoneticPr fontId="2"/>
  </si>
  <si>
    <t>NPO法人障害者の就労を支援する会</t>
    <rPh sb="3" eb="8">
      <t>ホウジンショウガイシャ</t>
    </rPh>
    <rPh sb="9" eb="11">
      <t>シュウロウ</t>
    </rPh>
    <rPh sb="12" eb="14">
      <t>シエン</t>
    </rPh>
    <rPh sb="16" eb="17">
      <t>カイ</t>
    </rPh>
    <phoneticPr fontId="2"/>
  </si>
  <si>
    <t>カフェ・ハーモニー</t>
  </si>
  <si>
    <t>うぐいす会</t>
  </si>
  <si>
    <t>からは～い</t>
  </si>
  <si>
    <t>社会福祉法人つどい</t>
    <rPh sb="0" eb="2">
      <t>シャカイ</t>
    </rPh>
    <rPh sb="2" eb="4">
      <t>フクシ</t>
    </rPh>
    <rPh sb="4" eb="6">
      <t>ホウジン</t>
    </rPh>
    <phoneticPr fontId="2"/>
  </si>
  <si>
    <t>社会福祉法人　心友会</t>
    <rPh sb="0" eb="2">
      <t>シャカイ</t>
    </rPh>
    <rPh sb="2" eb="4">
      <t>フクシ</t>
    </rPh>
    <rPh sb="4" eb="6">
      <t>ホウジン</t>
    </rPh>
    <rPh sb="7" eb="9">
      <t>シンユウ</t>
    </rPh>
    <rPh sb="9" eb="10">
      <t>カイ</t>
    </rPh>
    <phoneticPr fontId="2"/>
  </si>
  <si>
    <t>しいのみ園こころ</t>
    <rPh sb="4" eb="5">
      <t>エン</t>
    </rPh>
    <phoneticPr fontId="2"/>
  </si>
  <si>
    <t>社会福祉法人千葉市手をつなぐ育成会</t>
    <rPh sb="0" eb="2">
      <t>シャカイ</t>
    </rPh>
    <rPh sb="2" eb="4">
      <t>フクシ</t>
    </rPh>
    <rPh sb="4" eb="6">
      <t>ホウジン</t>
    </rPh>
    <rPh sb="6" eb="9">
      <t>チバシ</t>
    </rPh>
    <rPh sb="9" eb="10">
      <t>テ</t>
    </rPh>
    <rPh sb="14" eb="17">
      <t>イクセイカイ</t>
    </rPh>
    <phoneticPr fontId="2"/>
  </si>
  <si>
    <t>じょぶ・さくさべ</t>
  </si>
  <si>
    <t>社会福祉法人栗の木</t>
    <rPh sb="0" eb="6">
      <t>シャカ</t>
    </rPh>
    <rPh sb="6" eb="7">
      <t>クリ</t>
    </rPh>
    <rPh sb="8" eb="9">
      <t>キ</t>
    </rPh>
    <phoneticPr fontId="2"/>
  </si>
  <si>
    <t>ステップちば</t>
  </si>
  <si>
    <t>トライアングル西千葉</t>
    <rPh sb="7" eb="10">
      <t>ニシチバ</t>
    </rPh>
    <phoneticPr fontId="2"/>
  </si>
  <si>
    <t>就労生活支援センター　トライアングル西千葉</t>
    <rPh sb="0" eb="2">
      <t>シュウロウ</t>
    </rPh>
    <rPh sb="2" eb="4">
      <t>セイカツ</t>
    </rPh>
    <rPh sb="4" eb="6">
      <t>シエン</t>
    </rPh>
    <rPh sb="18" eb="21">
      <t>ニシチバ</t>
    </rPh>
    <phoneticPr fontId="2"/>
  </si>
  <si>
    <t>みらい工房</t>
    <rPh sb="3" eb="5">
      <t>コウボウ</t>
    </rPh>
    <phoneticPr fontId="2"/>
  </si>
  <si>
    <t>はーとやのパン</t>
  </si>
  <si>
    <t>千葉勤労者福祉会</t>
    <rPh sb="0" eb="8">
      <t>チバキンロウシャフクシカイ</t>
    </rPh>
    <phoneticPr fontId="2"/>
  </si>
  <si>
    <t>障害福祉サービス事業所まぁぶるひろ</t>
    <rPh sb="0" eb="4">
      <t>ショウガイフクシ</t>
    </rPh>
    <rPh sb="8" eb="11">
      <t>ジギョウショ</t>
    </rPh>
    <phoneticPr fontId="2"/>
  </si>
  <si>
    <t>社会福祉法人九十九会</t>
    <rPh sb="0" eb="10">
      <t>シャカイフクシホウジンツクモカイ</t>
    </rPh>
    <phoneticPr fontId="2"/>
  </si>
  <si>
    <t>まあるい広場</t>
    <rPh sb="4" eb="6">
      <t>ヒロバ</t>
    </rPh>
    <phoneticPr fontId="2"/>
  </si>
  <si>
    <t>一般社団法人まどか</t>
    <rPh sb="0" eb="6">
      <t>イッパンシャダンホウジン</t>
    </rPh>
    <phoneticPr fontId="2"/>
  </si>
  <si>
    <t>まどか</t>
  </si>
  <si>
    <t>社会福祉法人千葉県聴覚障害者協会</t>
    <rPh sb="0" eb="2">
      <t>シャカイ</t>
    </rPh>
    <rPh sb="2" eb="4">
      <t>フクシ</t>
    </rPh>
    <rPh sb="4" eb="6">
      <t>ホウジン</t>
    </rPh>
    <rPh sb="6" eb="9">
      <t>チバケン</t>
    </rPh>
    <rPh sb="9" eb="11">
      <t>チョウカク</t>
    </rPh>
    <rPh sb="11" eb="14">
      <t>ショウガイシャ</t>
    </rPh>
    <rPh sb="14" eb="16">
      <t>キョウカイ</t>
    </rPh>
    <phoneticPr fontId="2"/>
  </si>
  <si>
    <t>らいおん工房　（就労継続支援B型）</t>
    <rPh sb="4" eb="6">
      <t>コウボウ</t>
    </rPh>
    <rPh sb="8" eb="10">
      <t>シュウロウ</t>
    </rPh>
    <rPh sb="10" eb="12">
      <t>ケイゾク</t>
    </rPh>
    <rPh sb="12" eb="14">
      <t>シエン</t>
    </rPh>
    <rPh sb="15" eb="16">
      <t>カタ</t>
    </rPh>
    <phoneticPr fontId="2"/>
  </si>
  <si>
    <t>社会福祉法人ワーナーホーム</t>
    <rPh sb="0" eb="6">
      <t>シャカイフクシホウジン</t>
    </rPh>
    <phoneticPr fontId="2"/>
  </si>
  <si>
    <t>ワークショップ鎌取</t>
    <rPh sb="7" eb="9">
      <t>カマトリ</t>
    </rPh>
    <phoneticPr fontId="2"/>
  </si>
  <si>
    <t>合同会社悠伸</t>
    <rPh sb="0" eb="6">
      <t>ゴウドウガイシャユウシン</t>
    </rPh>
    <phoneticPr fontId="2"/>
  </si>
  <si>
    <t>ワークセンター「明日へのかけはし」</t>
    <rPh sb="8" eb="10">
      <t>アス</t>
    </rPh>
    <phoneticPr fontId="2"/>
  </si>
  <si>
    <t>◯</t>
  </si>
  <si>
    <t>社会福祉法人斉信会</t>
    <rPh sb="0" eb="9">
      <t>シャカイフクシホウジンセイシンカイ</t>
    </rPh>
    <phoneticPr fontId="2"/>
  </si>
  <si>
    <t>花見川ワークサポート</t>
    <rPh sb="0" eb="3">
      <t>ハナミガワ</t>
    </rPh>
    <phoneticPr fontId="2"/>
  </si>
  <si>
    <t>特定非営利活動法人　銀河舎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ギンガ</t>
    </rPh>
    <rPh sb="12" eb="13">
      <t>シャ</t>
    </rPh>
    <phoneticPr fontId="2"/>
  </si>
  <si>
    <t>銀河舎</t>
    <rPh sb="0" eb="2">
      <t>ギンガ</t>
    </rPh>
    <rPh sb="2" eb="3">
      <t>シャ</t>
    </rPh>
    <phoneticPr fontId="2"/>
  </si>
  <si>
    <t>ＮＰＯ法人ビバーチェ</t>
    <rPh sb="0" eb="5">
      <t>ｎｐｏホウジン</t>
    </rPh>
    <phoneticPr fontId="2"/>
  </si>
  <si>
    <t>工房かたくり</t>
    <rPh sb="0" eb="2">
      <t>コウボウ</t>
    </rPh>
    <phoneticPr fontId="2"/>
  </si>
  <si>
    <t>社会福祉法人晴山会</t>
    <rPh sb="0" eb="9">
      <t>セイザン</t>
    </rPh>
    <phoneticPr fontId="2"/>
  </si>
  <si>
    <t>桜が丘晴山苑　</t>
    <rPh sb="0" eb="1">
      <t>サクラ</t>
    </rPh>
    <rPh sb="2" eb="3">
      <t>オカ</t>
    </rPh>
    <rPh sb="3" eb="4">
      <t>ハレ</t>
    </rPh>
    <rPh sb="4" eb="5">
      <t>ヤマ</t>
    </rPh>
    <rPh sb="5" eb="6">
      <t>エン</t>
    </rPh>
    <phoneticPr fontId="2"/>
  </si>
  <si>
    <t>社会福祉法人 樹の実会</t>
    <rPh sb="0" eb="2">
      <t>シャカイ</t>
    </rPh>
    <rPh sb="2" eb="4">
      <t>フクシ</t>
    </rPh>
    <rPh sb="4" eb="6">
      <t>ホウジン</t>
    </rPh>
    <rPh sb="7" eb="8">
      <t>キ</t>
    </rPh>
    <rPh sb="9" eb="10">
      <t>ミ</t>
    </rPh>
    <rPh sb="10" eb="11">
      <t>カイ</t>
    </rPh>
    <phoneticPr fontId="2"/>
  </si>
  <si>
    <t>大樹</t>
    <rPh sb="0" eb="2">
      <t>ダイキ</t>
    </rPh>
    <phoneticPr fontId="2"/>
  </si>
  <si>
    <t>青い空</t>
    <rPh sb="0" eb="1">
      <t>アオ</t>
    </rPh>
    <rPh sb="2" eb="3">
      <t>ソラ</t>
    </rPh>
    <phoneticPr fontId="2"/>
  </si>
  <si>
    <t>桜木</t>
    <rPh sb="0" eb="2">
      <t>サクラギ</t>
    </rPh>
    <phoneticPr fontId="2"/>
  </si>
  <si>
    <t>大宮</t>
    <rPh sb="0" eb="2">
      <t>オオミヤ</t>
    </rPh>
    <phoneticPr fontId="2"/>
  </si>
  <si>
    <t>社会福祉法人千葉市社会福祉協議会</t>
    <rPh sb="0" eb="2">
      <t>シャカイ</t>
    </rPh>
    <rPh sb="2" eb="4">
      <t>フクシ</t>
    </rPh>
    <rPh sb="4" eb="6">
      <t>ホウジン</t>
    </rPh>
    <rPh sb="6" eb="9">
      <t>チバシ</t>
    </rPh>
    <rPh sb="9" eb="11">
      <t>シャカイ</t>
    </rPh>
    <rPh sb="11" eb="13">
      <t>フクシ</t>
    </rPh>
    <rPh sb="13" eb="16">
      <t>キョウギカイ</t>
    </rPh>
    <phoneticPr fontId="2"/>
  </si>
  <si>
    <t>千葉市療育センターいずみの家</t>
    <rPh sb="0" eb="3">
      <t>チバシ</t>
    </rPh>
    <rPh sb="3" eb="5">
      <t>リョウイク</t>
    </rPh>
    <rPh sb="13" eb="14">
      <t>イエ</t>
    </rPh>
    <phoneticPr fontId="2"/>
  </si>
  <si>
    <t>株式会社Ｂ－ＴＲＵＳＴ</t>
  </si>
  <si>
    <t>総活躍イオン長沼</t>
  </si>
  <si>
    <t>社会福祉法人　父の樹会</t>
    <rPh sb="0" eb="11">
      <t>シャ</t>
    </rPh>
    <phoneticPr fontId="2"/>
  </si>
  <si>
    <t>父の樹園</t>
    <rPh sb="0" eb="4">
      <t>チ</t>
    </rPh>
    <phoneticPr fontId="2"/>
  </si>
  <si>
    <t>父の樹会</t>
    <rPh sb="0" eb="1">
      <t>チチ</t>
    </rPh>
    <rPh sb="2" eb="3">
      <t>キ</t>
    </rPh>
    <rPh sb="3" eb="4">
      <t>カイ</t>
    </rPh>
    <phoneticPr fontId="2"/>
  </si>
  <si>
    <t>おおぞら園</t>
    <rPh sb="4" eb="5">
      <t>エン</t>
    </rPh>
    <phoneticPr fontId="2"/>
  </si>
  <si>
    <t>オリーブ亥鼻福祉作業所</t>
    <rPh sb="4" eb="6">
      <t>イノハナ</t>
    </rPh>
    <rPh sb="6" eb="8">
      <t>フクシ</t>
    </rPh>
    <rPh sb="8" eb="10">
      <t>サギョウ</t>
    </rPh>
    <rPh sb="10" eb="11">
      <t>ショ</t>
    </rPh>
    <phoneticPr fontId="2"/>
  </si>
  <si>
    <t>ＳＨコーポレーション株式会社</t>
    <rPh sb="10" eb="14">
      <t>カブシキカイシャ</t>
    </rPh>
    <phoneticPr fontId="2"/>
  </si>
  <si>
    <t>ジョブシティパートナーズＤｕｏ</t>
  </si>
  <si>
    <t>オリーブの樹</t>
    <rPh sb="5" eb="6">
      <t>キ</t>
    </rPh>
    <phoneticPr fontId="2"/>
  </si>
  <si>
    <t>オリーブ鎌取福祉作業所</t>
    <rPh sb="4" eb="6">
      <t>カマトリ</t>
    </rPh>
    <rPh sb="6" eb="8">
      <t>フクシ</t>
    </rPh>
    <rPh sb="8" eb="10">
      <t>サギョウ</t>
    </rPh>
    <rPh sb="10" eb="11">
      <t>ショ</t>
    </rPh>
    <phoneticPr fontId="2"/>
  </si>
  <si>
    <t>FandS株式会社</t>
    <rPh sb="5" eb="9">
      <t>カブシキガイシャ</t>
    </rPh>
    <phoneticPr fontId="2"/>
  </si>
  <si>
    <t>羽の郷千葉</t>
    <rPh sb="0" eb="1">
      <t>ハネ</t>
    </rPh>
    <rPh sb="2" eb="3">
      <t>サト</t>
    </rPh>
    <rPh sb="3" eb="5">
      <t>チバ</t>
    </rPh>
    <phoneticPr fontId="2"/>
  </si>
  <si>
    <t>NPO法人カフェ・バルコニーの家</t>
    <rPh sb="0" eb="16">
      <t>ンポホウジンカフェ・バルコニーノイエ</t>
    </rPh>
    <phoneticPr fontId="2"/>
  </si>
  <si>
    <t>カフェバルコニ―</t>
  </si>
  <si>
    <t>株式会社　B-RISE</t>
  </si>
  <si>
    <t>総活躍　美浜</t>
  </si>
  <si>
    <t>〇</t>
    <phoneticPr fontId="2"/>
  </si>
  <si>
    <t>㈱さくらみち</t>
  </si>
  <si>
    <t>あははのきち</t>
  </si>
  <si>
    <t>5月より開設
7月より利用者加入</t>
    <rPh sb="1" eb="2">
      <t>ガツ</t>
    </rPh>
    <rPh sb="4" eb="6">
      <t>カイセツ</t>
    </rPh>
    <rPh sb="8" eb="9">
      <t>ガツ</t>
    </rPh>
    <rPh sb="11" eb="14">
      <t>リヨウシャ</t>
    </rPh>
    <rPh sb="14" eb="16">
      <t>カニュウ</t>
    </rPh>
    <phoneticPr fontId="2"/>
  </si>
  <si>
    <t>社会福祉法人りべるたす</t>
    <rPh sb="0" eb="2">
      <t>シャカイ</t>
    </rPh>
    <rPh sb="2" eb="4">
      <t>フクシ</t>
    </rPh>
    <rPh sb="4" eb="6">
      <t>ホウジン</t>
    </rPh>
    <phoneticPr fontId="2"/>
  </si>
  <si>
    <t>WORKSTATIONりべるたす</t>
  </si>
  <si>
    <t>特定非営利活動法人ヘルスマネジメントあおぞら</t>
    <rPh sb="0" eb="7">
      <t>トクテイヒエイリカツドウ</t>
    </rPh>
    <rPh sb="7" eb="9">
      <t>ホウジン</t>
    </rPh>
    <phoneticPr fontId="2"/>
  </si>
  <si>
    <t>ファームなかた</t>
  </si>
  <si>
    <t>父の樹会</t>
    <rPh sb="0" eb="1">
      <t>チチ</t>
    </rPh>
    <rPh sb="2" eb="4">
      <t>キカイ</t>
    </rPh>
    <phoneticPr fontId="2"/>
  </si>
  <si>
    <t>あけぼの園</t>
    <rPh sb="4" eb="5">
      <t>エン</t>
    </rPh>
    <phoneticPr fontId="2"/>
  </si>
  <si>
    <t>社会福祉法人首都圏光の村</t>
    <rPh sb="0" eb="2">
      <t>シャカイ</t>
    </rPh>
    <rPh sb="2" eb="4">
      <t>フクシ</t>
    </rPh>
    <rPh sb="4" eb="6">
      <t>ホウジン</t>
    </rPh>
    <rPh sb="6" eb="9">
      <t>シュトケン</t>
    </rPh>
    <rPh sb="9" eb="10">
      <t>ヒカリ</t>
    </rPh>
    <rPh sb="11" eb="12">
      <t>ムラ</t>
    </rPh>
    <phoneticPr fontId="2"/>
  </si>
  <si>
    <t>千葉光の村授産園</t>
    <rPh sb="0" eb="3">
      <t>チバヒカリ</t>
    </rPh>
    <rPh sb="4" eb="8">
      <t>ムラジュサンエン</t>
    </rPh>
    <phoneticPr fontId="2"/>
  </si>
  <si>
    <t>社会福祉法人パルネット</t>
    <rPh sb="0" eb="6">
      <t>シャカイフクシホウジン</t>
    </rPh>
    <phoneticPr fontId="2"/>
  </si>
  <si>
    <t>PAL稲毛</t>
    <rPh sb="3" eb="5">
      <t>イナゲ</t>
    </rPh>
    <phoneticPr fontId="2"/>
  </si>
  <si>
    <t>千葉県</t>
    <rPh sb="0" eb="2">
      <t>チバ</t>
    </rPh>
    <rPh sb="2" eb="3">
      <t>ケン</t>
    </rPh>
    <phoneticPr fontId="2"/>
  </si>
  <si>
    <t>特定非営利活動法人はぁもにぃ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</si>
  <si>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就労継続支援はぁもにぃ</t>
    <rPh sb="0" eb="2">
      <t>シュウロウ</t>
    </rPh>
    <rPh sb="2" eb="4">
      <t>ケイゾク</t>
    </rPh>
    <rPh sb="4" eb="6">
      <t>シエン</t>
    </rPh>
    <phoneticPr fontId="2"/>
  </si>
  <si>
    <t>株式会社さくらホーム</t>
    <rPh sb="0" eb="4">
      <t>カブシキガイシャ</t>
    </rPh>
    <phoneticPr fontId="2"/>
  </si>
  <si>
    <t>Ability Innovation Center</t>
    <phoneticPr fontId="2"/>
  </si>
  <si>
    <t>合同会社アークサポート</t>
    <rPh sb="0" eb="4">
      <t>ゴウドウガイシャ</t>
    </rPh>
    <phoneticPr fontId="2"/>
  </si>
  <si>
    <t>アークサポート</t>
    <phoneticPr fontId="2"/>
  </si>
  <si>
    <t>株式会社ヒューモニー</t>
    <rPh sb="0" eb="4">
      <t>カブシキガイシャ</t>
    </rPh>
    <phoneticPr fontId="10"/>
  </si>
  <si>
    <t>グローアップ千葉</t>
    <rPh sb="6" eb="8">
      <t>チバ</t>
    </rPh>
    <phoneticPr fontId="10"/>
  </si>
  <si>
    <t>合同会社ＳＫＹ</t>
    <rPh sb="0" eb="2">
      <t>ゴウドウ</t>
    </rPh>
    <rPh sb="2" eb="4">
      <t>ガイシャ</t>
    </rPh>
    <phoneticPr fontId="2"/>
  </si>
  <si>
    <t>スカイ千葉</t>
    <rPh sb="3" eb="5">
      <t>チバ</t>
    </rPh>
    <phoneticPr fontId="2"/>
  </si>
  <si>
    <t>スカイ千葉駅前</t>
    <rPh sb="3" eb="7">
      <t>チバエキマエ</t>
    </rPh>
    <phoneticPr fontId="2"/>
  </si>
  <si>
    <t>NPO法人タカラワークサポート</t>
    <rPh sb="3" eb="5">
      <t>ホウジン</t>
    </rPh>
    <phoneticPr fontId="2"/>
  </si>
  <si>
    <t>タカラワークサポート</t>
  </si>
  <si>
    <t>株式会社千手</t>
    <rPh sb="0" eb="4">
      <t>カブシキガイシャ</t>
    </rPh>
    <rPh sb="4" eb="6">
      <t>センジュ</t>
    </rPh>
    <phoneticPr fontId="2"/>
  </si>
  <si>
    <t>ミレリア</t>
  </si>
  <si>
    <t>オネット</t>
  </si>
  <si>
    <t>マリン</t>
  </si>
  <si>
    <t>トラット</t>
  </si>
  <si>
    <t>WIBJAPAN株式会社</t>
  </si>
  <si>
    <t>あらた稲毛海岸事業所</t>
  </si>
  <si>
    <t>社会福祉法人大久保学園</t>
    <rPh sb="0" eb="6">
      <t>シャカイフクシホウジン</t>
    </rPh>
    <rPh sb="6" eb="9">
      <t>オオクボ</t>
    </rPh>
    <rPh sb="9" eb="11">
      <t>ガクエン</t>
    </rPh>
    <phoneticPr fontId="2"/>
  </si>
  <si>
    <t>船橋市光風みどり園</t>
    <rPh sb="0" eb="3">
      <t>フナバシシ</t>
    </rPh>
    <rPh sb="3" eb="5">
      <t>コウフウ</t>
    </rPh>
    <rPh sb="8" eb="9">
      <t>エン</t>
    </rPh>
    <phoneticPr fontId="2"/>
  </si>
  <si>
    <t>ふなばし工房</t>
    <rPh sb="4" eb="6">
      <t>コウボウ</t>
    </rPh>
    <phoneticPr fontId="2"/>
  </si>
  <si>
    <t>社会福祉法人地蔵会</t>
    <rPh sb="0" eb="6">
      <t>シャカイフクシホウジン</t>
    </rPh>
    <rPh sb="6" eb="8">
      <t>ジゾウ</t>
    </rPh>
    <rPh sb="8" eb="9">
      <t>カイ</t>
    </rPh>
    <phoneticPr fontId="2"/>
  </si>
  <si>
    <t>第２紙好き工房空と海</t>
    <rPh sb="0" eb="1">
      <t>ダイ</t>
    </rPh>
    <rPh sb="2" eb="3">
      <t>カミ</t>
    </rPh>
    <rPh sb="3" eb="4">
      <t>ス</t>
    </rPh>
    <rPh sb="5" eb="7">
      <t>コウボウ</t>
    </rPh>
    <rPh sb="7" eb="8">
      <t>ソラ</t>
    </rPh>
    <rPh sb="9" eb="10">
      <t>ウミ</t>
    </rPh>
    <phoneticPr fontId="2"/>
  </si>
  <si>
    <t>社会福祉法人大久保学園</t>
    <rPh sb="0" eb="6">
      <t>シャカイフクシホウジン</t>
    </rPh>
    <rPh sb="6" eb="11">
      <t>オオクボガクエン</t>
    </rPh>
    <phoneticPr fontId="2"/>
  </si>
  <si>
    <t>みらい工芸館</t>
    <rPh sb="3" eb="5">
      <t>コウゲイ</t>
    </rPh>
    <rPh sb="5" eb="6">
      <t>カン</t>
    </rPh>
    <phoneticPr fontId="2"/>
  </si>
  <si>
    <t>一般社団法人ギフト</t>
    <rPh sb="0" eb="2">
      <t>イッパン</t>
    </rPh>
    <rPh sb="2" eb="4">
      <t>シャダン</t>
    </rPh>
    <rPh sb="4" eb="6">
      <t>ホウジン</t>
    </rPh>
    <phoneticPr fontId="2"/>
  </si>
  <si>
    <t>ワルツ</t>
    <phoneticPr fontId="2"/>
  </si>
  <si>
    <t>特定非営利活動法人礎</t>
    <rPh sb="0" eb="9">
      <t>トクテイヒエイリカツドウホウジン</t>
    </rPh>
    <rPh sb="9" eb="10">
      <t>イシズエ</t>
    </rPh>
    <phoneticPr fontId="2"/>
  </si>
  <si>
    <t>あるま</t>
    <phoneticPr fontId="2"/>
  </si>
  <si>
    <t>NPO法人いちよう会</t>
    <rPh sb="3" eb="5">
      <t>ホウジン</t>
    </rPh>
    <rPh sb="9" eb="10">
      <t>カイ</t>
    </rPh>
    <phoneticPr fontId="2"/>
  </si>
  <si>
    <t>はみんぐばあど</t>
    <phoneticPr fontId="2"/>
  </si>
  <si>
    <t>特定非営利活動法人茗荷舎福祉作業所</t>
    <rPh sb="0" eb="9">
      <t>トクテイヒエイリカツドウホウジン</t>
    </rPh>
    <rPh sb="9" eb="11">
      <t>ミョウガ</t>
    </rPh>
    <rPh sb="11" eb="12">
      <t>シャ</t>
    </rPh>
    <rPh sb="12" eb="14">
      <t>フクシ</t>
    </rPh>
    <rPh sb="14" eb="16">
      <t>サギョウ</t>
    </rPh>
    <rPh sb="16" eb="17">
      <t>ショ</t>
    </rPh>
    <phoneticPr fontId="2"/>
  </si>
  <si>
    <t>茗荷舎福祉作業所</t>
    <rPh sb="0" eb="2">
      <t>ミョウガ</t>
    </rPh>
    <rPh sb="2" eb="3">
      <t>シャ</t>
    </rPh>
    <rPh sb="3" eb="5">
      <t>フクシ</t>
    </rPh>
    <rPh sb="5" eb="7">
      <t>サギョウ</t>
    </rPh>
    <rPh sb="7" eb="8">
      <t>ショ</t>
    </rPh>
    <phoneticPr fontId="2"/>
  </si>
  <si>
    <t>合同会社オン</t>
    <rPh sb="0" eb="4">
      <t>ゴウドウガイシャ</t>
    </rPh>
    <phoneticPr fontId="2"/>
  </si>
  <si>
    <t>ぼくらの家</t>
    <rPh sb="4" eb="5">
      <t>イエ</t>
    </rPh>
    <phoneticPr fontId="2"/>
  </si>
  <si>
    <t>○</t>
    <phoneticPr fontId="2"/>
  </si>
  <si>
    <t>株式会社ふくしねっと工房</t>
    <rPh sb="0" eb="4">
      <t>カブシキガイシャ</t>
    </rPh>
    <rPh sb="10" eb="12">
      <t>コウボウ</t>
    </rPh>
    <phoneticPr fontId="2"/>
  </si>
  <si>
    <t>るうと</t>
    <phoneticPr fontId="2"/>
  </si>
  <si>
    <t>障害者の働く場もえぎ</t>
    <rPh sb="0" eb="3">
      <t>ショウガイシャ</t>
    </rPh>
    <rPh sb="4" eb="5">
      <t>ハタラ</t>
    </rPh>
    <rPh sb="6" eb="7">
      <t>バ</t>
    </rPh>
    <phoneticPr fontId="2"/>
  </si>
  <si>
    <t>ワーカーズハウスぐらす</t>
    <phoneticPr fontId="2"/>
  </si>
  <si>
    <t>特定非営利活動法人しーど</t>
    <rPh sb="0" eb="9">
      <t>トクテイヒエイリカツドウホウジン</t>
    </rPh>
    <phoneticPr fontId="2"/>
  </si>
  <si>
    <t>ろーずまりー</t>
    <phoneticPr fontId="2"/>
  </si>
  <si>
    <t>株式会社インファーム</t>
    <rPh sb="0" eb="4">
      <t>カブシキガイシャ</t>
    </rPh>
    <phoneticPr fontId="2"/>
  </si>
  <si>
    <t>ぽこあぽこ</t>
    <phoneticPr fontId="2"/>
  </si>
  <si>
    <t>R2.4.1新設</t>
    <rPh sb="6" eb="8">
      <t>シンセツ</t>
    </rPh>
    <phoneticPr fontId="2"/>
  </si>
  <si>
    <t>特定非営利活動法人ロンの家福祉会</t>
    <rPh sb="0" eb="9">
      <t>トクテイヒエイリカツドウホウジン</t>
    </rPh>
    <rPh sb="12" eb="13">
      <t>イエ</t>
    </rPh>
    <rPh sb="13" eb="15">
      <t>フクシ</t>
    </rPh>
    <rPh sb="15" eb="16">
      <t>カイ</t>
    </rPh>
    <phoneticPr fontId="2"/>
  </si>
  <si>
    <t>就労継続支援B型事業所　Caf'eすまいる</t>
    <phoneticPr fontId="2"/>
  </si>
  <si>
    <t>一般財団法人長春会</t>
    <rPh sb="0" eb="2">
      <t>イッパン</t>
    </rPh>
    <rPh sb="2" eb="4">
      <t>ザイダン</t>
    </rPh>
    <rPh sb="4" eb="6">
      <t>ホウジン</t>
    </rPh>
    <rPh sb="6" eb="8">
      <t>チョウシュン</t>
    </rPh>
    <rPh sb="8" eb="9">
      <t>カイ</t>
    </rPh>
    <phoneticPr fontId="2"/>
  </si>
  <si>
    <t>そよ風ひろば　はぐくみ</t>
    <rPh sb="2" eb="3">
      <t>カゼ</t>
    </rPh>
    <phoneticPr fontId="2"/>
  </si>
  <si>
    <t>特定非営利活動法人1to1</t>
    <rPh sb="0" eb="9">
      <t>トクテイヒエイリカツドウホウジン</t>
    </rPh>
    <phoneticPr fontId="2"/>
  </si>
  <si>
    <t>1to1船橋しごとサポートセンターりすたあと</t>
    <phoneticPr fontId="2"/>
  </si>
  <si>
    <t>特定非営利活動法人カム・トゥルー</t>
    <rPh sb="0" eb="9">
      <t>トクテイヒエイリカツドウホウジン</t>
    </rPh>
    <phoneticPr fontId="2"/>
  </si>
  <si>
    <t>石陶房</t>
    <rPh sb="0" eb="1">
      <t>セキ</t>
    </rPh>
    <rPh sb="1" eb="3">
      <t>トウボウ</t>
    </rPh>
    <phoneticPr fontId="2"/>
  </si>
  <si>
    <t>かりん</t>
    <phoneticPr fontId="2"/>
  </si>
  <si>
    <t>社会福祉法人さざんか会</t>
    <rPh sb="0" eb="6">
      <t>シャカイフクシホウジン</t>
    </rPh>
    <rPh sb="10" eb="11">
      <t>カイ</t>
    </rPh>
    <phoneticPr fontId="2"/>
  </si>
  <si>
    <t>カメリアハウス</t>
    <phoneticPr fontId="2"/>
  </si>
  <si>
    <t>社会福祉法人千葉県福祉援護会</t>
    <rPh sb="0" eb="6">
      <t>シャカイフクシホウジン</t>
    </rPh>
    <rPh sb="6" eb="9">
      <t>チバケン</t>
    </rPh>
    <rPh sb="9" eb="11">
      <t>フクシ</t>
    </rPh>
    <rPh sb="11" eb="13">
      <t>エンゴ</t>
    </rPh>
    <rPh sb="13" eb="14">
      <t>カイ</t>
    </rPh>
    <phoneticPr fontId="2"/>
  </si>
  <si>
    <t>障害者通所施設　オーヴェル</t>
    <phoneticPr fontId="2"/>
  </si>
  <si>
    <t>特定非営利活動法人夢工房まごめざわ</t>
    <rPh sb="0" eb="9">
      <t>トクテイヒエイリカツドウホウジン</t>
    </rPh>
    <rPh sb="9" eb="10">
      <t>ユメ</t>
    </rPh>
    <rPh sb="10" eb="12">
      <t>コウボウ</t>
    </rPh>
    <phoneticPr fontId="2"/>
  </si>
  <si>
    <t>夢工房まごめざわ</t>
    <rPh sb="0" eb="3">
      <t>ユメコウボウ</t>
    </rPh>
    <phoneticPr fontId="2"/>
  </si>
  <si>
    <t>ふくろう珈琲合同会社</t>
    <rPh sb="4" eb="6">
      <t>コーヒー</t>
    </rPh>
    <rPh sb="6" eb="8">
      <t>ゴウドウ</t>
    </rPh>
    <rPh sb="8" eb="10">
      <t>ガイシャ</t>
    </rPh>
    <phoneticPr fontId="2"/>
  </si>
  <si>
    <t>ふくろう珈琲</t>
    <rPh sb="4" eb="6">
      <t>コーヒー</t>
    </rPh>
    <phoneticPr fontId="2"/>
  </si>
  <si>
    <t>株式会社ロイヤルクリーナース</t>
    <rPh sb="0" eb="4">
      <t>カブシキガイシャ</t>
    </rPh>
    <phoneticPr fontId="2"/>
  </si>
  <si>
    <t>円</t>
    <rPh sb="0" eb="1">
      <t>エン</t>
    </rPh>
    <phoneticPr fontId="2"/>
  </si>
  <si>
    <t>特定非営利活動法人MS-link</t>
    <rPh sb="0" eb="9">
      <t>トクテイヒエイリカツドウホウジン</t>
    </rPh>
    <phoneticPr fontId="2"/>
  </si>
  <si>
    <t>おひさま</t>
    <phoneticPr fontId="2"/>
  </si>
  <si>
    <t>特定非営利活動法人未来の木</t>
    <rPh sb="0" eb="9">
      <t>トクテイヒエイリカツドウホウジン</t>
    </rPh>
    <rPh sb="9" eb="11">
      <t>ミライ</t>
    </rPh>
    <rPh sb="12" eb="13">
      <t>キ</t>
    </rPh>
    <phoneticPr fontId="2"/>
  </si>
  <si>
    <t>西船橋ワークショップ</t>
    <rPh sb="0" eb="3">
      <t>ニシフナバシ</t>
    </rPh>
    <phoneticPr fontId="2"/>
  </si>
  <si>
    <t>社会福祉法人あかね</t>
    <rPh sb="0" eb="6">
      <t>シャカイフクシホウジン</t>
    </rPh>
    <phoneticPr fontId="2"/>
  </si>
  <si>
    <t>ワークアイ・船橋</t>
    <rPh sb="6" eb="8">
      <t>フナバシ</t>
    </rPh>
    <phoneticPr fontId="2"/>
  </si>
  <si>
    <t>ワークアイ・ジョブサポート</t>
    <phoneticPr fontId="2"/>
  </si>
  <si>
    <t>特定非営利活動法人陽だまり市場</t>
    <rPh sb="0" eb="9">
      <t>トクテイヒエイリカツドウホウジン</t>
    </rPh>
    <rPh sb="9" eb="10">
      <t>ヒ</t>
    </rPh>
    <rPh sb="13" eb="15">
      <t>イチバ</t>
    </rPh>
    <phoneticPr fontId="2"/>
  </si>
  <si>
    <t>陽だまり市場</t>
    <rPh sb="0" eb="1">
      <t>ヒ</t>
    </rPh>
    <rPh sb="4" eb="6">
      <t>イチバ</t>
    </rPh>
    <phoneticPr fontId="2"/>
  </si>
  <si>
    <t>合同会社夢工場</t>
    <rPh sb="0" eb="4">
      <t>ゴウドウガイシャ</t>
    </rPh>
    <rPh sb="4" eb="5">
      <t>ユメ</t>
    </rPh>
    <rPh sb="5" eb="7">
      <t>コウジョウ</t>
    </rPh>
    <phoneticPr fontId="2"/>
  </si>
  <si>
    <t>夢工場</t>
    <rPh sb="0" eb="1">
      <t>ユメ</t>
    </rPh>
    <rPh sb="1" eb="3">
      <t>コウジョウ</t>
    </rPh>
    <phoneticPr fontId="2"/>
  </si>
  <si>
    <t>とまりぎ</t>
    <phoneticPr fontId="2"/>
  </si>
  <si>
    <t>株式会社ベルサポート</t>
    <rPh sb="0" eb="4">
      <t>カブシキガイシャ</t>
    </rPh>
    <phoneticPr fontId="2"/>
  </si>
  <si>
    <t>ベルサポ</t>
    <phoneticPr fontId="2"/>
  </si>
  <si>
    <t>特定非営利活動法人みなと会</t>
    <rPh sb="0" eb="9">
      <t>トクテイヒエイリカツドウホウジン</t>
    </rPh>
    <rPh sb="12" eb="13">
      <t>カイ</t>
    </rPh>
    <phoneticPr fontId="2"/>
  </si>
  <si>
    <t>casaみなと</t>
    <phoneticPr fontId="2"/>
  </si>
  <si>
    <t>NPO法人船橋こころの福祉協会</t>
    <rPh sb="3" eb="5">
      <t>ホウジン</t>
    </rPh>
    <rPh sb="5" eb="7">
      <t>フナバシ</t>
    </rPh>
    <rPh sb="11" eb="13">
      <t>フクシ</t>
    </rPh>
    <rPh sb="13" eb="15">
      <t>キョウカイ</t>
    </rPh>
    <phoneticPr fontId="2"/>
  </si>
  <si>
    <t>障がい福祉サービス事業所　こんぽーる</t>
    <rPh sb="0" eb="1">
      <t>ショウ</t>
    </rPh>
    <rPh sb="3" eb="5">
      <t>フクシ</t>
    </rPh>
    <rPh sb="9" eb="11">
      <t>ジギョウ</t>
    </rPh>
    <rPh sb="11" eb="12">
      <t>ショ</t>
    </rPh>
    <phoneticPr fontId="2"/>
  </si>
  <si>
    <t>一般社団法人アールイー</t>
    <rPh sb="0" eb="2">
      <t>イッパン</t>
    </rPh>
    <rPh sb="2" eb="4">
      <t>シャダン</t>
    </rPh>
    <rPh sb="4" eb="6">
      <t>ホウジン</t>
    </rPh>
    <phoneticPr fontId="2"/>
  </si>
  <si>
    <t>就労支援事業所　ロイヤルファクトリー</t>
    <rPh sb="0" eb="2">
      <t>シュウロウ</t>
    </rPh>
    <rPh sb="2" eb="4">
      <t>シエン</t>
    </rPh>
    <rPh sb="4" eb="6">
      <t>ジギョウ</t>
    </rPh>
    <rPh sb="6" eb="7">
      <t>ショ</t>
    </rPh>
    <phoneticPr fontId="2"/>
  </si>
  <si>
    <t>合同会社ＳＫＹ</t>
    <rPh sb="0" eb="4">
      <t>ゴウドウガイシャ</t>
    </rPh>
    <phoneticPr fontId="2"/>
  </si>
  <si>
    <t>スカイ西船橋</t>
    <rPh sb="3" eb="6">
      <t>ニシフナバシ</t>
    </rPh>
    <phoneticPr fontId="2"/>
  </si>
  <si>
    <t>ＥＯＳファーム</t>
    <phoneticPr fontId="2"/>
  </si>
  <si>
    <t>ＥＯＳファーム船橋</t>
    <rPh sb="7" eb="9">
      <t>フナバシ</t>
    </rPh>
    <phoneticPr fontId="2"/>
  </si>
  <si>
    <t>株式会社徳正</t>
    <rPh sb="0" eb="4">
      <t>カブシキガイシャ</t>
    </rPh>
    <rPh sb="4" eb="5">
      <t>トク</t>
    </rPh>
    <rPh sb="5" eb="6">
      <t>ショウ</t>
    </rPh>
    <phoneticPr fontId="2"/>
  </si>
  <si>
    <t>パレット西船橋</t>
    <rPh sb="4" eb="7">
      <t>ニシフナバシ</t>
    </rPh>
    <phoneticPr fontId="2"/>
  </si>
  <si>
    <t>合同会社夢工場</t>
    <rPh sb="0" eb="2">
      <t>ゴウドウ</t>
    </rPh>
    <rPh sb="2" eb="4">
      <t>ガイシャ</t>
    </rPh>
    <rPh sb="4" eb="5">
      <t>ユメ</t>
    </rPh>
    <rPh sb="5" eb="7">
      <t>コウジョウ</t>
    </rPh>
    <phoneticPr fontId="2"/>
  </si>
  <si>
    <t>夢工場</t>
    <rPh sb="0" eb="3">
      <t>ユメコウジョウ</t>
    </rPh>
    <phoneticPr fontId="2"/>
  </si>
  <si>
    <t>社会福祉法人青葉会</t>
    <rPh sb="0" eb="9">
      <t>シャカイフクシホウジンアオバカイ</t>
    </rPh>
    <phoneticPr fontId="2"/>
  </si>
  <si>
    <t>WITH US多機能型事業所</t>
    <rPh sb="7" eb="11">
      <t>タキノウガタ</t>
    </rPh>
    <rPh sb="11" eb="14">
      <t>ジギョウショ</t>
    </rPh>
    <phoneticPr fontId="2"/>
  </si>
  <si>
    <t>社会福祉法人よつば</t>
    <rPh sb="0" eb="6">
      <t>シャカイフクシホウジン</t>
    </rPh>
    <phoneticPr fontId="2"/>
  </si>
  <si>
    <t>青い鳥</t>
    <rPh sb="0" eb="1">
      <t>アオ</t>
    </rPh>
    <rPh sb="2" eb="3">
      <t>トリ</t>
    </rPh>
    <phoneticPr fontId="2"/>
  </si>
  <si>
    <t>社会福祉法人かたくり会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</si>
  <si>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あすか園</t>
    <rPh sb="3" eb="4">
      <t>エン</t>
    </rPh>
    <phoneticPr fontId="2"/>
  </si>
  <si>
    <t>7040005013805</t>
    <phoneticPr fontId="2"/>
  </si>
  <si>
    <t>社会福祉法人桐友学園</t>
    <rPh sb="0" eb="2">
      <t>シャカイ</t>
    </rPh>
    <rPh sb="2" eb="4">
      <t>フクシ</t>
    </rPh>
    <rPh sb="4" eb="6">
      <t>ホウジン</t>
    </rPh>
    <rPh sb="6" eb="7">
      <t>キリ</t>
    </rPh>
    <rPh sb="7" eb="8">
      <t>トモ</t>
    </rPh>
    <rPh sb="8" eb="10">
      <t>ガクエン</t>
    </rPh>
    <phoneticPr fontId="2"/>
  </si>
  <si>
    <t>柏市立青和園</t>
    <rPh sb="0" eb="3">
      <t>カシワシリツ</t>
    </rPh>
    <rPh sb="3" eb="4">
      <t>アオ</t>
    </rPh>
    <rPh sb="4" eb="5">
      <t>ワ</t>
    </rPh>
    <rPh sb="5" eb="6">
      <t>エン</t>
    </rPh>
    <phoneticPr fontId="2"/>
  </si>
  <si>
    <t>1040005013637</t>
    <phoneticPr fontId="2"/>
  </si>
  <si>
    <t>社会福祉法人かたくり会（指定管理者）</t>
    <rPh sb="0" eb="6">
      <t>シャカイフクシホウジン</t>
    </rPh>
    <rPh sb="10" eb="11">
      <t>カイ</t>
    </rPh>
    <rPh sb="12" eb="17">
      <t>シテイカンリシャ</t>
    </rPh>
    <phoneticPr fontId="2"/>
  </si>
  <si>
    <t>柏市立朋生園</t>
    <rPh sb="0" eb="6">
      <t>カシワシリツホウセイエン</t>
    </rPh>
    <phoneticPr fontId="2"/>
  </si>
  <si>
    <t>株式会社のんびり家</t>
    <rPh sb="0" eb="4">
      <t>カブシキガイシャ</t>
    </rPh>
    <rPh sb="8" eb="9">
      <t>ヤ</t>
    </rPh>
    <phoneticPr fontId="2"/>
  </si>
  <si>
    <t>就労継続支援Ｂ型すたぁと</t>
    <rPh sb="0" eb="6">
      <t>シュウロウケイゾクシエン</t>
    </rPh>
    <rPh sb="7" eb="8">
      <t>ガタ</t>
    </rPh>
    <phoneticPr fontId="2"/>
  </si>
  <si>
    <t>特定非営利活動法人星標</t>
    <rPh sb="0" eb="9">
      <t>トクテイヒエイリカツドウホウジン</t>
    </rPh>
    <rPh sb="9" eb="11">
      <t>ホシシルベ</t>
    </rPh>
    <phoneticPr fontId="2"/>
  </si>
  <si>
    <t>就労継続支援Ｂ型事業所ポラリス</t>
    <rPh sb="0" eb="6">
      <t>シュウロウケイゾクシエン</t>
    </rPh>
    <rPh sb="7" eb="11">
      <t>ガタジギョウショ</t>
    </rPh>
    <phoneticPr fontId="2"/>
  </si>
  <si>
    <t>沼南育成園</t>
    <rPh sb="0" eb="2">
      <t>ショウナン</t>
    </rPh>
    <rPh sb="2" eb="4">
      <t>イクセイ</t>
    </rPh>
    <rPh sb="4" eb="5">
      <t>エン</t>
    </rPh>
    <phoneticPr fontId="2"/>
  </si>
  <si>
    <t>株式会社　日本クリード</t>
    <rPh sb="0" eb="4">
      <t>カブシキカイシャ</t>
    </rPh>
    <rPh sb="5" eb="7">
      <t>ニホン</t>
    </rPh>
    <phoneticPr fontId="2"/>
  </si>
  <si>
    <t>自立支援塾クリード北柏</t>
    <rPh sb="0" eb="11">
      <t>ジリツシエンジュククリードキタカシワ</t>
    </rPh>
    <phoneticPr fontId="2"/>
  </si>
  <si>
    <t>社会福祉法人　いづみ</t>
    <rPh sb="0" eb="2">
      <t>シャカイ</t>
    </rPh>
    <rPh sb="2" eb="4">
      <t>フクシ</t>
    </rPh>
    <rPh sb="4" eb="6">
      <t>ホウジン</t>
    </rPh>
    <phoneticPr fontId="2"/>
  </si>
  <si>
    <t>生活援助センター　工房スノードロップ</t>
    <rPh sb="0" eb="2">
      <t>セイカツ</t>
    </rPh>
    <rPh sb="2" eb="4">
      <t>エンジョ</t>
    </rPh>
    <rPh sb="9" eb="11">
      <t>コウボウ</t>
    </rPh>
    <phoneticPr fontId="2"/>
  </si>
  <si>
    <t>社会福祉法人青葉会</t>
    <rPh sb="0" eb="2">
      <t>シャカイ</t>
    </rPh>
    <rPh sb="2" eb="4">
      <t>フクシ</t>
    </rPh>
    <rPh sb="4" eb="6">
      <t>ホウジン</t>
    </rPh>
    <rPh sb="6" eb="8">
      <t>アオバ</t>
    </rPh>
    <rPh sb="8" eb="9">
      <t>カイ</t>
    </rPh>
    <phoneticPr fontId="2"/>
  </si>
  <si>
    <t>第２こだま</t>
    <rPh sb="0" eb="1">
      <t>ダイ</t>
    </rPh>
    <phoneticPr fontId="2"/>
  </si>
  <si>
    <t>NPO法人Next-Creation</t>
    <rPh sb="3" eb="5">
      <t>ホウジン</t>
    </rPh>
    <phoneticPr fontId="2"/>
  </si>
  <si>
    <t>多機能型事業所 I'llbe</t>
    <rPh sb="0" eb="7">
      <t>タキノウガタジギョウショ</t>
    </rPh>
    <phoneticPr fontId="2"/>
  </si>
  <si>
    <t>社会福祉法人高柳福祉会</t>
    <rPh sb="0" eb="2">
      <t>シャカイ</t>
    </rPh>
    <rPh sb="2" eb="4">
      <t>フクシ</t>
    </rPh>
    <rPh sb="4" eb="6">
      <t>ホウジン</t>
    </rPh>
    <rPh sb="6" eb="8">
      <t>タカヤナギ</t>
    </rPh>
    <rPh sb="8" eb="10">
      <t>フクシ</t>
    </rPh>
    <rPh sb="10" eb="11">
      <t>カイ</t>
    </rPh>
    <phoneticPr fontId="2"/>
  </si>
  <si>
    <t>たけのこ</t>
    <phoneticPr fontId="2"/>
  </si>
  <si>
    <t>一般社団法人多夢多夢</t>
    <rPh sb="0" eb="10">
      <t>イッパンシャダンホウジンタムタム</t>
    </rPh>
    <phoneticPr fontId="2"/>
  </si>
  <si>
    <t>タムの木</t>
    <rPh sb="3" eb="4">
      <t>キ</t>
    </rPh>
    <phoneticPr fontId="2"/>
  </si>
  <si>
    <t>特定非営利活動法人手打職人集団むげん</t>
    <rPh sb="0" eb="15">
      <t>トクテイヒエイリカツドウホウジンテウチショクニンシュウダン</t>
    </rPh>
    <phoneticPr fontId="2"/>
  </si>
  <si>
    <t>手打職人集団むげん</t>
    <rPh sb="0" eb="6">
      <t>テウチショクニンシュウダン</t>
    </rPh>
    <phoneticPr fontId="2"/>
  </si>
  <si>
    <t>ひまわり園</t>
    <rPh sb="4" eb="5">
      <t>エン</t>
    </rPh>
    <phoneticPr fontId="2"/>
  </si>
  <si>
    <t>社会福祉法人ワーナーホーム</t>
    <rPh sb="0" eb="2">
      <t>シャカイ</t>
    </rPh>
    <rPh sb="2" eb="4">
      <t>フクシ</t>
    </rPh>
    <rPh sb="4" eb="6">
      <t>ホウジン</t>
    </rPh>
    <phoneticPr fontId="2"/>
  </si>
  <si>
    <t>ペジーブル柏</t>
    <rPh sb="5" eb="6">
      <t>カシワ</t>
    </rPh>
    <phoneticPr fontId="2"/>
  </si>
  <si>
    <t xml:space="preserve">1040005005403 </t>
    <phoneticPr fontId="2"/>
  </si>
  <si>
    <t>社会福祉法人彩会</t>
    <rPh sb="0" eb="2">
      <t>シャカイ</t>
    </rPh>
    <rPh sb="2" eb="4">
      <t>フクシ</t>
    </rPh>
    <rPh sb="4" eb="6">
      <t>ホウジン</t>
    </rPh>
    <rPh sb="6" eb="7">
      <t>イロドリ</t>
    </rPh>
    <rPh sb="7" eb="8">
      <t>カイ</t>
    </rPh>
    <phoneticPr fontId="2"/>
  </si>
  <si>
    <t>まんてん</t>
    <phoneticPr fontId="2"/>
  </si>
  <si>
    <t>美南園</t>
    <rPh sb="0" eb="1">
      <t>ビ</t>
    </rPh>
    <rPh sb="1" eb="2">
      <t>ミナミ</t>
    </rPh>
    <rPh sb="2" eb="3">
      <t>エン</t>
    </rPh>
    <phoneticPr fontId="2"/>
  </si>
  <si>
    <t>NPO法人SRN</t>
    <phoneticPr fontId="2"/>
  </si>
  <si>
    <t>ユニバース</t>
    <phoneticPr fontId="2"/>
  </si>
  <si>
    <t>社会福祉法人よつば</t>
    <rPh sb="0" eb="2">
      <t>シャカイ</t>
    </rPh>
    <rPh sb="2" eb="4">
      <t>フクシ</t>
    </rPh>
    <rPh sb="4" eb="6">
      <t>ホウジン</t>
    </rPh>
    <phoneticPr fontId="2"/>
  </si>
  <si>
    <t>よつば工房</t>
    <rPh sb="3" eb="5">
      <t>コウボウ</t>
    </rPh>
    <phoneticPr fontId="2"/>
  </si>
  <si>
    <t>特定非営利活動法人ホリデー</t>
    <rPh sb="0" eb="9">
      <t>トクテイヒエイリカツドウホウジン</t>
    </rPh>
    <phoneticPr fontId="2"/>
  </si>
  <si>
    <t>ラポール</t>
    <phoneticPr fontId="2"/>
  </si>
  <si>
    <t>社会福祉法人高柳福祉会</t>
    <rPh sb="0" eb="6">
      <t>シャカイフクシホウジン</t>
    </rPh>
    <rPh sb="6" eb="11">
      <t>タカヤナギフクシカイ</t>
    </rPh>
    <phoneticPr fontId="2"/>
  </si>
  <si>
    <t>わかたけ社会センター</t>
    <rPh sb="4" eb="6">
      <t>シャカイ</t>
    </rPh>
    <phoneticPr fontId="2"/>
  </si>
  <si>
    <t>わたげワークス（就労継続支援B型）</t>
    <rPh sb="8" eb="10">
      <t>シュウロウ</t>
    </rPh>
    <rPh sb="10" eb="12">
      <t>ケイゾク</t>
    </rPh>
    <rPh sb="12" eb="14">
      <t>シエン</t>
    </rPh>
    <rPh sb="15" eb="16">
      <t>ガタ</t>
    </rPh>
    <phoneticPr fontId="2"/>
  </si>
  <si>
    <t>特定非営利活動法人自立生活センターK２</t>
    <rPh sb="0" eb="2">
      <t>トクテイ</t>
    </rPh>
    <rPh sb="2" eb="5">
      <t>ヒエイリ</t>
    </rPh>
    <rPh sb="5" eb="7">
      <t>カツドウ</t>
    </rPh>
    <rPh sb="7" eb="9">
      <t>ホウジン</t>
    </rPh>
    <rPh sb="9" eb="13">
      <t>ジリツセイカツ</t>
    </rPh>
    <phoneticPr fontId="2"/>
  </si>
  <si>
    <t>わたの実</t>
    <rPh sb="3" eb="4">
      <t>ミ</t>
    </rPh>
    <phoneticPr fontId="2"/>
  </si>
  <si>
    <t>3040005018527</t>
    <phoneticPr fontId="2"/>
  </si>
  <si>
    <t>一般社団法人かしのわ</t>
    <rPh sb="0" eb="2">
      <t>イッパン</t>
    </rPh>
    <rPh sb="2" eb="4">
      <t>シャダン</t>
    </rPh>
    <rPh sb="4" eb="6">
      <t>ホウジン</t>
    </rPh>
    <phoneticPr fontId="2"/>
  </si>
  <si>
    <t>和の輪</t>
    <rPh sb="0" eb="1">
      <t>ワ</t>
    </rPh>
    <rPh sb="2" eb="3">
      <t>ワ</t>
    </rPh>
    <phoneticPr fontId="2"/>
  </si>
  <si>
    <t>社会福祉法人よつば</t>
  </si>
  <si>
    <t>かるのこ</t>
  </si>
  <si>
    <t>株式会社ラインアロー</t>
    <rPh sb="0" eb="4">
      <t>カブシキガイシャ</t>
    </rPh>
    <phoneticPr fontId="2"/>
  </si>
  <si>
    <t>ハッピーウェーイ</t>
    <phoneticPr fontId="2"/>
  </si>
  <si>
    <t>株式会社レクサ</t>
    <phoneticPr fontId="2"/>
  </si>
  <si>
    <t>レクサ</t>
    <phoneticPr fontId="2"/>
  </si>
  <si>
    <t>セットアップ</t>
    <phoneticPr fontId="2"/>
  </si>
  <si>
    <t>株式会社あらた</t>
    <rPh sb="0" eb="4">
      <t>カブシキガイシャ</t>
    </rPh>
    <phoneticPr fontId="2"/>
  </si>
  <si>
    <t>あらた佐倉事業所</t>
    <rPh sb="3" eb="5">
      <t>サクラ</t>
    </rPh>
    <rPh sb="5" eb="8">
      <t>ジギョウショ</t>
    </rPh>
    <phoneticPr fontId="2"/>
  </si>
  <si>
    <t>株式会社あらた</t>
    <rPh sb="0" eb="4">
      <t>カブシキカイシャ</t>
    </rPh>
    <phoneticPr fontId="2"/>
  </si>
  <si>
    <t>あらた八街事業所</t>
    <rPh sb="3" eb="8">
      <t>ヤチマタジギョウショ</t>
    </rPh>
    <phoneticPr fontId="2"/>
  </si>
  <si>
    <t>あらた京成佐倉事業所</t>
    <rPh sb="3" eb="10">
      <t>ケイセイサクラジギョウショ</t>
    </rPh>
    <phoneticPr fontId="2"/>
  </si>
  <si>
    <t>株式会社あらた</t>
    <rPh sb="0" eb="2">
      <t>カブシキ</t>
    </rPh>
    <rPh sb="2" eb="4">
      <t>カイシャ</t>
    </rPh>
    <phoneticPr fontId="2"/>
  </si>
  <si>
    <t>松戸事業所</t>
    <rPh sb="0" eb="2">
      <t>マツド</t>
    </rPh>
    <rPh sb="2" eb="5">
      <t>ジギョウショ</t>
    </rPh>
    <phoneticPr fontId="2"/>
  </si>
  <si>
    <t>Life SS株式会社</t>
    <rPh sb="7" eb="11">
      <t>カブ</t>
    </rPh>
    <phoneticPr fontId="2"/>
  </si>
  <si>
    <t>ライフ</t>
    <phoneticPr fontId="2"/>
  </si>
  <si>
    <t>リライフ</t>
    <phoneticPr fontId="2"/>
  </si>
  <si>
    <t>1201-01-055316</t>
    <phoneticPr fontId="2"/>
  </si>
  <si>
    <t>株式会社はるもけあ</t>
    <rPh sb="0" eb="4">
      <t>カブシキガイシャ</t>
    </rPh>
    <phoneticPr fontId="2"/>
  </si>
  <si>
    <t>ライフスクエア五香</t>
    <rPh sb="7" eb="9">
      <t>ゴコウ</t>
    </rPh>
    <phoneticPr fontId="2"/>
  </si>
  <si>
    <t>合同会社フラワーシード</t>
    <rPh sb="0" eb="4">
      <t>ゴウドウカイシャ</t>
    </rPh>
    <phoneticPr fontId="2"/>
  </si>
  <si>
    <t>フラワー</t>
    <phoneticPr fontId="2"/>
  </si>
  <si>
    <t>合同会社イシイ</t>
    <rPh sb="0" eb="4">
      <t>ゴウドウガイシャ</t>
    </rPh>
    <phoneticPr fontId="2"/>
  </si>
  <si>
    <t>アナベル</t>
    <phoneticPr fontId="2"/>
  </si>
  <si>
    <t>ホップ</t>
    <phoneticPr fontId="2"/>
  </si>
  <si>
    <t>ｓｏｒａ‐ｃａｆｅ</t>
    <phoneticPr fontId="2"/>
  </si>
  <si>
    <t>南房総市</t>
    <rPh sb="0" eb="4">
      <t>ミナミボウソウシ</t>
    </rPh>
    <phoneticPr fontId="2"/>
  </si>
  <si>
    <t>有限会社　千倉化成</t>
    <rPh sb="0" eb="4">
      <t>ユウゲンカイシャ</t>
    </rPh>
    <rPh sb="5" eb="9">
      <t>チクラカセイ</t>
    </rPh>
    <phoneticPr fontId="2"/>
  </si>
  <si>
    <t>就労継続支援B型事業所　愛's</t>
    <rPh sb="0" eb="2">
      <t>シュウロウ</t>
    </rPh>
    <rPh sb="2" eb="6">
      <t>ケイゾクシエン</t>
    </rPh>
    <rPh sb="7" eb="8">
      <t>カタ</t>
    </rPh>
    <rPh sb="8" eb="11">
      <t>ジギョウショ</t>
    </rPh>
    <rPh sb="12" eb="13">
      <t>アイ</t>
    </rPh>
    <phoneticPr fontId="2"/>
  </si>
  <si>
    <t>00400-05-019848</t>
    <phoneticPr fontId="2"/>
  </si>
  <si>
    <t>R1.10</t>
    <phoneticPr fontId="2"/>
  </si>
  <si>
    <t>株式会社アースプロテクト</t>
    <phoneticPr fontId="2"/>
  </si>
  <si>
    <t>ぽぴあ仕事センターライズ</t>
    <phoneticPr fontId="2"/>
  </si>
  <si>
    <t>パレット</t>
    <phoneticPr fontId="2"/>
  </si>
  <si>
    <t>ヒカリエ</t>
    <phoneticPr fontId="2"/>
  </si>
  <si>
    <t>就労支援施設　うみかぜ</t>
    <phoneticPr fontId="2"/>
  </si>
  <si>
    <t>休止中</t>
    <rPh sb="0" eb="3">
      <t>キュウシチュウ</t>
    </rPh>
    <phoneticPr fontId="2"/>
  </si>
  <si>
    <t>マインドセット南行徳</t>
    <phoneticPr fontId="2"/>
  </si>
  <si>
    <t>ノーリミット</t>
    <phoneticPr fontId="2"/>
  </si>
  <si>
    <t>サンライズ</t>
    <phoneticPr fontId="2"/>
  </si>
  <si>
    <t>ウィズパートナー</t>
    <phoneticPr fontId="2"/>
  </si>
  <si>
    <t>フィールドスター</t>
    <phoneticPr fontId="2"/>
  </si>
  <si>
    <t>Blue international</t>
    <phoneticPr fontId="2"/>
  </si>
  <si>
    <t>フラットヴィレッジ</t>
    <phoneticPr fontId="2"/>
  </si>
  <si>
    <t>ワンネス市川</t>
    <phoneticPr fontId="2"/>
  </si>
  <si>
    <t>アレッタ</t>
    <phoneticPr fontId="2"/>
  </si>
  <si>
    <t>えがおファーム八街</t>
    <phoneticPr fontId="2"/>
  </si>
  <si>
    <t>ふろーむひあ・ボンド</t>
    <phoneticPr fontId="2"/>
  </si>
  <si>
    <t>てあてるファーム</t>
    <phoneticPr fontId="2"/>
  </si>
  <si>
    <t>株式会社徳久</t>
    <rPh sb="0" eb="6">
      <t>カブシキガイシャトクヒサ</t>
    </rPh>
    <phoneticPr fontId="2"/>
  </si>
  <si>
    <t>パレット浦安駅前</t>
    <rPh sb="4" eb="8">
      <t>ウラヤスエキマエ</t>
    </rPh>
    <phoneticPr fontId="2"/>
  </si>
  <si>
    <t>株式会社一休堂</t>
    <rPh sb="0" eb="7">
      <t>カブシキガイシャイッキュウドウ</t>
    </rPh>
    <phoneticPr fontId="2"/>
  </si>
  <si>
    <t>19工房/きのこ栽培農園</t>
    <rPh sb="2" eb="4">
      <t>コウボウ</t>
    </rPh>
    <rPh sb="8" eb="12">
      <t>サイバイノウエン</t>
    </rPh>
    <phoneticPr fontId="2"/>
  </si>
  <si>
    <t>株式会社うみぼうず</t>
    <rPh sb="0" eb="4">
      <t>カブシキガイシャ</t>
    </rPh>
    <phoneticPr fontId="2"/>
  </si>
  <si>
    <t>ＭＡＧパートナーズ株式会社</t>
    <rPh sb="9" eb="13">
      <t>カブシキガイシャ</t>
    </rPh>
    <phoneticPr fontId="2"/>
  </si>
  <si>
    <t>エナベル松戸</t>
    <rPh sb="4" eb="6">
      <t>マツド</t>
    </rPh>
    <phoneticPr fontId="2"/>
  </si>
  <si>
    <t>自立の株式会社</t>
    <rPh sb="0" eb="2">
      <t>ジリツ</t>
    </rPh>
    <rPh sb="3" eb="7">
      <t>カブシキガイシャ</t>
    </rPh>
    <phoneticPr fontId="2"/>
  </si>
  <si>
    <t>サンファースト福祉グループ株式会社</t>
    <rPh sb="7" eb="9">
      <t>フクシ</t>
    </rPh>
    <rPh sb="13" eb="17">
      <t>カブシキカイシャ</t>
    </rPh>
    <phoneticPr fontId="2"/>
  </si>
  <si>
    <t>aigamo松戸オフィス</t>
    <rPh sb="6" eb="8">
      <t>マツド</t>
    </rPh>
    <phoneticPr fontId="2"/>
  </si>
  <si>
    <t>千葉県</t>
    <rPh sb="0" eb="3">
      <t>チb</t>
    </rPh>
    <phoneticPr fontId="2"/>
  </si>
  <si>
    <t>株式会社CBS</t>
    <rPh sb="0" eb="2">
      <t>カブシk</t>
    </rPh>
    <rPh sb="2" eb="4">
      <t>カ</t>
    </rPh>
    <phoneticPr fontId="2"/>
  </si>
  <si>
    <t>株式会社CBS</t>
    <rPh sb="0" eb="4">
      <t>カブシk</t>
    </rPh>
    <phoneticPr fontId="2"/>
  </si>
  <si>
    <t>千葉県</t>
    <rPh sb="0" eb="3">
      <t>チバケン</t>
    </rPh>
    <phoneticPr fontId="2"/>
  </si>
  <si>
    <t>千葉</t>
    <rPh sb="0" eb="2">
      <t>チバ</t>
    </rPh>
    <phoneticPr fontId="2"/>
  </si>
  <si>
    <t>NPO法人Village</t>
    <rPh sb="0" eb="12">
      <t>ンポホウジンヴィッァゲ</t>
    </rPh>
    <phoneticPr fontId="2"/>
  </si>
  <si>
    <t>株式会社テアテル</t>
    <rPh sb="0" eb="4">
      <t>カブシキガイシャ</t>
    </rPh>
    <phoneticPr fontId="2"/>
  </si>
  <si>
    <t>千葉県</t>
    <rPh sb="0" eb="3">
      <t>チバケn</t>
    </rPh>
    <phoneticPr fontId="2"/>
  </si>
  <si>
    <t>有限会社　文堅堂</t>
    <rPh sb="0" eb="4">
      <t>ユウゲn</t>
    </rPh>
    <rPh sb="5" eb="8">
      <t>ブンケn</t>
    </rPh>
    <phoneticPr fontId="2"/>
  </si>
  <si>
    <t>株式会社徳正</t>
    <rPh sb="0" eb="4">
      <t>カブシキガイシャ</t>
    </rPh>
    <rPh sb="4" eb="5">
      <t>トク</t>
    </rPh>
    <rPh sb="5" eb="6">
      <t>マサ</t>
    </rPh>
    <phoneticPr fontId="2"/>
  </si>
  <si>
    <t>パレット行徳</t>
    <rPh sb="4" eb="6">
      <t>ギョウトク</t>
    </rPh>
    <phoneticPr fontId="2"/>
  </si>
  <si>
    <t>株式会社　一新</t>
    <rPh sb="0" eb="2">
      <t>カブシキ</t>
    </rPh>
    <rPh sb="2" eb="4">
      <t>カイシャ</t>
    </rPh>
    <rPh sb="5" eb="7">
      <t>イッシン</t>
    </rPh>
    <phoneticPr fontId="2"/>
  </si>
  <si>
    <t>ｈａｒｂｏｒ</t>
    <phoneticPr fontId="2"/>
  </si>
  <si>
    <t>2040005018973</t>
    <phoneticPr fontId="2"/>
  </si>
  <si>
    <t>社会福祉法人フラット</t>
    <rPh sb="0" eb="6">
      <t>シャカイフクシホウジン</t>
    </rPh>
    <phoneticPr fontId="2"/>
  </si>
  <si>
    <t>950円</t>
    <rPh sb="3" eb="4">
      <t>エン</t>
    </rPh>
    <phoneticPr fontId="2"/>
  </si>
  <si>
    <t>960円</t>
    <rPh sb="3" eb="4">
      <t>エン</t>
    </rPh>
    <phoneticPr fontId="2"/>
  </si>
  <si>
    <t>株式会社ＮＯ　ＬＩＭＩＴ</t>
    <rPh sb="0" eb="4">
      <t>カブシキガイシャ</t>
    </rPh>
    <phoneticPr fontId="2"/>
  </si>
  <si>
    <t>合同会社ここから</t>
    <rPh sb="0" eb="4">
      <t>ゴウドウガイシャ</t>
    </rPh>
    <phoneticPr fontId="2"/>
  </si>
  <si>
    <t>○</t>
    <phoneticPr fontId="2"/>
  </si>
  <si>
    <t>合同会社アークリンク</t>
    <rPh sb="0" eb="2">
      <t>ゴウドウ</t>
    </rPh>
    <rPh sb="2" eb="4">
      <t>ガイシャ</t>
    </rPh>
    <phoneticPr fontId="2"/>
  </si>
  <si>
    <t>ワークスタジオ松戸</t>
    <rPh sb="7" eb="9">
      <t>マツド</t>
    </rPh>
    <phoneticPr fontId="2"/>
  </si>
  <si>
    <t>令和元年9月に移行支援を休止し、A型の定員20名に変更した。</t>
    <rPh sb="0" eb="2">
      <t>レイワ</t>
    </rPh>
    <rPh sb="2" eb="3">
      <t>ガン</t>
    </rPh>
    <rPh sb="3" eb="4">
      <t>ネン</t>
    </rPh>
    <rPh sb="5" eb="6">
      <t>ガツ</t>
    </rPh>
    <rPh sb="7" eb="9">
      <t>イコウ</t>
    </rPh>
    <rPh sb="9" eb="11">
      <t>シエン</t>
    </rPh>
    <rPh sb="12" eb="14">
      <t>キュウシ</t>
    </rPh>
    <rPh sb="17" eb="18">
      <t>ガタ</t>
    </rPh>
    <rPh sb="19" eb="21">
      <t>テイイン</t>
    </rPh>
    <rPh sb="23" eb="24">
      <t>メイ</t>
    </rPh>
    <rPh sb="25" eb="27">
      <t>ヘンコウ</t>
    </rPh>
    <phoneticPr fontId="2"/>
  </si>
  <si>
    <t>株式会社アースプロテクト</t>
    <rPh sb="0" eb="4">
      <t>カブシキガイシャ</t>
    </rPh>
    <phoneticPr fontId="2"/>
  </si>
  <si>
    <t>株式会社アースプロテクト　潤井戸支社</t>
    <rPh sb="13" eb="16">
      <t>ウルイド</t>
    </rPh>
    <rPh sb="16" eb="18">
      <t>シシャ</t>
    </rPh>
    <phoneticPr fontId="2"/>
  </si>
  <si>
    <t>千葉県</t>
    <rPh sb="0" eb="3">
      <t>チバケン</t>
    </rPh>
    <phoneticPr fontId="2"/>
  </si>
  <si>
    <t>○</t>
    <phoneticPr fontId="2"/>
  </si>
  <si>
    <t>株式会社ＬＴＳホールディングス</t>
    <phoneticPr fontId="2"/>
  </si>
  <si>
    <t>みらいず南柏</t>
    <phoneticPr fontId="2"/>
  </si>
  <si>
    <t>株式会社心郷舎</t>
    <rPh sb="0" eb="7">
      <t>カブシキガイシャシンゴウシャ</t>
    </rPh>
    <phoneticPr fontId="2"/>
  </si>
  <si>
    <t>心郷舎</t>
    <rPh sb="0" eb="3">
      <t>シンゴウシャ</t>
    </rPh>
    <phoneticPr fontId="2"/>
  </si>
  <si>
    <t>一般社団法人honeybee</t>
    <rPh sb="0" eb="4">
      <t>イッパンシャダン</t>
    </rPh>
    <rPh sb="4" eb="6">
      <t>ホウジン</t>
    </rPh>
    <phoneticPr fontId="2"/>
  </si>
  <si>
    <t>こむはにぃ</t>
    <phoneticPr fontId="2"/>
  </si>
  <si>
    <t>グローアップ船橋</t>
    <rPh sb="6" eb="8">
      <t>フナバシ</t>
    </rPh>
    <phoneticPr fontId="2"/>
  </si>
  <si>
    <t>グローアップ前原</t>
    <rPh sb="6" eb="8">
      <t>マエバラ</t>
    </rPh>
    <phoneticPr fontId="2"/>
  </si>
  <si>
    <t>株式会社サンファーム</t>
    <rPh sb="0" eb="4">
      <t>カブシキガイシャ</t>
    </rPh>
    <phoneticPr fontId="2"/>
  </si>
  <si>
    <t>サークル</t>
    <phoneticPr fontId="2"/>
  </si>
  <si>
    <t>ジョブソワ株式会社</t>
    <rPh sb="5" eb="9">
      <t>カブシキガイシャ</t>
    </rPh>
    <phoneticPr fontId="2"/>
  </si>
  <si>
    <t>ジョブソワ船橋事業所</t>
    <rPh sb="5" eb="7">
      <t>フナバシ</t>
    </rPh>
    <rPh sb="7" eb="9">
      <t>ジギョウ</t>
    </rPh>
    <rPh sb="9" eb="10">
      <t>ショ</t>
    </rPh>
    <phoneticPr fontId="2"/>
  </si>
  <si>
    <t>千葉県</t>
    <rPh sb="0" eb="3">
      <t>チバケン</t>
    </rPh>
    <phoneticPr fontId="2"/>
  </si>
  <si>
    <t>有限会社松丸商事</t>
    <phoneticPr fontId="2"/>
  </si>
  <si>
    <t>Ｆａｒｍ虹</t>
    <phoneticPr fontId="2"/>
  </si>
  <si>
    <t>H30.3休止中</t>
    <rPh sb="5" eb="8">
      <t>キュウシチュウ</t>
    </rPh>
    <phoneticPr fontId="2"/>
  </si>
  <si>
    <r>
      <t>R</t>
    </r>
    <r>
      <rPr>
        <sz val="11"/>
        <rFont val="ＭＳ Ｐゴシック"/>
        <family val="3"/>
        <charset val="128"/>
      </rPr>
      <t>2.4.1新設</t>
    </r>
    <rPh sb="6" eb="8">
      <t>シンセツ</t>
    </rPh>
    <phoneticPr fontId="2"/>
  </si>
  <si>
    <r>
      <t>R</t>
    </r>
    <r>
      <rPr>
        <sz val="11"/>
        <rFont val="ＭＳ Ｐゴシック"/>
        <family val="3"/>
        <charset val="128"/>
      </rPr>
      <t>1.12.31廃止。
H31.2.1より休止していたため、調査対象外。</t>
    </r>
    <rPh sb="8" eb="10">
      <t>ハイシ</t>
    </rPh>
    <rPh sb="21" eb="23">
      <t>キュウシ</t>
    </rPh>
    <rPh sb="30" eb="32">
      <t>チョウサ</t>
    </rPh>
    <rPh sb="32" eb="34">
      <t>タイショウ</t>
    </rPh>
    <rPh sb="34" eb="35">
      <t>ガイ</t>
    </rPh>
    <phoneticPr fontId="2"/>
  </si>
  <si>
    <t>三芳ワークセンター</t>
    <phoneticPr fontId="2"/>
  </si>
  <si>
    <t>ヒバリワークショップ</t>
    <phoneticPr fontId="2"/>
  </si>
  <si>
    <t>鎌ケ谷市福祉作業所友和園</t>
    <phoneticPr fontId="2"/>
  </si>
  <si>
    <t>佐倉福葉苑</t>
    <phoneticPr fontId="2"/>
  </si>
  <si>
    <t>楓</t>
    <phoneticPr fontId="2"/>
  </si>
  <si>
    <t>おおえどの里</t>
    <phoneticPr fontId="2"/>
  </si>
  <si>
    <t>たま工房</t>
    <phoneticPr fontId="2"/>
  </si>
  <si>
    <t>ぬくもりの里　オリーブ・クローバー</t>
    <phoneticPr fontId="2"/>
  </si>
  <si>
    <t>里庵</t>
    <phoneticPr fontId="2"/>
  </si>
  <si>
    <t>ワークハウス　憩いの里</t>
    <phoneticPr fontId="2"/>
  </si>
  <si>
    <t>松戸地域福祉事業所　多機能型訓練事業所あじさい</t>
    <phoneticPr fontId="2"/>
  </si>
  <si>
    <t>障害者就労支援事業所よつ葉</t>
    <phoneticPr fontId="2"/>
  </si>
  <si>
    <t>ラプエ</t>
    <phoneticPr fontId="2"/>
  </si>
  <si>
    <t>就労継続支援Ｂ型カバの家</t>
    <phoneticPr fontId="2"/>
  </si>
  <si>
    <t>ワークス館山</t>
    <phoneticPr fontId="2"/>
  </si>
  <si>
    <t>希望の橋</t>
    <phoneticPr fontId="2"/>
  </si>
  <si>
    <t>とぅくる</t>
    <phoneticPr fontId="2"/>
  </si>
  <si>
    <t>黄色いハンカチ</t>
    <phoneticPr fontId="2"/>
  </si>
  <si>
    <t>チャレンジ国分</t>
    <phoneticPr fontId="2"/>
  </si>
  <si>
    <t>にっこりえがお</t>
    <phoneticPr fontId="2"/>
  </si>
  <si>
    <t>ブドウの実</t>
    <phoneticPr fontId="2"/>
  </si>
  <si>
    <t>オンリーワン</t>
    <phoneticPr fontId="2"/>
  </si>
  <si>
    <t>あるば</t>
    <phoneticPr fontId="2"/>
  </si>
  <si>
    <t>豆のちから</t>
    <phoneticPr fontId="2"/>
  </si>
  <si>
    <t>就労継続支援Ｂ型　レリＢ</t>
    <phoneticPr fontId="2"/>
  </si>
  <si>
    <t>かんてら</t>
    <phoneticPr fontId="2"/>
  </si>
  <si>
    <t>就労継続支援Ｂ型事業所リード</t>
    <phoneticPr fontId="2"/>
  </si>
  <si>
    <t>マリア就労支援事業所</t>
    <phoneticPr fontId="2"/>
  </si>
  <si>
    <t>ＦＡＣＴＯＲＹ</t>
    <phoneticPr fontId="2"/>
  </si>
  <si>
    <t>フレンズ九十九里</t>
    <phoneticPr fontId="2"/>
  </si>
  <si>
    <t>シェファムフェア拓斗の森　安房勝山事業所</t>
    <phoneticPr fontId="2"/>
  </si>
  <si>
    <t>花のエンゼル</t>
    <phoneticPr fontId="2"/>
  </si>
  <si>
    <t>カレッジ</t>
    <phoneticPr fontId="2"/>
  </si>
  <si>
    <t>ジョブスクラブ・フローラ</t>
    <phoneticPr fontId="2"/>
  </si>
  <si>
    <t>訓練サポートセンターライフ野田</t>
    <phoneticPr fontId="2"/>
  </si>
  <si>
    <t>就労定着支援あいのて</t>
    <phoneticPr fontId="2"/>
  </si>
  <si>
    <t>がんば夢茶房</t>
    <phoneticPr fontId="2"/>
  </si>
  <si>
    <t>アトリの丘</t>
    <phoneticPr fontId="2"/>
  </si>
  <si>
    <t>総活躍　野田</t>
    <phoneticPr fontId="2"/>
  </si>
  <si>
    <t>プレジール秋桜</t>
    <phoneticPr fontId="2"/>
  </si>
  <si>
    <t>レーヴェン勝田台</t>
    <phoneticPr fontId="2"/>
  </si>
  <si>
    <t>Kai</t>
    <phoneticPr fontId="2"/>
  </si>
  <si>
    <t>ステップアップ</t>
    <phoneticPr fontId="2"/>
  </si>
  <si>
    <t>就労継続支援B型事業所　アビシェｂ</t>
    <phoneticPr fontId="2"/>
  </si>
  <si>
    <t>タオ市川</t>
    <phoneticPr fontId="2"/>
  </si>
  <si>
    <t>フレンズ東金</t>
    <phoneticPr fontId="2"/>
  </si>
  <si>
    <t>マーブルハウス</t>
    <phoneticPr fontId="2"/>
  </si>
  <si>
    <t>クレール佐倉</t>
    <phoneticPr fontId="2"/>
  </si>
  <si>
    <t>特定非営利活動法人　みんなの広場「風」</t>
    <phoneticPr fontId="2"/>
  </si>
  <si>
    <t>就労継続支援Ｂ型事業所癒しの風</t>
    <phoneticPr fontId="2"/>
  </si>
  <si>
    <t>オープンドア市原</t>
    <phoneticPr fontId="2"/>
  </si>
  <si>
    <t>ワークルーチェ</t>
    <phoneticPr fontId="2"/>
  </si>
  <si>
    <t>就労移行支援事業所 ここ</t>
    <phoneticPr fontId="2"/>
  </si>
  <si>
    <t>四恩の杜まつど</t>
    <phoneticPr fontId="2"/>
  </si>
  <si>
    <t>就労支援事業所ワークおみがわ</t>
    <phoneticPr fontId="2"/>
  </si>
  <si>
    <t>就労センターあけぼの園</t>
    <phoneticPr fontId="2"/>
  </si>
  <si>
    <t>○</t>
    <phoneticPr fontId="2"/>
  </si>
  <si>
    <t>就労継続支援B型　BB団の箱</t>
    <phoneticPr fontId="2"/>
  </si>
  <si>
    <t>オフィス・キズナ</t>
    <phoneticPr fontId="2"/>
  </si>
  <si>
    <t>ワークショップおおあみ</t>
    <phoneticPr fontId="2"/>
  </si>
  <si>
    <t>輝里</t>
    <phoneticPr fontId="2"/>
  </si>
  <si>
    <t>株式会社ドリーム＆ループ</t>
    <rPh sb="0" eb="2">
      <t>カブシキ</t>
    </rPh>
    <rPh sb="2" eb="4">
      <t>ガイシャ</t>
    </rPh>
    <phoneticPr fontId="2"/>
  </si>
  <si>
    <t>ドリカムサポート新松戸</t>
    <rPh sb="8" eb="11">
      <t>シンマツド</t>
    </rPh>
    <phoneticPr fontId="2"/>
  </si>
  <si>
    <t>ドリカムサポート新松戸第二支店</t>
    <rPh sb="8" eb="15">
      <t>シンマツドダイニシテン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</si>
</sst>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#,##0.0_);[Red]\(#,##0.0\)"/>
    <numFmt numFmtId="180" formatCode="0.0%"/>
    <numFmt numFmtId="181" formatCode="0_ "/>
    <numFmt numFmtId="182" formatCode="0_);\(0\)"/>
    <numFmt numFmtId="183" formatCode="0_);[Red]\(0\)"/>
    <numFmt numFmtId="184" formatCode="0;[Red]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Calibri"/>
      <family val="2"/>
    </font>
    <font>
      <sz val="6"/>
      <name val="ＭＳ Ｐゴシック"/>
      <family val="2"/>
      <charset val="128"/>
      <scheme val="minor"/>
    </font>
    <font>
      <b/>
      <sz val="5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ＭＳ ゴシック"/>
      <family val="3"/>
      <charset val="128"/>
    </font>
    <font>
      <sz val="5"/>
      <name val="ＭＳ Ｐゴシック"/>
      <family val="3"/>
      <charset val="128"/>
    </font>
    <font>
      <sz val="9"/>
      <name val="ＭＳ ゴシック"/>
      <family val="3"/>
      <charset val="128"/>
    </font>
    <font>
      <sz val="16"/>
      <name val="ＭＳ Ｐゴシック"/>
      <family val="3"/>
      <charset val="128"/>
    </font>
    <font>
      <sz val="4"/>
      <name val="Meiryo UI"/>
      <family val="3"/>
      <charset val="128"/>
    </font>
    <font>
      <sz val="9.65"/>
      <name val="Meiryo UI"/>
      <family val="3"/>
      <charset val="128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000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1" fillId="0" borderId="0"/>
    <xf numFmtId="49" fontId="1" fillId="8" borderId="1">
      <alignment horizontal="center" vertical="center"/>
    </xf>
  </cellStyleXfs>
  <cellXfs count="5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177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76" fontId="5" fillId="0" borderId="0" xfId="0" applyNumberFormat="1" applyFont="1">
      <alignment vertical="center"/>
    </xf>
    <xf numFmtId="176" fontId="6" fillId="0" borderId="1" xfId="0" applyNumberFormat="1" applyFont="1" applyBorder="1" applyAlignment="1">
      <alignment horizontal="center" vertical="center" shrinkToFit="1"/>
    </xf>
    <xf numFmtId="179" fontId="4" fillId="0" borderId="1" xfId="2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177" fontId="0" fillId="0" borderId="1" xfId="1" applyNumberFormat="1" applyFont="1" applyFill="1" applyBorder="1" applyAlignment="1" applyProtection="1">
      <alignment vertical="center"/>
    </xf>
    <xf numFmtId="180" fontId="0" fillId="0" borderId="1" xfId="1" applyNumberFormat="1" applyFont="1" applyFill="1" applyBorder="1" applyAlignment="1" applyProtection="1">
      <alignment horizontal="right" vertical="center"/>
    </xf>
    <xf numFmtId="177" fontId="4" fillId="0" borderId="1" xfId="2" applyNumberFormat="1" applyFont="1" applyFill="1" applyBorder="1" applyAlignment="1">
      <alignment vertical="center"/>
    </xf>
    <xf numFmtId="178" fontId="4" fillId="0" borderId="2" xfId="0" applyNumberFormat="1" applyFont="1" applyBorder="1" applyAlignment="1">
      <alignment horizontal="right" vertical="center"/>
    </xf>
    <xf numFmtId="177" fontId="1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/>
    </xf>
    <xf numFmtId="179" fontId="1" fillId="0" borderId="0" xfId="0" applyNumberFormat="1" applyFont="1" applyAlignment="1">
      <alignment horizontal="right" vertical="center"/>
    </xf>
    <xf numFmtId="0" fontId="0" fillId="4" borderId="4" xfId="0" applyFill="1" applyBorder="1" applyAlignment="1">
      <alignment vertical="center" shrinkToFit="1"/>
    </xf>
    <xf numFmtId="177" fontId="0" fillId="0" borderId="6" xfId="0" applyNumberFormat="1" applyBorder="1">
      <alignment vertical="center"/>
    </xf>
    <xf numFmtId="179" fontId="0" fillId="0" borderId="10" xfId="0" applyNumberFormat="1" applyBorder="1">
      <alignment vertical="center"/>
    </xf>
    <xf numFmtId="177" fontId="0" fillId="4" borderId="12" xfId="0" applyNumberFormat="1" applyFill="1" applyBorder="1" applyAlignment="1">
      <alignment horizontal="center" vertical="center" shrinkToFit="1"/>
    </xf>
    <xf numFmtId="177" fontId="0" fillId="5" borderId="13" xfId="0" applyNumberFormat="1" applyFill="1" applyBorder="1" applyAlignment="1">
      <alignment horizontal="center" vertical="center" shrinkToFit="1"/>
    </xf>
    <xf numFmtId="177" fontId="0" fillId="5" borderId="14" xfId="0" applyNumberFormat="1" applyFill="1" applyBorder="1" applyAlignment="1">
      <alignment horizontal="center" vertical="center" shrinkToFit="1"/>
    </xf>
    <xf numFmtId="0" fontId="0" fillId="5" borderId="15" xfId="0" applyFill="1" applyBorder="1" applyAlignment="1">
      <alignment horizontal="center" vertical="center" shrinkToFit="1"/>
    </xf>
    <xf numFmtId="177" fontId="0" fillId="6" borderId="16" xfId="0" applyNumberFormat="1" applyFill="1" applyBorder="1" applyAlignment="1">
      <alignment horizontal="center" vertical="center" shrinkToFit="1"/>
    </xf>
    <xf numFmtId="177" fontId="0" fillId="6" borderId="14" xfId="0" applyNumberFormat="1" applyFill="1" applyBorder="1" applyAlignment="1">
      <alignment horizontal="center" vertical="center" shrinkToFit="1"/>
    </xf>
    <xf numFmtId="0" fontId="0" fillId="6" borderId="15" xfId="0" applyFill="1" applyBorder="1" applyAlignment="1">
      <alignment horizontal="center" vertical="center" shrinkToFit="1"/>
    </xf>
    <xf numFmtId="177" fontId="1" fillId="0" borderId="17" xfId="0" applyNumberFormat="1" applyFont="1" applyBorder="1">
      <alignment vertical="center"/>
    </xf>
    <xf numFmtId="177" fontId="0" fillId="0" borderId="18" xfId="0" applyNumberFormat="1" applyBorder="1">
      <alignment vertical="center"/>
    </xf>
    <xf numFmtId="177" fontId="1" fillId="0" borderId="18" xfId="0" applyNumberFormat="1" applyFont="1" applyBorder="1" applyAlignment="1">
      <alignment horizontal="center" vertical="center" shrinkToFit="1"/>
    </xf>
    <xf numFmtId="177" fontId="1" fillId="0" borderId="19" xfId="0" applyNumberFormat="1" applyFont="1" applyBorder="1" applyAlignment="1">
      <alignment horizontal="center" vertical="center" shrinkToFit="1"/>
    </xf>
    <xf numFmtId="177" fontId="1" fillId="0" borderId="20" xfId="0" applyNumberFormat="1" applyFont="1" applyBorder="1">
      <alignment vertical="center"/>
    </xf>
    <xf numFmtId="177" fontId="1" fillId="0" borderId="21" xfId="0" applyNumberFormat="1" applyFont="1" applyBorder="1">
      <alignment vertical="center"/>
    </xf>
    <xf numFmtId="177" fontId="0" fillId="0" borderId="20" xfId="0" applyNumberFormat="1" applyBorder="1">
      <alignment vertical="center"/>
    </xf>
    <xf numFmtId="177" fontId="0" fillId="0" borderId="21" xfId="0" applyNumberFormat="1" applyBorder="1">
      <alignment vertical="center"/>
    </xf>
    <xf numFmtId="179" fontId="0" fillId="0" borderId="22" xfId="0" applyNumberForma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shrinkToFit="1"/>
    </xf>
    <xf numFmtId="177" fontId="1" fillId="0" borderId="39" xfId="0" applyNumberFormat="1" applyFont="1" applyBorder="1">
      <alignment vertical="center"/>
    </xf>
    <xf numFmtId="177" fontId="1" fillId="0" borderId="37" xfId="0" applyNumberFormat="1" applyFont="1" applyBorder="1">
      <alignment vertical="center"/>
    </xf>
    <xf numFmtId="177" fontId="1" fillId="0" borderId="38" xfId="0" applyNumberFormat="1" applyFont="1" applyBorder="1">
      <alignment vertical="center"/>
    </xf>
    <xf numFmtId="177" fontId="0" fillId="0" borderId="37" xfId="0" applyNumberFormat="1" applyBorder="1">
      <alignment vertical="center"/>
    </xf>
    <xf numFmtId="177" fontId="1" fillId="0" borderId="37" xfId="0" applyNumberFormat="1" applyFont="1" applyBorder="1" applyAlignment="1">
      <alignment horizontal="center" vertical="center" shrinkToFit="1"/>
    </xf>
    <xf numFmtId="177" fontId="1" fillId="0" borderId="38" xfId="0" applyNumberFormat="1" applyFont="1" applyBorder="1" applyAlignment="1">
      <alignment horizontal="center" vertical="center" shrinkToFit="1"/>
    </xf>
    <xf numFmtId="177" fontId="1" fillId="0" borderId="40" xfId="0" applyNumberFormat="1" applyFont="1" applyBorder="1">
      <alignment vertical="center"/>
    </xf>
    <xf numFmtId="177" fontId="1" fillId="0" borderId="41" xfId="0" applyNumberFormat="1" applyFont="1" applyBorder="1">
      <alignment vertical="center"/>
    </xf>
    <xf numFmtId="179" fontId="0" fillId="0" borderId="42" xfId="0" applyNumberFormat="1" applyBorder="1">
      <alignment vertical="center"/>
    </xf>
    <xf numFmtId="177" fontId="0" fillId="0" borderId="40" xfId="0" applyNumberFormat="1" applyBorder="1">
      <alignment vertical="center"/>
    </xf>
    <xf numFmtId="0" fontId="0" fillId="0" borderId="7" xfId="0" applyBorder="1">
      <alignment vertical="center"/>
    </xf>
    <xf numFmtId="0" fontId="0" fillId="8" borderId="1" xfId="0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38" fontId="0" fillId="0" borderId="6" xfId="2" applyFont="1" applyFill="1" applyBorder="1" applyAlignment="1">
      <alignment horizontal="center" vertical="center" wrapText="1" shrinkToFit="1"/>
    </xf>
    <xf numFmtId="38" fontId="0" fillId="0" borderId="10" xfId="2" applyFont="1" applyFill="1" applyBorder="1" applyAlignment="1">
      <alignment horizontal="center" vertical="center" wrapText="1" shrinkToFit="1"/>
    </xf>
    <xf numFmtId="38" fontId="0" fillId="0" borderId="44" xfId="2" applyFont="1" applyFill="1" applyBorder="1" applyAlignment="1">
      <alignment horizontal="center" vertical="center" wrapText="1" shrinkToFit="1"/>
    </xf>
    <xf numFmtId="38" fontId="0" fillId="0" borderId="45" xfId="2" applyFont="1" applyFill="1" applyBorder="1" applyAlignment="1">
      <alignment horizontal="center" vertical="center" wrapText="1" shrinkToFit="1"/>
    </xf>
    <xf numFmtId="0" fontId="0" fillId="8" borderId="1" xfId="0" applyFill="1" applyBorder="1" applyAlignment="1">
      <alignment horizontal="left" vertical="center"/>
    </xf>
    <xf numFmtId="177" fontId="0" fillId="8" borderId="24" xfId="0" applyNumberFormat="1" applyFill="1" applyBorder="1" applyAlignment="1">
      <alignment horizontal="center" vertical="center" shrinkToFit="1"/>
    </xf>
    <xf numFmtId="177" fontId="0" fillId="8" borderId="7" xfId="0" applyNumberFormat="1" applyFill="1" applyBorder="1" applyAlignment="1">
      <alignment horizontal="center" vertical="center" shrinkToFit="1"/>
    </xf>
    <xf numFmtId="38" fontId="0" fillId="8" borderId="6" xfId="2" applyFont="1" applyFill="1" applyBorder="1" applyAlignment="1">
      <alignment horizontal="center" vertical="center" wrapText="1" shrinkToFit="1"/>
    </xf>
    <xf numFmtId="38" fontId="0" fillId="8" borderId="45" xfId="2" applyFont="1" applyFill="1" applyBorder="1" applyAlignment="1">
      <alignment horizontal="center" vertical="center" wrapText="1" shrinkToFit="1"/>
    </xf>
    <xf numFmtId="38" fontId="0" fillId="8" borderId="44" xfId="2" applyFont="1" applyFill="1" applyBorder="1" applyAlignment="1">
      <alignment horizontal="center" vertical="center" wrapText="1" shrinkToFit="1"/>
    </xf>
    <xf numFmtId="177" fontId="1" fillId="0" borderId="50" xfId="0" applyNumberFormat="1" applyFont="1" applyBorder="1" applyAlignment="1">
      <alignment horizontal="center" vertical="center" shrinkToFit="1"/>
    </xf>
    <xf numFmtId="0" fontId="0" fillId="0" borderId="52" xfId="0" applyBorder="1">
      <alignment vertical="center"/>
    </xf>
    <xf numFmtId="177" fontId="1" fillId="0" borderId="53" xfId="0" applyNumberFormat="1" applyFont="1" applyBorder="1" applyAlignment="1">
      <alignment horizontal="center" vertical="center" shrinkToFit="1"/>
    </xf>
    <xf numFmtId="0" fontId="0" fillId="0" borderId="53" xfId="0" applyBorder="1">
      <alignment vertical="center"/>
    </xf>
    <xf numFmtId="177" fontId="1" fillId="0" borderId="54" xfId="0" applyNumberFormat="1" applyFont="1" applyBorder="1" applyAlignment="1">
      <alignment horizontal="center" vertical="center" shrinkToFit="1"/>
    </xf>
    <xf numFmtId="0" fontId="0" fillId="0" borderId="55" xfId="0" applyBorder="1">
      <alignment vertical="center"/>
    </xf>
    <xf numFmtId="177" fontId="1" fillId="0" borderId="0" xfId="0" applyNumberFormat="1" applyFont="1" applyAlignment="1">
      <alignment horizontal="center" vertical="center" shrinkToFit="1"/>
    </xf>
    <xf numFmtId="9" fontId="1" fillId="0" borderId="0" xfId="0" applyNumberFormat="1" applyFont="1" applyAlignment="1">
      <alignment horizontal="center" vertical="center" shrinkToFit="1"/>
    </xf>
    <xf numFmtId="177" fontId="1" fillId="0" borderId="57" xfId="0" applyNumberFormat="1" applyFont="1" applyBorder="1" applyAlignment="1">
      <alignment horizontal="center" vertical="center" shrinkToFit="1"/>
    </xf>
    <xf numFmtId="9" fontId="1" fillId="0" borderId="57" xfId="0" applyNumberFormat="1" applyFont="1" applyBorder="1" applyAlignment="1">
      <alignment horizontal="center" vertical="center" shrinkToFit="1"/>
    </xf>
    <xf numFmtId="0" fontId="0" fillId="0" borderId="57" xfId="0" applyBorder="1">
      <alignment vertical="center"/>
    </xf>
    <xf numFmtId="0" fontId="7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vertical="center" shrinkToFit="1"/>
    </xf>
    <xf numFmtId="38" fontId="11" fillId="0" borderId="52" xfId="2" applyFont="1" applyFill="1" applyBorder="1" applyAlignment="1">
      <alignment horizontal="center" vertical="center"/>
    </xf>
    <xf numFmtId="38" fontId="9" fillId="0" borderId="58" xfId="2" applyFont="1" applyFill="1" applyBorder="1" applyAlignment="1">
      <alignment horizontal="center" vertical="center" wrapText="1" shrinkToFit="1"/>
    </xf>
    <xf numFmtId="0" fontId="1" fillId="0" borderId="57" xfId="0" applyFont="1" applyBorder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1" fillId="8" borderId="0" xfId="3" applyFont="1" applyFill="1" applyAlignment="1">
      <alignment horizontal="center" vertical="center" shrinkToFit="1"/>
    </xf>
    <xf numFmtId="0" fontId="1" fillId="0" borderId="61" xfId="0" applyFont="1" applyBorder="1" applyAlignment="1">
      <alignment horizontal="center" vertical="center"/>
    </xf>
    <xf numFmtId="0" fontId="1" fillId="0" borderId="61" xfId="0" applyFont="1" applyBorder="1">
      <alignment vertical="center"/>
    </xf>
    <xf numFmtId="177" fontId="1" fillId="0" borderId="68" xfId="0" applyNumberFormat="1" applyFont="1" applyBorder="1" applyAlignment="1">
      <alignment vertical="center" shrinkToFit="1"/>
    </xf>
    <xf numFmtId="177" fontId="1" fillId="0" borderId="39" xfId="0" applyNumberFormat="1" applyFont="1" applyBorder="1" applyAlignment="1">
      <alignment vertical="center" shrinkToFit="1"/>
    </xf>
    <xf numFmtId="177" fontId="1" fillId="0" borderId="6" xfId="0" applyNumberFormat="1" applyFont="1" applyBorder="1" applyAlignment="1">
      <alignment vertical="center" shrinkToFit="1"/>
    </xf>
    <xf numFmtId="177" fontId="1" fillId="0" borderId="10" xfId="0" applyNumberFormat="1" applyFont="1" applyBorder="1" applyAlignment="1">
      <alignment vertical="center" shrinkToFit="1"/>
    </xf>
    <xf numFmtId="177" fontId="1" fillId="0" borderId="17" xfId="0" applyNumberFormat="1" applyFont="1" applyBorder="1" applyAlignment="1">
      <alignment vertical="center" shrinkToFit="1"/>
    </xf>
    <xf numFmtId="38" fontId="9" fillId="0" borderId="52" xfId="2" applyFont="1" applyFill="1" applyBorder="1" applyAlignment="1">
      <alignment horizontal="center" vertical="center" wrapText="1" shrinkToFit="1"/>
    </xf>
    <xf numFmtId="177" fontId="1" fillId="0" borderId="22" xfId="0" applyNumberFormat="1" applyFont="1" applyBorder="1" applyAlignment="1">
      <alignment vertical="center" shrinkToFit="1"/>
    </xf>
    <xf numFmtId="177" fontId="1" fillId="0" borderId="18" xfId="0" applyNumberFormat="1" applyFont="1" applyBorder="1" applyAlignment="1">
      <alignment vertical="center" shrinkToFit="1"/>
    </xf>
    <xf numFmtId="180" fontId="1" fillId="0" borderId="51" xfId="0" applyNumberFormat="1" applyFont="1" applyBorder="1" applyAlignment="1">
      <alignment horizontal="center" vertical="center" shrinkToFit="1"/>
    </xf>
    <xf numFmtId="180" fontId="1" fillId="0" borderId="53" xfId="0" applyNumberFormat="1" applyFont="1" applyBorder="1" applyAlignment="1">
      <alignment horizontal="center" vertical="center" shrinkToFit="1"/>
    </xf>
    <xf numFmtId="180" fontId="1" fillId="0" borderId="53" xfId="0" applyNumberFormat="1" applyFont="1" applyBorder="1">
      <alignment vertical="center"/>
    </xf>
    <xf numFmtId="180" fontId="1" fillId="0" borderId="54" xfId="0" applyNumberFormat="1" applyFont="1" applyBorder="1">
      <alignment vertical="center"/>
    </xf>
    <xf numFmtId="180" fontId="1" fillId="0" borderId="54" xfId="0" applyNumberFormat="1" applyFont="1" applyBorder="1" applyAlignment="1">
      <alignment horizontal="center" vertical="center" shrinkToFit="1"/>
    </xf>
    <xf numFmtId="180" fontId="1" fillId="0" borderId="0" xfId="0" applyNumberFormat="1" applyFont="1">
      <alignment vertical="center"/>
    </xf>
    <xf numFmtId="180" fontId="0" fillId="0" borderId="52" xfId="0" applyNumberFormat="1" applyBorder="1">
      <alignment vertical="center"/>
    </xf>
    <xf numFmtId="180" fontId="0" fillId="0" borderId="53" xfId="0" applyNumberFormat="1" applyBorder="1">
      <alignment vertical="center"/>
    </xf>
    <xf numFmtId="177" fontId="1" fillId="0" borderId="20" xfId="0" applyNumberFormat="1" applyFont="1" applyBorder="1" applyAlignment="1">
      <alignment horizontal="center" vertical="center" shrinkToFit="1"/>
    </xf>
    <xf numFmtId="177" fontId="1" fillId="0" borderId="21" xfId="0" applyNumberFormat="1" applyFont="1" applyBorder="1" applyAlignment="1">
      <alignment horizontal="center" vertical="center" shrinkToFit="1"/>
    </xf>
    <xf numFmtId="177" fontId="1" fillId="0" borderId="70" xfId="0" applyNumberFormat="1" applyFont="1" applyBorder="1" applyAlignment="1">
      <alignment vertical="center" shrinkToFit="1"/>
    </xf>
    <xf numFmtId="177" fontId="1" fillId="0" borderId="20" xfId="0" applyNumberFormat="1" applyFont="1" applyBorder="1" applyAlignment="1">
      <alignment vertical="center" shrinkToFit="1"/>
    </xf>
    <xf numFmtId="0" fontId="4" fillId="0" borderId="71" xfId="0" applyFont="1" applyBorder="1" applyAlignment="1">
      <alignment vertical="center" shrinkToFit="1"/>
    </xf>
    <xf numFmtId="177" fontId="1" fillId="0" borderId="22" xfId="0" applyNumberFormat="1" applyFont="1" applyBorder="1">
      <alignment vertical="center"/>
    </xf>
    <xf numFmtId="0" fontId="1" fillId="0" borderId="57" xfId="0" applyFont="1" applyBorder="1" applyAlignment="1">
      <alignment horizontal="left" vertical="center" shrinkToFit="1"/>
    </xf>
    <xf numFmtId="0" fontId="4" fillId="0" borderId="71" xfId="0" applyFont="1" applyBorder="1">
      <alignment vertical="center"/>
    </xf>
    <xf numFmtId="0" fontId="0" fillId="8" borderId="71" xfId="0" applyFill="1" applyBorder="1" applyAlignment="1">
      <alignment horizontal="center" vertical="center"/>
    </xf>
    <xf numFmtId="0" fontId="1" fillId="0" borderId="57" xfId="0" applyFont="1" applyBorder="1" applyAlignment="1">
      <alignment horizontal="right" vertical="center"/>
    </xf>
    <xf numFmtId="42" fontId="9" fillId="0" borderId="72" xfId="0" applyNumberFormat="1" applyFont="1" applyBorder="1" applyAlignment="1">
      <alignment horizontal="center" vertical="center" wrapText="1" shrinkToFit="1"/>
    </xf>
    <xf numFmtId="42" fontId="9" fillId="0" borderId="73" xfId="0" applyNumberFormat="1" applyFont="1" applyBorder="1" applyAlignment="1">
      <alignment horizontal="center" vertical="center" wrapText="1" shrinkToFit="1"/>
    </xf>
    <xf numFmtId="38" fontId="9" fillId="0" borderId="73" xfId="2" applyFont="1" applyFill="1" applyBorder="1" applyAlignment="1">
      <alignment horizontal="center" vertical="center" wrapText="1" shrinkToFit="1"/>
    </xf>
    <xf numFmtId="42" fontId="9" fillId="0" borderId="74" xfId="0" applyNumberFormat="1" applyFont="1" applyBorder="1" applyAlignment="1">
      <alignment horizontal="center" vertical="center" wrapText="1" shrinkToFit="1"/>
    </xf>
    <xf numFmtId="38" fontId="9" fillId="0" borderId="74" xfId="2" applyFont="1" applyFill="1" applyBorder="1" applyAlignment="1">
      <alignment horizontal="center" vertical="center" wrapText="1" shrinkToFit="1"/>
    </xf>
    <xf numFmtId="38" fontId="9" fillId="0" borderId="72" xfId="2" applyFont="1" applyFill="1" applyBorder="1" applyAlignment="1">
      <alignment horizontal="center" vertical="center" wrapText="1" shrinkToFit="1"/>
    </xf>
    <xf numFmtId="0" fontId="1" fillId="0" borderId="76" xfId="0" applyFont="1" applyBorder="1">
      <alignment vertical="center"/>
    </xf>
    <xf numFmtId="0" fontId="1" fillId="0" borderId="77" xfId="0" applyFont="1" applyBorder="1">
      <alignment vertical="center"/>
    </xf>
    <xf numFmtId="38" fontId="0" fillId="0" borderId="72" xfId="2" applyFont="1" applyFill="1" applyBorder="1" applyAlignment="1">
      <alignment horizontal="center" vertical="center" wrapText="1" shrinkToFit="1"/>
    </xf>
    <xf numFmtId="38" fontId="0" fillId="0" borderId="73" xfId="2" applyFont="1" applyFill="1" applyBorder="1" applyAlignment="1">
      <alignment horizontal="center" vertical="center" wrapText="1" shrinkToFit="1"/>
    </xf>
    <xf numFmtId="38" fontId="11" fillId="0" borderId="58" xfId="2" applyFont="1" applyFill="1" applyBorder="1" applyAlignment="1">
      <alignment horizontal="center" vertical="center"/>
    </xf>
    <xf numFmtId="0" fontId="10" fillId="0" borderId="61" xfId="0" applyFont="1" applyBorder="1">
      <alignment vertical="center"/>
    </xf>
    <xf numFmtId="177" fontId="0" fillId="10" borderId="65" xfId="0" applyNumberFormat="1" applyFill="1" applyBorder="1">
      <alignment vertical="center"/>
    </xf>
    <xf numFmtId="177" fontId="0" fillId="4" borderId="29" xfId="0" applyNumberFormat="1" applyFill="1" applyBorder="1" applyAlignment="1">
      <alignment horizontal="center" vertical="center"/>
    </xf>
    <xf numFmtId="177" fontId="0" fillId="4" borderId="49" xfId="0" applyNumberFormat="1" applyFill="1" applyBorder="1" applyAlignment="1">
      <alignment horizontal="center" vertical="center" wrapText="1"/>
    </xf>
    <xf numFmtId="177" fontId="0" fillId="4" borderId="66" xfId="0" applyNumberFormat="1" applyFill="1" applyBorder="1">
      <alignment vertical="center"/>
    </xf>
    <xf numFmtId="177" fontId="6" fillId="11" borderId="62" xfId="0" applyNumberFormat="1" applyFont="1" applyFill="1" applyBorder="1" applyAlignment="1">
      <alignment horizontal="center" vertical="center" wrapText="1" shrinkToFit="1"/>
    </xf>
    <xf numFmtId="177" fontId="6" fillId="11" borderId="0" xfId="0" applyNumberFormat="1" applyFont="1" applyFill="1" applyAlignment="1">
      <alignment horizontal="center" vertical="center" wrapText="1" shrinkToFit="1"/>
    </xf>
    <xf numFmtId="38" fontId="9" fillId="0" borderId="80" xfId="2" applyFont="1" applyFill="1" applyBorder="1" applyAlignment="1">
      <alignment horizontal="center" vertical="center" wrapText="1" shrinkToFit="1"/>
    </xf>
    <xf numFmtId="179" fontId="0" fillId="0" borderId="45" xfId="0" applyNumberFormat="1" applyBorder="1">
      <alignment vertical="center"/>
    </xf>
    <xf numFmtId="177" fontId="0" fillId="0" borderId="29" xfId="0" applyNumberFormat="1" applyBorder="1">
      <alignment vertical="center"/>
    </xf>
    <xf numFmtId="0" fontId="0" fillId="0" borderId="54" xfId="0" applyBorder="1">
      <alignment vertical="center"/>
    </xf>
    <xf numFmtId="177" fontId="0" fillId="0" borderId="44" xfId="0" applyNumberFormat="1" applyBorder="1">
      <alignment vertical="center"/>
    </xf>
    <xf numFmtId="181" fontId="0" fillId="8" borderId="1" xfId="0" applyNumberFormat="1" applyFill="1" applyBorder="1" applyAlignment="1">
      <alignment horizontal="center" vertical="center"/>
    </xf>
    <xf numFmtId="183" fontId="0" fillId="8" borderId="1" xfId="0" applyNumberForma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183" fontId="2" fillId="8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49" fontId="2" fillId="8" borderId="1" xfId="0" applyNumberFormat="1" applyFont="1" applyFill="1" applyBorder="1" applyAlignment="1">
      <alignment horizontal="center" vertical="center"/>
    </xf>
    <xf numFmtId="0" fontId="16" fillId="8" borderId="1" xfId="0" quotePrefix="1" applyFont="1" applyFill="1" applyBorder="1" applyAlignment="1">
      <alignment horizontal="center" vertical="center"/>
    </xf>
    <xf numFmtId="181" fontId="7" fillId="8" borderId="1" xfId="0" applyNumberFormat="1" applyFont="1" applyFill="1" applyBorder="1" applyAlignment="1">
      <alignment horizontal="center" vertical="center"/>
    </xf>
    <xf numFmtId="183" fontId="16" fillId="8" borderId="1" xfId="0" applyNumberFormat="1" applyFont="1" applyFill="1" applyBorder="1" applyAlignment="1">
      <alignment horizontal="center" vertical="center"/>
    </xf>
    <xf numFmtId="181" fontId="6" fillId="8" borderId="1" xfId="0" applyNumberFormat="1" applyFont="1" applyFill="1" applyBorder="1" applyAlignment="1">
      <alignment horizontal="center" vertical="center"/>
    </xf>
    <xf numFmtId="181" fontId="2" fillId="8" borderId="1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177" fontId="0" fillId="0" borderId="23" xfId="0" applyNumberFormat="1" applyBorder="1" applyAlignment="1">
      <alignment horizontal="center" vertical="center" shrinkToFit="1"/>
    </xf>
    <xf numFmtId="0" fontId="0" fillId="8" borderId="1" xfId="0" applyFill="1" applyBorder="1" applyAlignment="1">
      <alignment vertical="center" shrinkToFit="1"/>
    </xf>
    <xf numFmtId="177" fontId="0" fillId="0" borderId="24" xfId="0" applyNumberFormat="1" applyBorder="1" applyAlignment="1">
      <alignment horizontal="center" vertical="center" shrinkToFit="1"/>
    </xf>
    <xf numFmtId="177" fontId="0" fillId="0" borderId="9" xfId="0" applyNumberFormat="1" applyBorder="1" applyAlignment="1">
      <alignment vertical="center" shrinkToFit="1"/>
    </xf>
    <xf numFmtId="177" fontId="0" fillId="0" borderId="7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80" fontId="0" fillId="0" borderId="51" xfId="0" applyNumberFormat="1" applyBorder="1">
      <alignment vertical="center"/>
    </xf>
    <xf numFmtId="179" fontId="0" fillId="0" borderId="46" xfId="0" applyNumberFormat="1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49" fontId="0" fillId="8" borderId="1" xfId="0" applyNumberFormat="1" applyFill="1" applyBorder="1" applyAlignment="1">
      <alignment horizontal="center" vertical="center"/>
    </xf>
    <xf numFmtId="38" fontId="18" fillId="0" borderId="72" xfId="2" applyFont="1" applyFill="1" applyBorder="1" applyAlignment="1">
      <alignment horizontal="center" vertical="center"/>
    </xf>
    <xf numFmtId="184" fontId="2" fillId="8" borderId="1" xfId="0" applyNumberFormat="1" applyFont="1" applyFill="1" applyBorder="1" applyAlignment="1">
      <alignment horizontal="center" vertical="center"/>
    </xf>
    <xf numFmtId="177" fontId="0" fillId="0" borderId="39" xfId="0" applyNumberFormat="1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183" fontId="19" fillId="8" borderId="1" xfId="0" applyNumberFormat="1" applyFont="1" applyFill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 shrinkToFit="1"/>
    </xf>
    <xf numFmtId="177" fontId="0" fillId="0" borderId="69" xfId="0" applyNumberFormat="1" applyBorder="1" applyAlignment="1">
      <alignment vertical="center" shrinkToFit="1"/>
    </xf>
    <xf numFmtId="177" fontId="0" fillId="0" borderId="43" xfId="0" applyNumberFormat="1" applyBorder="1" applyAlignment="1">
      <alignment vertical="center" shrinkToFit="1"/>
    </xf>
    <xf numFmtId="177" fontId="0" fillId="0" borderId="17" xfId="0" applyNumberFormat="1" applyBorder="1" applyAlignment="1">
      <alignment vertical="center" wrapText="1" shrinkToFit="1"/>
    </xf>
    <xf numFmtId="0" fontId="0" fillId="0" borderId="81" xfId="0" applyBorder="1" applyAlignment="1">
      <alignment horizontal="left" vertical="center" wrapText="1" shrinkToFit="1"/>
    </xf>
    <xf numFmtId="177" fontId="0" fillId="0" borderId="29" xfId="0" applyNumberForma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177" fontId="0" fillId="0" borderId="17" xfId="0" applyNumberFormat="1" applyBorder="1">
      <alignment vertical="center"/>
    </xf>
    <xf numFmtId="177" fontId="0" fillId="0" borderId="41" xfId="0" applyNumberFormat="1" applyBorder="1">
      <alignment vertical="center"/>
    </xf>
    <xf numFmtId="177" fontId="0" fillId="0" borderId="19" xfId="0" applyNumberFormat="1" applyBorder="1" applyAlignment="1">
      <alignment horizontal="center" vertical="center" shrinkToFit="1"/>
    </xf>
    <xf numFmtId="177" fontId="0" fillId="0" borderId="17" xfId="0" applyNumberFormat="1" applyBorder="1" applyAlignment="1">
      <alignment vertical="center" shrinkToFit="1"/>
    </xf>
    <xf numFmtId="38" fontId="0" fillId="0" borderId="58" xfId="2" applyFont="1" applyFill="1" applyBorder="1" applyAlignment="1">
      <alignment horizontal="center" vertical="center" wrapText="1" shrinkToFit="1"/>
    </xf>
    <xf numFmtId="38" fontId="18" fillId="0" borderId="52" xfId="2" applyFont="1" applyFill="1" applyBorder="1" applyAlignment="1">
      <alignment horizontal="center" vertical="center"/>
    </xf>
    <xf numFmtId="38" fontId="18" fillId="0" borderId="58" xfId="2" applyFont="1" applyFill="1" applyBorder="1" applyAlignment="1">
      <alignment horizontal="center" vertical="center"/>
    </xf>
    <xf numFmtId="177" fontId="0" fillId="0" borderId="50" xfId="0" applyNumberFormat="1" applyBorder="1" applyAlignment="1">
      <alignment horizontal="center" vertical="center" shrinkToFit="1"/>
    </xf>
    <xf numFmtId="180" fontId="0" fillId="0" borderId="51" xfId="0" applyNumberFormat="1" applyBorder="1" applyAlignment="1">
      <alignment horizontal="center" vertical="center" shrinkToFit="1"/>
    </xf>
    <xf numFmtId="177" fontId="0" fillId="0" borderId="39" xfId="0" applyNumberFormat="1" applyBorder="1">
      <alignment vertical="center"/>
    </xf>
    <xf numFmtId="177" fontId="0" fillId="0" borderId="38" xfId="0" applyNumberFormat="1" applyBorder="1">
      <alignment vertical="center"/>
    </xf>
    <xf numFmtId="177" fontId="0" fillId="0" borderId="37" xfId="0" applyNumberFormat="1" applyBorder="1" applyAlignment="1">
      <alignment horizontal="center" vertical="center" shrinkToFit="1"/>
    </xf>
    <xf numFmtId="177" fontId="0" fillId="0" borderId="38" xfId="0" applyNumberFormat="1" applyBorder="1" applyAlignment="1">
      <alignment horizontal="center" vertical="center" shrinkToFit="1"/>
    </xf>
    <xf numFmtId="177" fontId="0" fillId="0" borderId="6" xfId="0" applyNumberFormat="1" applyBorder="1" applyAlignment="1">
      <alignment vertical="center" shrinkToFit="1"/>
    </xf>
    <xf numFmtId="177" fontId="0" fillId="0" borderId="10" xfId="0" applyNumberFormat="1" applyBorder="1" applyAlignment="1">
      <alignment vertical="center" shrinkToFit="1"/>
    </xf>
    <xf numFmtId="42" fontId="0" fillId="0" borderId="72" xfId="0" applyNumberFormat="1" applyBorder="1" applyAlignment="1">
      <alignment horizontal="center" vertical="center" wrapText="1" shrinkToFit="1"/>
    </xf>
    <xf numFmtId="42" fontId="0" fillId="0" borderId="73" xfId="0" applyNumberFormat="1" applyBorder="1" applyAlignment="1">
      <alignment horizontal="center" vertical="center" wrapText="1" shrinkToFit="1"/>
    </xf>
    <xf numFmtId="177" fontId="0" fillId="0" borderId="53" xfId="0" applyNumberFormat="1" applyBorder="1" applyAlignment="1">
      <alignment horizontal="center" vertical="center" shrinkToFit="1"/>
    </xf>
    <xf numFmtId="180" fontId="0" fillId="0" borderId="53" xfId="0" applyNumberFormat="1" applyBorder="1" applyAlignment="1">
      <alignment horizontal="center" vertical="center" shrinkToFit="1"/>
    </xf>
    <xf numFmtId="177" fontId="0" fillId="0" borderId="54" xfId="0" applyNumberFormat="1" applyBorder="1" applyAlignment="1">
      <alignment horizontal="center" vertical="center" shrinkToFit="1"/>
    </xf>
    <xf numFmtId="38" fontId="20" fillId="0" borderId="52" xfId="2" applyFont="1" applyFill="1" applyBorder="1" applyAlignment="1">
      <alignment horizontal="center" vertical="center"/>
    </xf>
    <xf numFmtId="177" fontId="0" fillId="0" borderId="17" xfId="0" applyNumberFormat="1" applyBorder="1" applyAlignment="1">
      <alignment horizontal="right" vertical="center"/>
    </xf>
    <xf numFmtId="177" fontId="0" fillId="0" borderId="40" xfId="0" applyNumberFormat="1" applyBorder="1" applyAlignment="1">
      <alignment horizontal="right" vertical="center"/>
    </xf>
    <xf numFmtId="177" fontId="0" fillId="0" borderId="41" xfId="0" applyNumberFormat="1" applyBorder="1" applyAlignment="1">
      <alignment horizontal="right" vertical="center"/>
    </xf>
    <xf numFmtId="179" fontId="0" fillId="0" borderId="42" xfId="0" applyNumberFormat="1" applyBorder="1" applyAlignment="1">
      <alignment horizontal="right" vertical="center"/>
    </xf>
    <xf numFmtId="177" fontId="0" fillId="0" borderId="18" xfId="0" applyNumberFormat="1" applyBorder="1" applyAlignment="1">
      <alignment horizontal="left" vertical="center" shrinkToFit="1"/>
    </xf>
    <xf numFmtId="177" fontId="0" fillId="0" borderId="19" xfId="0" applyNumberFormat="1" applyBorder="1" applyAlignment="1">
      <alignment horizontal="left" vertical="center" shrinkToFit="1"/>
    </xf>
    <xf numFmtId="177" fontId="0" fillId="0" borderId="17" xfId="0" applyNumberFormat="1" applyBorder="1" applyAlignment="1">
      <alignment horizontal="left" vertical="center" shrinkToFit="1"/>
    </xf>
    <xf numFmtId="177" fontId="0" fillId="0" borderId="69" xfId="0" applyNumberFormat="1" applyBorder="1" applyAlignment="1">
      <alignment horizontal="left" vertical="center" shrinkToFit="1"/>
    </xf>
    <xf numFmtId="177" fontId="0" fillId="0" borderId="43" xfId="0" applyNumberFormat="1" applyBorder="1" applyAlignment="1">
      <alignment horizontal="left" vertical="center" shrinkToFit="1"/>
    </xf>
    <xf numFmtId="38" fontId="0" fillId="0" borderId="58" xfId="2" applyFont="1" applyFill="1" applyBorder="1" applyAlignment="1">
      <alignment horizontal="left" vertical="center" wrapText="1" shrinkToFit="1"/>
    </xf>
    <xf numFmtId="38" fontId="18" fillId="0" borderId="52" xfId="2" applyFont="1" applyFill="1" applyBorder="1" applyAlignment="1">
      <alignment horizontal="left" vertical="center"/>
    </xf>
    <xf numFmtId="38" fontId="18" fillId="0" borderId="58" xfId="2" applyFont="1" applyFill="1" applyBorder="1" applyAlignment="1">
      <alignment horizontal="left" vertical="center"/>
    </xf>
    <xf numFmtId="177" fontId="0" fillId="0" borderId="50" xfId="0" applyNumberFormat="1" applyBorder="1" applyAlignment="1">
      <alignment horizontal="left" vertical="center" shrinkToFit="1"/>
    </xf>
    <xf numFmtId="180" fontId="0" fillId="0" borderId="51" xfId="0" applyNumberFormat="1" applyBorder="1" applyAlignment="1">
      <alignment horizontal="left" vertical="center" shrinkToFit="1"/>
    </xf>
    <xf numFmtId="0" fontId="0" fillId="0" borderId="52" xfId="0" applyBorder="1" applyAlignment="1">
      <alignment horizontal="left" vertical="center"/>
    </xf>
    <xf numFmtId="180" fontId="0" fillId="0" borderId="51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shrinkToFit="1"/>
    </xf>
    <xf numFmtId="177" fontId="0" fillId="0" borderId="96" xfId="0" applyNumberFormat="1" applyBorder="1">
      <alignment vertical="center"/>
    </xf>
    <xf numFmtId="177" fontId="0" fillId="0" borderId="28" xfId="0" applyNumberFormat="1" applyBorder="1">
      <alignment vertical="center"/>
    </xf>
    <xf numFmtId="177" fontId="0" fillId="0" borderId="97" xfId="0" applyNumberFormat="1" applyBorder="1">
      <alignment vertical="center"/>
    </xf>
    <xf numFmtId="179" fontId="0" fillId="0" borderId="34" xfId="0" applyNumberFormat="1" applyBorder="1">
      <alignment vertical="center"/>
    </xf>
    <xf numFmtId="177" fontId="0" fillId="0" borderId="98" xfId="0" applyNumberFormat="1" applyBorder="1" applyAlignment="1">
      <alignment horizontal="center" vertical="center" shrinkToFit="1"/>
    </xf>
    <xf numFmtId="177" fontId="0" fillId="0" borderId="99" xfId="0" applyNumberFormat="1" applyBorder="1" applyAlignment="1">
      <alignment horizontal="center" vertical="center" shrinkToFit="1"/>
    </xf>
    <xf numFmtId="177" fontId="0" fillId="0" borderId="96" xfId="0" applyNumberFormat="1" applyBorder="1" applyAlignment="1">
      <alignment vertical="center" shrinkToFit="1"/>
    </xf>
    <xf numFmtId="177" fontId="0" fillId="0" borderId="100" xfId="0" applyNumberFormat="1" applyBorder="1" applyAlignment="1">
      <alignment vertical="center" shrinkToFit="1"/>
    </xf>
    <xf numFmtId="177" fontId="0" fillId="0" borderId="86" xfId="0" applyNumberFormat="1" applyBorder="1" applyAlignment="1">
      <alignment vertical="center" shrinkToFit="1"/>
    </xf>
    <xf numFmtId="177" fontId="0" fillId="0" borderId="58" xfId="0" applyNumberFormat="1" applyBorder="1" applyAlignment="1">
      <alignment horizontal="center" vertical="center" shrinkToFit="1"/>
    </xf>
    <xf numFmtId="180" fontId="0" fillId="0" borderId="52" xfId="0" applyNumberFormat="1" applyBorder="1" applyAlignment="1">
      <alignment horizontal="center" vertical="center" shrinkToFit="1"/>
    </xf>
    <xf numFmtId="177" fontId="0" fillId="0" borderId="101" xfId="0" applyNumberFormat="1" applyBorder="1">
      <alignment vertical="center"/>
    </xf>
    <xf numFmtId="177" fontId="0" fillId="0" borderId="102" xfId="0" applyNumberFormat="1" applyBorder="1">
      <alignment vertical="center"/>
    </xf>
    <xf numFmtId="177" fontId="0" fillId="0" borderId="1" xfId="0" applyNumberFormat="1" applyBorder="1">
      <alignment vertical="center"/>
    </xf>
    <xf numFmtId="179" fontId="0" fillId="0" borderId="103" xfId="0" applyNumberFormat="1" applyBorder="1">
      <alignment vertical="center"/>
    </xf>
    <xf numFmtId="177" fontId="0" fillId="0" borderId="102" xfId="0" applyNumberForma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177" fontId="0" fillId="0" borderId="101" xfId="0" applyNumberFormat="1" applyBorder="1" applyAlignment="1">
      <alignment vertical="center" shrinkToFit="1"/>
    </xf>
    <xf numFmtId="177" fontId="0" fillId="0" borderId="104" xfId="0" applyNumberFormat="1" applyBorder="1" applyAlignment="1">
      <alignment horizontal="center" vertical="center" shrinkToFit="1"/>
    </xf>
    <xf numFmtId="177" fontId="0" fillId="0" borderId="103" xfId="0" applyNumberFormat="1" applyBorder="1" applyAlignment="1">
      <alignment horizontal="right" vertical="center" shrinkToFit="1"/>
    </xf>
    <xf numFmtId="38" fontId="0" fillId="0" borderId="92" xfId="2" applyFont="1" applyFill="1" applyBorder="1" applyAlignment="1">
      <alignment horizontal="center" vertical="center" wrapText="1" shrinkToFit="1"/>
    </xf>
    <xf numFmtId="38" fontId="18" fillId="0" borderId="53" xfId="2" applyFont="1" applyFill="1" applyBorder="1" applyAlignment="1">
      <alignment horizontal="center" vertical="center"/>
    </xf>
    <xf numFmtId="38" fontId="18" fillId="0" borderId="92" xfId="2" applyFont="1" applyFill="1" applyBorder="1" applyAlignment="1">
      <alignment horizontal="center" vertical="center"/>
    </xf>
    <xf numFmtId="177" fontId="0" fillId="0" borderId="92" xfId="0" applyNumberFormat="1" applyBorder="1" applyAlignment="1">
      <alignment horizontal="center" vertical="center" shrinkToFit="1"/>
    </xf>
    <xf numFmtId="0" fontId="0" fillId="8" borderId="1" xfId="0" applyFill="1" applyBorder="1" applyAlignment="1">
      <alignment horizontal="center" vertical="center" shrinkToFit="1"/>
    </xf>
    <xf numFmtId="177" fontId="0" fillId="0" borderId="18" xfId="0" applyNumberFormat="1" applyBorder="1" applyAlignment="1">
      <alignment vertical="center" shrinkToFit="1"/>
    </xf>
    <xf numFmtId="177" fontId="0" fillId="0" borderId="68" xfId="0" applyNumberFormat="1" applyBorder="1" applyAlignment="1">
      <alignment vertical="center" shrinkToFit="1"/>
    </xf>
    <xf numFmtId="38" fontId="0" fillId="0" borderId="52" xfId="2" applyFont="1" applyFill="1" applyBorder="1" applyAlignment="1">
      <alignment horizontal="center" vertical="center" wrapText="1" shrinkToFit="1"/>
    </xf>
    <xf numFmtId="180" fontId="0" fillId="0" borderId="0" xfId="0" applyNumberFormat="1">
      <alignment vertical="center"/>
    </xf>
    <xf numFmtId="0" fontId="21" fillId="0" borderId="1" xfId="0" applyFont="1" applyBorder="1" applyAlignment="1">
      <alignment vertical="center" shrinkToFit="1"/>
    </xf>
    <xf numFmtId="177" fontId="0" fillId="8" borderId="40" xfId="0" applyNumberFormat="1" applyFill="1" applyBorder="1">
      <alignment vertical="center"/>
    </xf>
    <xf numFmtId="177" fontId="0" fillId="8" borderId="41" xfId="0" applyNumberFormat="1" applyFill="1" applyBorder="1">
      <alignment vertical="center"/>
    </xf>
    <xf numFmtId="179" fontId="0" fillId="8" borderId="42" xfId="0" applyNumberFormat="1" applyFill="1" applyBorder="1">
      <alignment vertical="center"/>
    </xf>
    <xf numFmtId="0" fontId="0" fillId="0" borderId="2" xfId="0" applyBorder="1" applyAlignment="1">
      <alignment horizontal="left" vertical="center" shrinkToFit="1"/>
    </xf>
    <xf numFmtId="177" fontId="0" fillId="0" borderId="67" xfId="0" applyNumberFormat="1" applyBorder="1">
      <alignment vertical="center"/>
    </xf>
    <xf numFmtId="177" fontId="0" fillId="0" borderId="3" xfId="0" applyNumberFormat="1" applyBorder="1">
      <alignment vertical="center"/>
    </xf>
    <xf numFmtId="179" fontId="0" fillId="0" borderId="35" xfId="0" applyNumberFormat="1" applyBorder="1">
      <alignment vertical="center"/>
    </xf>
    <xf numFmtId="177" fontId="0" fillId="0" borderId="3" xfId="0" applyNumberFormat="1" applyBorder="1" applyAlignment="1">
      <alignment horizontal="center" vertical="center" shrinkToFit="1"/>
    </xf>
    <xf numFmtId="177" fontId="0" fillId="0" borderId="67" xfId="0" applyNumberFormat="1" applyBorder="1" applyAlignment="1">
      <alignment vertical="center" shrinkToFit="1"/>
    </xf>
    <xf numFmtId="177" fontId="0" fillId="0" borderId="61" xfId="0" applyNumberFormat="1" applyBorder="1" applyAlignment="1">
      <alignment vertical="center" shrinkToFit="1"/>
    </xf>
    <xf numFmtId="177" fontId="0" fillId="0" borderId="35" xfId="0" applyNumberFormat="1" applyBorder="1" applyAlignment="1">
      <alignment vertical="center" shrinkToFit="1"/>
    </xf>
    <xf numFmtId="38" fontId="0" fillId="0" borderId="49" xfId="2" applyFont="1" applyFill="1" applyBorder="1" applyAlignment="1">
      <alignment horizontal="center" vertical="center" wrapText="1" shrinkToFit="1"/>
    </xf>
    <xf numFmtId="38" fontId="18" fillId="0" borderId="55" xfId="2" applyFont="1" applyFill="1" applyBorder="1" applyAlignment="1">
      <alignment horizontal="center" vertical="center"/>
    </xf>
    <xf numFmtId="38" fontId="18" fillId="0" borderId="49" xfId="2" applyFont="1" applyFill="1" applyBorder="1" applyAlignment="1">
      <alignment horizontal="center" vertical="center"/>
    </xf>
    <xf numFmtId="177" fontId="0" fillId="0" borderId="49" xfId="0" applyNumberFormat="1" applyBorder="1" applyAlignment="1">
      <alignment horizontal="center" vertical="center" shrinkToFit="1"/>
    </xf>
    <xf numFmtId="180" fontId="0" fillId="0" borderId="55" xfId="0" applyNumberFormat="1" applyBorder="1" applyAlignment="1">
      <alignment horizontal="center" vertical="center" shrinkToFit="1"/>
    </xf>
    <xf numFmtId="180" fontId="0" fillId="0" borderId="55" xfId="0" applyNumberFormat="1" applyBorder="1">
      <alignment vertical="center"/>
    </xf>
    <xf numFmtId="0" fontId="0" fillId="8" borderId="1" xfId="0" applyFill="1" applyBorder="1" applyAlignment="1">
      <alignment horizontal="center" vertical="center" wrapText="1"/>
    </xf>
    <xf numFmtId="176" fontId="0" fillId="0" borderId="72" xfId="0" applyNumberFormat="1" applyBorder="1" applyAlignment="1">
      <alignment horizontal="center" vertical="center" wrapText="1" shrinkToFit="1"/>
    </xf>
    <xf numFmtId="176" fontId="0" fillId="0" borderId="73" xfId="0" applyNumberFormat="1" applyBorder="1" applyAlignment="1">
      <alignment horizontal="center" vertical="center" wrapText="1" shrinkToFit="1"/>
    </xf>
    <xf numFmtId="177" fontId="0" fillId="0" borderId="105" xfId="0" applyNumberFormat="1" applyBorder="1">
      <alignment vertical="center"/>
    </xf>
    <xf numFmtId="177" fontId="0" fillId="0" borderId="106" xfId="0" applyNumberFormat="1" applyBorder="1">
      <alignment vertical="center"/>
    </xf>
    <xf numFmtId="177" fontId="0" fillId="0" borderId="107" xfId="0" applyNumberFormat="1" applyBorder="1">
      <alignment vertical="center"/>
    </xf>
    <xf numFmtId="179" fontId="0" fillId="0" borderId="108" xfId="0" applyNumberFormat="1" applyBorder="1">
      <alignment vertical="center"/>
    </xf>
    <xf numFmtId="177" fontId="0" fillId="0" borderId="106" xfId="0" applyNumberFormat="1" applyBorder="1" applyAlignment="1">
      <alignment horizontal="center" vertical="center" shrinkToFit="1"/>
    </xf>
    <xf numFmtId="177" fontId="0" fillId="0" borderId="107" xfId="0" applyNumberFormat="1" applyBorder="1" applyAlignment="1">
      <alignment horizontal="center" vertical="center" shrinkToFit="1"/>
    </xf>
    <xf numFmtId="177" fontId="0" fillId="0" borderId="105" xfId="0" applyNumberFormat="1" applyBorder="1" applyAlignment="1">
      <alignment vertical="center" shrinkToFit="1"/>
    </xf>
    <xf numFmtId="177" fontId="0" fillId="0" borderId="109" xfId="0" applyNumberFormat="1" applyBorder="1" applyAlignment="1">
      <alignment vertical="center" shrinkToFit="1"/>
    </xf>
    <xf numFmtId="177" fontId="0" fillId="0" borderId="108" xfId="0" applyNumberFormat="1" applyBorder="1" applyAlignment="1">
      <alignment vertical="center" shrinkToFit="1"/>
    </xf>
    <xf numFmtId="38" fontId="0" fillId="0" borderId="110" xfId="2" applyFont="1" applyFill="1" applyBorder="1" applyAlignment="1">
      <alignment horizontal="center" vertical="center" wrapText="1" shrinkToFit="1"/>
    </xf>
    <xf numFmtId="38" fontId="18" fillId="0" borderId="54" xfId="2" applyFont="1" applyFill="1" applyBorder="1" applyAlignment="1">
      <alignment horizontal="center" vertical="center"/>
    </xf>
    <xf numFmtId="38" fontId="18" fillId="0" borderId="110" xfId="2" applyFont="1" applyFill="1" applyBorder="1" applyAlignment="1">
      <alignment horizontal="center" vertical="center"/>
    </xf>
    <xf numFmtId="49" fontId="6" fillId="8" borderId="1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0" fillId="0" borderId="42" xfId="0" applyNumberFormat="1" applyBorder="1" applyAlignment="1">
      <alignment horizontal="right" vertical="center"/>
    </xf>
    <xf numFmtId="177" fontId="0" fillId="0" borderId="18" xfId="0" applyNumberFormat="1" applyBorder="1" applyAlignment="1">
      <alignment horizontal="right" vertical="center" shrinkToFit="1"/>
    </xf>
    <xf numFmtId="177" fontId="0" fillId="0" borderId="19" xfId="0" applyNumberFormat="1" applyBorder="1" applyAlignment="1">
      <alignment horizontal="right" vertical="center" shrinkToFit="1"/>
    </xf>
    <xf numFmtId="177" fontId="0" fillId="0" borderId="17" xfId="0" applyNumberFormat="1" applyBorder="1" applyAlignment="1">
      <alignment horizontal="right" vertical="center" shrinkToFit="1"/>
    </xf>
    <xf numFmtId="177" fontId="0" fillId="0" borderId="69" xfId="0" applyNumberFormat="1" applyBorder="1" applyAlignment="1">
      <alignment horizontal="right" vertical="center" shrinkToFit="1"/>
    </xf>
    <xf numFmtId="177" fontId="0" fillId="0" borderId="43" xfId="0" applyNumberFormat="1" applyBorder="1" applyAlignment="1">
      <alignment horizontal="right" vertical="center" shrinkToFit="1"/>
    </xf>
    <xf numFmtId="38" fontId="0" fillId="0" borderId="58" xfId="2" applyFont="1" applyFill="1" applyBorder="1" applyAlignment="1">
      <alignment horizontal="right" vertical="center" wrapText="1" shrinkToFit="1"/>
    </xf>
    <xf numFmtId="38" fontId="18" fillId="0" borderId="52" xfId="2" applyFont="1" applyFill="1" applyBorder="1" applyAlignment="1">
      <alignment horizontal="right" vertical="center"/>
    </xf>
    <xf numFmtId="0" fontId="0" fillId="0" borderId="52" xfId="0" applyBorder="1" applyAlignment="1">
      <alignment horizontal="center" vertical="center"/>
    </xf>
    <xf numFmtId="180" fontId="0" fillId="0" borderId="51" xfId="0" applyNumberFormat="1" applyBorder="1" applyAlignment="1">
      <alignment horizontal="center" vertical="center"/>
    </xf>
    <xf numFmtId="183" fontId="0" fillId="0" borderId="1" xfId="0" quotePrefix="1" applyNumberFormat="1" applyBorder="1" applyAlignment="1">
      <alignment horizontal="center" vertical="center"/>
    </xf>
    <xf numFmtId="183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shrinkToFit="1"/>
    </xf>
    <xf numFmtId="177" fontId="0" fillId="0" borderId="6" xfId="0" applyNumberFormat="1" applyBorder="1" applyAlignment="1">
      <alignment horizontal="center" vertical="center" shrinkToFit="1"/>
    </xf>
    <xf numFmtId="177" fontId="0" fillId="0" borderId="10" xfId="0" applyNumberFormat="1" applyBorder="1" applyAlignment="1">
      <alignment horizontal="center" vertical="center" shrinkToFit="1"/>
    </xf>
    <xf numFmtId="177" fontId="0" fillId="0" borderId="72" xfId="0" applyNumberFormat="1" applyBorder="1" applyAlignment="1">
      <alignment horizontal="center" vertical="center" wrapText="1" shrinkToFit="1"/>
    </xf>
    <xf numFmtId="177" fontId="0" fillId="0" borderId="73" xfId="0" applyNumberFormat="1" applyBorder="1" applyAlignment="1">
      <alignment horizontal="center" vertical="center" wrapText="1" shrinkToFit="1"/>
    </xf>
    <xf numFmtId="177" fontId="0" fillId="8" borderId="43" xfId="0" applyNumberFormat="1" applyFill="1" applyBorder="1" applyAlignment="1">
      <alignment vertical="center" shrinkToFit="1"/>
    </xf>
    <xf numFmtId="177" fontId="0" fillId="0" borderId="7" xfId="0" applyNumberFormat="1" applyBorder="1">
      <alignment vertical="center"/>
    </xf>
    <xf numFmtId="41" fontId="0" fillId="0" borderId="72" xfId="0" applyNumberFormat="1" applyBorder="1" applyAlignment="1">
      <alignment horizontal="center" vertical="center" wrapText="1" shrinkToFit="1"/>
    </xf>
    <xf numFmtId="41" fontId="0" fillId="0" borderId="73" xfId="0" applyNumberFormat="1" applyBorder="1" applyAlignment="1">
      <alignment horizontal="center" vertical="center" wrapText="1" shrinkToFit="1"/>
    </xf>
    <xf numFmtId="180" fontId="0" fillId="0" borderId="54" xfId="0" applyNumberFormat="1" applyBorder="1" applyAlignment="1">
      <alignment horizontal="center" vertical="center" shrinkToFit="1"/>
    </xf>
    <xf numFmtId="177" fontId="0" fillId="0" borderId="45" xfId="0" applyNumberFormat="1" applyBorder="1">
      <alignment vertical="center"/>
    </xf>
    <xf numFmtId="177" fontId="0" fillId="0" borderId="81" xfId="0" applyNumberFormat="1" applyBorder="1">
      <alignment vertical="center"/>
    </xf>
    <xf numFmtId="177" fontId="0" fillId="0" borderId="94" xfId="0" applyNumberFormat="1" applyBorder="1" applyAlignment="1">
      <alignment vertical="center" shrinkToFit="1"/>
    </xf>
    <xf numFmtId="38" fontId="18" fillId="0" borderId="90" xfId="2" applyFont="1" applyFill="1" applyBorder="1" applyAlignment="1">
      <alignment horizontal="center" vertical="center"/>
    </xf>
    <xf numFmtId="180" fontId="0" fillId="0" borderId="92" xfId="0" applyNumberFormat="1" applyBorder="1" applyAlignment="1">
      <alignment horizontal="center" vertical="center" shrinkToFit="1"/>
    </xf>
    <xf numFmtId="0" fontId="0" fillId="0" borderId="91" xfId="0" applyBorder="1">
      <alignment vertical="center"/>
    </xf>
    <xf numFmtId="177" fontId="0" fillId="0" borderId="10" xfId="0" applyNumberFormat="1" applyBorder="1">
      <alignment vertical="center"/>
    </xf>
    <xf numFmtId="177" fontId="0" fillId="0" borderId="95" xfId="0" applyNumberFormat="1" applyBorder="1" applyAlignment="1">
      <alignment vertical="center" shrinkToFit="1"/>
    </xf>
    <xf numFmtId="177" fontId="0" fillId="0" borderId="46" xfId="0" applyNumberFormat="1" applyBorder="1" applyAlignment="1">
      <alignment vertical="center" shrinkToFit="1"/>
    </xf>
    <xf numFmtId="177" fontId="0" fillId="0" borderId="91" xfId="0" applyNumberFormat="1" applyBorder="1" applyAlignment="1">
      <alignment horizontal="center" vertical="center" shrinkToFit="1"/>
    </xf>
    <xf numFmtId="177" fontId="0" fillId="0" borderId="82" xfId="0" applyNumberFormat="1" applyBorder="1" applyAlignment="1">
      <alignment vertical="center" shrinkToFit="1"/>
    </xf>
    <xf numFmtId="177" fontId="0" fillId="0" borderId="45" xfId="0" applyNumberFormat="1" applyBorder="1" applyAlignment="1">
      <alignment vertical="center" shrinkToFit="1"/>
    </xf>
    <xf numFmtId="42" fontId="0" fillId="0" borderId="79" xfId="0" applyNumberFormat="1" applyBorder="1" applyAlignment="1">
      <alignment horizontal="center" vertical="center" wrapText="1" shrinkToFit="1"/>
    </xf>
    <xf numFmtId="38" fontId="0" fillId="0" borderId="55" xfId="2" applyFont="1" applyFill="1" applyBorder="1" applyAlignment="1">
      <alignment horizontal="center" vertical="center" wrapText="1" shrinkToFit="1"/>
    </xf>
    <xf numFmtId="180" fontId="0" fillId="0" borderId="54" xfId="0" applyNumberFormat="1" applyBorder="1">
      <alignment vertical="center"/>
    </xf>
    <xf numFmtId="177" fontId="0" fillId="0" borderId="19" xfId="0" applyNumberFormat="1" applyBorder="1">
      <alignment vertical="center"/>
    </xf>
    <xf numFmtId="38" fontId="0" fillId="0" borderId="18" xfId="2" applyFont="1" applyFill="1" applyBorder="1" applyAlignment="1">
      <alignment horizontal="center" vertical="center" wrapText="1" shrinkToFit="1"/>
    </xf>
    <xf numFmtId="38" fontId="0" fillId="0" borderId="43" xfId="2" applyFont="1" applyFill="1" applyBorder="1" applyAlignment="1">
      <alignment horizontal="center" vertical="center" wrapText="1" shrinkToFit="1"/>
    </xf>
    <xf numFmtId="177" fontId="0" fillId="0" borderId="58" xfId="2" applyNumberFormat="1" applyFont="1" applyFill="1" applyBorder="1" applyAlignment="1">
      <alignment horizontal="center" vertical="center" wrapText="1" shrinkToFit="1"/>
    </xf>
    <xf numFmtId="177" fontId="0" fillId="0" borderId="9" xfId="0" applyNumberFormat="1" applyBorder="1">
      <alignment vertical="center"/>
    </xf>
    <xf numFmtId="177" fontId="0" fillId="0" borderId="72" xfId="2" applyNumberFormat="1" applyFont="1" applyFill="1" applyBorder="1" applyAlignment="1">
      <alignment horizontal="center" vertical="center" wrapText="1" shrinkToFit="1"/>
    </xf>
    <xf numFmtId="38" fontId="0" fillId="0" borderId="23" xfId="2" applyFont="1" applyFill="1" applyBorder="1" applyAlignment="1">
      <alignment horizontal="center" vertical="center" wrapText="1" shrinkToFit="1"/>
    </xf>
    <xf numFmtId="38" fontId="0" fillId="0" borderId="6" xfId="2" quotePrefix="1" applyFont="1" applyFill="1" applyBorder="1" applyAlignment="1">
      <alignment horizontal="center" vertical="center" wrapText="1" shrinkToFit="1"/>
    </xf>
    <xf numFmtId="38" fontId="0" fillId="0" borderId="10" xfId="2" quotePrefix="1" applyFont="1" applyFill="1" applyBorder="1" applyAlignment="1">
      <alignment horizontal="center" vertical="center" wrapText="1" shrinkToFit="1"/>
    </xf>
    <xf numFmtId="38" fontId="0" fillId="0" borderId="72" xfId="2" quotePrefix="1" applyFont="1" applyFill="1" applyBorder="1" applyAlignment="1">
      <alignment horizontal="center" vertical="center" wrapText="1" shrinkToFit="1"/>
    </xf>
    <xf numFmtId="38" fontId="0" fillId="0" borderId="73" xfId="2" quotePrefix="1" applyFont="1" applyFill="1" applyBorder="1" applyAlignment="1">
      <alignment horizontal="center" vertical="center" wrapText="1" shrinkToFit="1"/>
    </xf>
    <xf numFmtId="49" fontId="0" fillId="8" borderId="1" xfId="0" applyNumberFormat="1" applyFill="1" applyBorder="1" applyAlignment="1">
      <alignment horizontal="center" vertical="center" shrinkToFit="1"/>
    </xf>
    <xf numFmtId="1" fontId="0" fillId="8" borderId="1" xfId="0" applyNumberFormat="1" applyFill="1" applyBorder="1" applyAlignment="1">
      <alignment horizontal="center" vertical="center" shrinkToFit="1"/>
    </xf>
    <xf numFmtId="181" fontId="0" fillId="8" borderId="1" xfId="0" applyNumberFormat="1" applyFill="1" applyBorder="1" applyAlignment="1">
      <alignment horizontal="center" vertical="center" shrinkToFit="1"/>
    </xf>
    <xf numFmtId="177" fontId="0" fillId="0" borderId="75" xfId="0" applyNumberFormat="1" applyBorder="1" applyAlignment="1">
      <alignment horizontal="center" vertical="center" shrinkToFit="1"/>
    </xf>
    <xf numFmtId="0" fontId="7" fillId="8" borderId="1" xfId="0" applyFont="1" applyFill="1" applyBorder="1" applyAlignment="1">
      <alignment horizontal="center" vertical="center" wrapText="1"/>
    </xf>
    <xf numFmtId="181" fontId="0" fillId="0" borderId="0" xfId="0" applyNumberFormat="1" applyAlignment="1">
      <alignment horizontal="center" vertical="center"/>
    </xf>
    <xf numFmtId="0" fontId="0" fillId="8" borderId="1" xfId="0" quotePrefix="1" applyFill="1" applyBorder="1" applyAlignment="1">
      <alignment horizontal="center" vertical="center"/>
    </xf>
    <xf numFmtId="182" fontId="0" fillId="8" borderId="1" xfId="0" applyNumberForma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38" fontId="0" fillId="0" borderId="37" xfId="2" applyFont="1" applyFill="1" applyBorder="1" applyAlignment="1">
      <alignment horizontal="center" vertical="center" wrapText="1" shrinkToFit="1"/>
    </xf>
    <xf numFmtId="38" fontId="0" fillId="0" borderId="46" xfId="2" applyFont="1" applyFill="1" applyBorder="1" applyAlignment="1">
      <alignment horizontal="center" vertical="center" wrapText="1" shrinkToFit="1"/>
    </xf>
    <xf numFmtId="0" fontId="0" fillId="8" borderId="1" xfId="0" quotePrefix="1" applyFill="1" applyBorder="1" applyAlignment="1">
      <alignment horizontal="center" vertical="center" shrinkToFit="1"/>
    </xf>
    <xf numFmtId="177" fontId="0" fillId="0" borderId="84" xfId="0" applyNumberFormat="1" applyBorder="1" applyAlignment="1">
      <alignment horizontal="center" vertical="center" shrinkToFit="1"/>
    </xf>
    <xf numFmtId="177" fontId="0" fillId="0" borderId="81" xfId="0" applyNumberFormat="1" applyBorder="1" applyAlignment="1">
      <alignment horizontal="center" vertical="center" shrinkToFit="1"/>
    </xf>
    <xf numFmtId="38" fontId="0" fillId="0" borderId="79" xfId="2" applyFont="1" applyFill="1" applyBorder="1" applyAlignment="1">
      <alignment horizontal="center" vertical="center" wrapText="1" shrinkToFit="1"/>
    </xf>
    <xf numFmtId="184" fontId="0" fillId="8" borderId="1" xfId="0" applyNumberFormat="1" applyFill="1" applyBorder="1" applyAlignment="1">
      <alignment horizontal="center" vertical="center" shrinkToFit="1"/>
    </xf>
    <xf numFmtId="10" fontId="0" fillId="0" borderId="53" xfId="0" applyNumberFormat="1" applyBorder="1" applyAlignment="1">
      <alignment horizontal="center" vertical="center" shrinkToFit="1"/>
    </xf>
    <xf numFmtId="177" fontId="0" fillId="0" borderId="85" xfId="0" applyNumberFormat="1" applyBorder="1" applyAlignment="1">
      <alignment horizontal="center" vertical="center" shrinkToFit="1"/>
    </xf>
    <xf numFmtId="38" fontId="0" fillId="0" borderId="28" xfId="2" applyFont="1" applyFill="1" applyBorder="1" applyAlignment="1">
      <alignment horizontal="center" vertical="center" wrapText="1" shrinkToFit="1"/>
    </xf>
    <xf numFmtId="38" fontId="0" fillId="0" borderId="87" xfId="2" applyFont="1" applyFill="1" applyBorder="1" applyAlignment="1">
      <alignment horizontal="center" vertical="center" wrapText="1" shrinkToFit="1"/>
    </xf>
    <xf numFmtId="38" fontId="18" fillId="0" borderId="87" xfId="2" applyFont="1" applyFill="1" applyBorder="1" applyAlignment="1">
      <alignment horizontal="center" vertical="center"/>
    </xf>
    <xf numFmtId="38" fontId="18" fillId="0" borderId="88" xfId="2" applyFont="1" applyFill="1" applyBorder="1" applyAlignment="1">
      <alignment horizontal="center" vertical="center"/>
    </xf>
    <xf numFmtId="177" fontId="0" fillId="0" borderId="51" xfId="0" applyNumberFormat="1" applyBorder="1" applyAlignment="1">
      <alignment horizontal="center" vertical="center" shrinkToFit="1"/>
    </xf>
    <xf numFmtId="177" fontId="0" fillId="0" borderId="64" xfId="0" applyNumberFormat="1" applyBorder="1" applyAlignment="1">
      <alignment horizontal="center" vertical="center" shrinkToFit="1"/>
    </xf>
    <xf numFmtId="180" fontId="0" fillId="0" borderId="89" xfId="0" applyNumberFormat="1" applyBorder="1" applyAlignment="1">
      <alignment horizontal="center" vertical="center" shrinkToFit="1"/>
    </xf>
    <xf numFmtId="177" fontId="0" fillId="0" borderId="44" xfId="0" applyNumberFormat="1" applyBorder="1" applyAlignment="1">
      <alignment horizontal="center" vertical="center" shrinkToFit="1"/>
    </xf>
    <xf numFmtId="38" fontId="0" fillId="0" borderId="24" xfId="2" applyFont="1" applyFill="1" applyBorder="1" applyAlignment="1">
      <alignment horizontal="center" vertical="center" wrapText="1" shrinkToFit="1"/>
    </xf>
    <xf numFmtId="180" fontId="0" fillId="0" borderId="91" xfId="0" applyNumberFormat="1" applyBorder="1" applyAlignment="1">
      <alignment horizontal="center" vertical="center" shrinkToFit="1"/>
    </xf>
    <xf numFmtId="38" fontId="0" fillId="0" borderId="93" xfId="2" applyFont="1" applyFill="1" applyBorder="1" applyAlignment="1">
      <alignment horizontal="center" vertical="center" wrapText="1" shrinkToFit="1"/>
    </xf>
    <xf numFmtId="38" fontId="18" fillId="0" borderId="0" xfId="2" applyFont="1" applyFill="1" applyBorder="1" applyAlignment="1">
      <alignment horizontal="center" vertical="center"/>
    </xf>
    <xf numFmtId="177" fontId="0" fillId="0" borderId="55" xfId="0" applyNumberFormat="1" applyBorder="1" applyAlignment="1">
      <alignment horizontal="center" vertical="center" shrinkToFit="1"/>
    </xf>
    <xf numFmtId="180" fontId="0" fillId="0" borderId="0" xfId="0" applyNumberFormat="1" applyAlignment="1">
      <alignment horizontal="center" vertical="center" shrinkToFit="1"/>
    </xf>
    <xf numFmtId="38" fontId="0" fillId="0" borderId="94" xfId="2" applyFont="1" applyFill="1" applyBorder="1" applyAlignment="1">
      <alignment horizontal="center" vertical="center" wrapText="1" shrinkToFit="1"/>
    </xf>
    <xf numFmtId="38" fontId="0" fillId="0" borderId="5" xfId="2" applyFont="1" applyFill="1" applyBorder="1" applyAlignment="1">
      <alignment horizontal="center" vertical="center" wrapText="1" shrinkToFit="1"/>
    </xf>
    <xf numFmtId="38" fontId="0" fillId="0" borderId="35" xfId="2" applyFont="1" applyFill="1" applyBorder="1" applyAlignment="1">
      <alignment horizontal="center" vertical="center" wrapText="1" shrinkToFit="1"/>
    </xf>
    <xf numFmtId="177" fontId="0" fillId="0" borderId="5" xfId="0" applyNumberFormat="1" applyBorder="1" applyAlignment="1">
      <alignment horizontal="center" vertical="center" shrinkToFit="1"/>
    </xf>
    <xf numFmtId="38" fontId="18" fillId="0" borderId="94" xfId="2" applyFont="1" applyFill="1" applyBorder="1" applyAlignment="1">
      <alignment horizontal="center" vertical="center"/>
    </xf>
    <xf numFmtId="177" fontId="0" fillId="0" borderId="93" xfId="0" applyNumberFormat="1" applyBorder="1" applyAlignment="1">
      <alignment horizontal="center" vertical="center" shrinkToFit="1"/>
    </xf>
    <xf numFmtId="0" fontId="0" fillId="0" borderId="9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38" fontId="0" fillId="0" borderId="44" xfId="2" quotePrefix="1" applyFont="1" applyFill="1" applyBorder="1" applyAlignment="1">
      <alignment horizontal="center" vertical="center" wrapText="1" shrinkToFit="1"/>
    </xf>
    <xf numFmtId="38" fontId="0" fillId="0" borderId="45" xfId="2" quotePrefix="1" applyFont="1" applyFill="1" applyBorder="1" applyAlignment="1">
      <alignment horizontal="center" vertical="center" wrapText="1" shrinkToFit="1"/>
    </xf>
    <xf numFmtId="38" fontId="0" fillId="0" borderId="79" xfId="2" quotePrefix="1" applyFont="1" applyFill="1" applyBorder="1" applyAlignment="1">
      <alignment horizontal="center" vertical="center" wrapText="1" shrinkToFit="1"/>
    </xf>
    <xf numFmtId="38" fontId="0" fillId="0" borderId="80" xfId="2" quotePrefix="1" applyFont="1" applyFill="1" applyBorder="1" applyAlignment="1">
      <alignment horizontal="center" vertical="center" wrapText="1" shrinkToFit="1"/>
    </xf>
    <xf numFmtId="38" fontId="0" fillId="0" borderId="82" xfId="2" applyFont="1" applyFill="1" applyBorder="1" applyAlignment="1">
      <alignment horizontal="center" vertical="center" wrapText="1" shrinkToFit="1"/>
    </xf>
    <xf numFmtId="38" fontId="0" fillId="0" borderId="80" xfId="2" applyFont="1" applyFill="1" applyBorder="1" applyAlignment="1">
      <alignment horizontal="center" vertical="center" wrapText="1" shrinkToFit="1"/>
    </xf>
    <xf numFmtId="38" fontId="18" fillId="0" borderId="79" xfId="2" applyFont="1" applyFill="1" applyBorder="1" applyAlignment="1">
      <alignment horizontal="center" vertical="center"/>
    </xf>
    <xf numFmtId="38" fontId="18" fillId="0" borderId="76" xfId="2" applyFont="1" applyFill="1" applyBorder="1" applyAlignment="1">
      <alignment horizontal="center" vertical="center"/>
    </xf>
    <xf numFmtId="49" fontId="0" fillId="8" borderId="1" xfId="2" applyNumberFormat="1" applyFont="1" applyFill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 shrinkToFit="1"/>
    </xf>
    <xf numFmtId="177" fontId="0" fillId="0" borderId="8" xfId="0" applyNumberFormat="1" applyBorder="1" applyAlignment="1">
      <alignment horizontal="center" vertical="center" shrinkToFit="1"/>
    </xf>
    <xf numFmtId="177" fontId="0" fillId="0" borderId="56" xfId="0" applyNumberFormat="1" applyBorder="1" applyAlignment="1">
      <alignment horizontal="center" vertical="center" shrinkToFit="1"/>
    </xf>
    <xf numFmtId="180" fontId="0" fillId="0" borderId="56" xfId="0" applyNumberFormat="1" applyBorder="1" applyAlignment="1">
      <alignment horizontal="center" vertical="center" shrinkToFit="1"/>
    </xf>
    <xf numFmtId="0" fontId="0" fillId="0" borderId="81" xfId="0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179" fontId="0" fillId="0" borderId="10" xfId="0" applyNumberFormat="1" applyBorder="1" applyAlignment="1">
      <alignment horizontal="center" vertical="center"/>
    </xf>
    <xf numFmtId="177" fontId="0" fillId="0" borderId="43" xfId="0" applyNumberFormat="1" applyBorder="1" applyAlignment="1">
      <alignment horizontal="center" vertical="center" shrinkToFit="1"/>
    </xf>
    <xf numFmtId="180" fontId="0" fillId="0" borderId="52" xfId="0" applyNumberFormat="1" applyBorder="1" applyAlignment="1">
      <alignment horizontal="center" vertical="center"/>
    </xf>
    <xf numFmtId="181" fontId="22" fillId="0" borderId="0" xfId="0" applyNumberFormat="1" applyFont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 shrinkToFit="1"/>
    </xf>
    <xf numFmtId="180" fontId="0" fillId="0" borderId="53" xfId="0" applyNumberFormat="1" applyBorder="1" applyAlignment="1">
      <alignment horizontal="center" vertical="center"/>
    </xf>
    <xf numFmtId="180" fontId="0" fillId="0" borderId="55" xfId="0" applyNumberForma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75" xfId="0" applyBorder="1" applyAlignment="1">
      <alignment horizontal="center" vertical="center"/>
    </xf>
    <xf numFmtId="180" fontId="0" fillId="0" borderId="75" xfId="0" applyNumberForma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8" borderId="1" xfId="4" applyFont="1">
      <alignment horizontal="center" vertical="center"/>
    </xf>
    <xf numFmtId="181" fontId="15" fillId="0" borderId="0" xfId="0" applyNumberFormat="1" applyFont="1" applyAlignment="1">
      <alignment horizontal="center" vertical="center"/>
    </xf>
    <xf numFmtId="177" fontId="0" fillId="8" borderId="9" xfId="0" applyNumberFormat="1" applyFill="1" applyBorder="1" applyAlignment="1">
      <alignment horizontal="center" vertical="center"/>
    </xf>
    <xf numFmtId="177" fontId="0" fillId="8" borderId="6" xfId="0" applyNumberFormat="1" applyFill="1" applyBorder="1" applyAlignment="1">
      <alignment horizontal="center" vertical="center"/>
    </xf>
    <xf numFmtId="177" fontId="0" fillId="8" borderId="7" xfId="0" applyNumberFormat="1" applyFill="1" applyBorder="1" applyAlignment="1">
      <alignment horizontal="center" vertical="center"/>
    </xf>
    <xf numFmtId="179" fontId="0" fillId="8" borderId="10" xfId="0" applyNumberFormat="1" applyFill="1" applyBorder="1" applyAlignment="1">
      <alignment horizontal="center" vertical="center"/>
    </xf>
    <xf numFmtId="177" fontId="0" fillId="8" borderId="9" xfId="0" applyNumberFormat="1" applyFill="1" applyBorder="1" applyAlignment="1">
      <alignment horizontal="center" vertical="center" shrinkToFit="1"/>
    </xf>
    <xf numFmtId="177" fontId="0" fillId="0" borderId="83" xfId="0" applyNumberFormat="1" applyBorder="1" applyAlignment="1">
      <alignment horizontal="center" vertical="center"/>
    </xf>
    <xf numFmtId="177" fontId="0" fillId="0" borderId="44" xfId="0" applyNumberFormat="1" applyBorder="1" applyAlignment="1">
      <alignment horizontal="center" vertical="center"/>
    </xf>
    <xf numFmtId="177" fontId="0" fillId="0" borderId="81" xfId="0" applyNumberFormat="1" applyBorder="1" applyAlignment="1">
      <alignment horizontal="center" vertical="center"/>
    </xf>
    <xf numFmtId="179" fontId="0" fillId="0" borderId="45" xfId="0" applyNumberFormat="1" applyBorder="1" applyAlignment="1">
      <alignment horizontal="center" vertical="center"/>
    </xf>
    <xf numFmtId="177" fontId="0" fillId="0" borderId="83" xfId="0" applyNumberFormat="1" applyBorder="1" applyAlignment="1">
      <alignment horizontal="center" vertical="center" shrinkToFit="1"/>
    </xf>
    <xf numFmtId="177" fontId="0" fillId="0" borderId="40" xfId="0" applyNumberFormat="1" applyBorder="1" applyAlignment="1">
      <alignment horizontal="center" vertical="center"/>
    </xf>
    <xf numFmtId="177" fontId="0" fillId="0" borderId="41" xfId="0" applyNumberFormat="1" applyBorder="1" applyAlignment="1">
      <alignment horizontal="center" vertical="center"/>
    </xf>
    <xf numFmtId="179" fontId="0" fillId="0" borderId="42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 shrinkToFit="1"/>
    </xf>
    <xf numFmtId="177" fontId="0" fillId="0" borderId="69" xfId="0" applyNumberFormat="1" applyBorder="1" applyAlignment="1">
      <alignment horizontal="center" vertical="center" shrinkToFit="1"/>
    </xf>
    <xf numFmtId="0" fontId="0" fillId="0" borderId="1" xfId="0" quotePrefix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77" fontId="0" fillId="0" borderId="9" xfId="0" applyNumberFormat="1" applyBorder="1" applyAlignment="1">
      <alignment horizontal="center" vertical="center" wrapText="1" shrinkToFit="1"/>
    </xf>
    <xf numFmtId="177" fontId="0" fillId="8" borderId="17" xfId="0" applyNumberFormat="1" applyFill="1" applyBorder="1" applyAlignment="1">
      <alignment horizontal="center" vertical="center"/>
    </xf>
    <xf numFmtId="177" fontId="0" fillId="8" borderId="18" xfId="0" applyNumberFormat="1" applyFill="1" applyBorder="1" applyAlignment="1">
      <alignment horizontal="center" vertical="center"/>
    </xf>
    <xf numFmtId="177" fontId="0" fillId="8" borderId="19" xfId="0" applyNumberFormat="1" applyFill="1" applyBorder="1" applyAlignment="1">
      <alignment horizontal="center" vertical="center"/>
    </xf>
    <xf numFmtId="177" fontId="0" fillId="0" borderId="86" xfId="0" applyNumberFormat="1" applyBorder="1" applyAlignment="1">
      <alignment horizontal="center" vertical="center" shrinkToFit="1"/>
    </xf>
    <xf numFmtId="0" fontId="0" fillId="0" borderId="51" xfId="0" applyBorder="1" applyAlignment="1">
      <alignment horizontal="center" vertical="center"/>
    </xf>
    <xf numFmtId="177" fontId="0" fillId="0" borderId="39" xfId="0" applyNumberFormat="1" applyBorder="1" applyAlignment="1">
      <alignment horizontal="center" vertical="center"/>
    </xf>
    <xf numFmtId="177" fontId="0" fillId="0" borderId="37" xfId="0" applyNumberFormat="1" applyBorder="1" applyAlignment="1">
      <alignment horizontal="center" vertical="center"/>
    </xf>
    <xf numFmtId="177" fontId="0" fillId="0" borderId="38" xfId="0" applyNumberFormat="1" applyBorder="1" applyAlignment="1">
      <alignment horizontal="center" vertical="center"/>
    </xf>
    <xf numFmtId="179" fontId="0" fillId="0" borderId="46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80" fontId="0" fillId="0" borderId="92" xfId="0" applyNumberFormat="1" applyBorder="1" applyAlignment="1">
      <alignment horizontal="center" vertical="center"/>
    </xf>
    <xf numFmtId="177" fontId="0" fillId="0" borderId="46" xfId="0" applyNumberFormat="1" applyBorder="1" applyAlignment="1">
      <alignment horizontal="center" vertical="center" shrinkToFit="1"/>
    </xf>
    <xf numFmtId="180" fontId="0" fillId="0" borderId="49" xfId="0" applyNumberFormat="1" applyBorder="1" applyAlignment="1">
      <alignment horizontal="center" vertical="center"/>
    </xf>
    <xf numFmtId="177" fontId="0" fillId="0" borderId="45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8" borderId="44" xfId="0" applyNumberFormat="1" applyFill="1" applyBorder="1" applyAlignment="1">
      <alignment horizontal="center" vertical="center"/>
    </xf>
    <xf numFmtId="177" fontId="0" fillId="0" borderId="35" xfId="0" applyNumberFormat="1" applyBorder="1" applyAlignment="1">
      <alignment horizontal="center" vertical="center" shrinkToFit="1"/>
    </xf>
    <xf numFmtId="177" fontId="0" fillId="8" borderId="29" xfId="0" applyNumberFormat="1" applyFill="1" applyBorder="1" applyAlignment="1">
      <alignment horizontal="center" vertical="center"/>
    </xf>
    <xf numFmtId="177" fontId="0" fillId="0" borderId="45" xfId="0" applyNumberFormat="1" applyBorder="1" applyAlignment="1">
      <alignment horizontal="center" vertical="center" shrinkToFit="1"/>
    </xf>
    <xf numFmtId="177" fontId="0" fillId="8" borderId="37" xfId="0" applyNumberFormat="1" applyFill="1" applyBorder="1" applyAlignment="1">
      <alignment horizontal="center" vertical="center"/>
    </xf>
    <xf numFmtId="177" fontId="0" fillId="8" borderId="10" xfId="0" applyNumberFormat="1" applyFill="1" applyBorder="1" applyAlignment="1">
      <alignment horizontal="center" vertical="center"/>
    </xf>
    <xf numFmtId="177" fontId="0" fillId="8" borderId="38" xfId="0" applyNumberFormat="1" applyFill="1" applyBorder="1" applyAlignment="1">
      <alignment horizontal="center" vertical="center"/>
    </xf>
    <xf numFmtId="179" fontId="0" fillId="8" borderId="46" xfId="0" applyNumberForma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1" xfId="0" applyBorder="1" applyAlignment="1">
      <alignment horizontal="center" vertical="center"/>
    </xf>
    <xf numFmtId="177" fontId="0" fillId="8" borderId="81" xfId="0" applyNumberFormat="1" applyFill="1" applyBorder="1" applyAlignment="1">
      <alignment horizontal="center" vertical="center"/>
    </xf>
    <xf numFmtId="177" fontId="0" fillId="0" borderId="6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177" fontId="0" fillId="0" borderId="21" xfId="0" applyNumberFormat="1" applyBorder="1" applyAlignment="1">
      <alignment horizontal="center" vertical="center"/>
    </xf>
    <xf numFmtId="179" fontId="0" fillId="0" borderId="22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 shrinkToFit="1"/>
    </xf>
    <xf numFmtId="38" fontId="0" fillId="0" borderId="20" xfId="2" applyFont="1" applyFill="1" applyBorder="1" applyAlignment="1">
      <alignment horizontal="center" vertical="center" wrapText="1"/>
    </xf>
    <xf numFmtId="38" fontId="0" fillId="0" borderId="22" xfId="2" applyFont="1" applyFill="1" applyBorder="1" applyAlignment="1">
      <alignment horizontal="center" vertical="center" wrapText="1"/>
    </xf>
    <xf numFmtId="38" fontId="0" fillId="0" borderId="59" xfId="2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180" fontId="0" fillId="0" borderId="56" xfId="0" applyNumberFormat="1" applyBorder="1" applyAlignment="1">
      <alignment horizontal="center" vertical="center"/>
    </xf>
    <xf numFmtId="177" fontId="1" fillId="0" borderId="69" xfId="0" applyNumberFormat="1" applyFont="1" applyBorder="1" applyAlignment="1">
      <alignment vertical="center" shrinkToFit="1"/>
    </xf>
    <xf numFmtId="177" fontId="1" fillId="0" borderId="43" xfId="0" applyNumberFormat="1" applyFont="1" applyBorder="1" applyAlignment="1">
      <alignment vertical="center" shrinkToFit="1"/>
    </xf>
    <xf numFmtId="180" fontId="1" fillId="0" borderId="51" xfId="0" applyNumberFormat="1" applyFont="1" applyBorder="1">
      <alignment vertical="center"/>
    </xf>
    <xf numFmtId="176" fontId="6" fillId="3" borderId="14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176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76" fontId="6" fillId="2" borderId="14" xfId="0" applyNumberFormat="1" applyFont="1" applyFill="1" applyBorder="1" applyAlignment="1">
      <alignment horizontal="center" vertical="center" wrapText="1" shrinkToFit="1"/>
    </xf>
    <xf numFmtId="0" fontId="0" fillId="2" borderId="2" xfId="0" applyFill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176" fontId="5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6" fillId="9" borderId="1" xfId="0" applyNumberFormat="1" applyFont="1" applyFill="1" applyBorder="1" applyAlignment="1">
      <alignment horizontal="center" vertical="center" wrapText="1" shrinkToFit="1"/>
    </xf>
    <xf numFmtId="0" fontId="0" fillId="9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shrinkToFit="1"/>
    </xf>
    <xf numFmtId="177" fontId="0" fillId="4" borderId="12" xfId="0" applyNumberFormat="1" applyFill="1" applyBorder="1" applyAlignment="1">
      <alignment horizontal="center" vertical="center"/>
    </xf>
    <xf numFmtId="177" fontId="1" fillId="4" borderId="67" xfId="0" applyNumberFormat="1" applyFont="1" applyFill="1" applyBorder="1" applyAlignment="1">
      <alignment horizontal="center" vertical="center"/>
    </xf>
    <xf numFmtId="0" fontId="0" fillId="4" borderId="67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 shrinkToFit="1"/>
    </xf>
    <xf numFmtId="0" fontId="0" fillId="5" borderId="32" xfId="0" applyFill="1" applyBorder="1" applyAlignment="1">
      <alignment horizontal="center" vertical="center" shrinkToFit="1"/>
    </xf>
    <xf numFmtId="0" fontId="0" fillId="5" borderId="33" xfId="0" applyFill="1" applyBorder="1" applyAlignment="1">
      <alignment horizontal="center" vertical="center" shrinkToFit="1"/>
    </xf>
    <xf numFmtId="0" fontId="0" fillId="6" borderId="32" xfId="0" applyFill="1" applyBorder="1" applyAlignment="1">
      <alignment horizontal="center" vertical="center" shrinkToFit="1"/>
    </xf>
    <xf numFmtId="0" fontId="0" fillId="6" borderId="33" xfId="0" applyFill="1" applyBorder="1" applyAlignment="1">
      <alignment horizontal="center" vertical="center" shrinkToFit="1"/>
    </xf>
    <xf numFmtId="0" fontId="8" fillId="4" borderId="12" xfId="0" applyFont="1" applyFill="1" applyBorder="1" applyAlignment="1">
      <alignment horizontal="center" vertical="center" shrinkToFit="1"/>
    </xf>
    <xf numFmtId="0" fontId="8" fillId="4" borderId="26" xfId="0" applyFont="1" applyFill="1" applyBorder="1" applyAlignment="1">
      <alignment horizontal="center" vertical="center" shrinkToFit="1"/>
    </xf>
    <xf numFmtId="0" fontId="8" fillId="4" borderId="16" xfId="0" applyFont="1" applyFill="1" applyBorder="1" applyAlignment="1">
      <alignment horizontal="center" vertical="center" shrinkToFit="1"/>
    </xf>
    <xf numFmtId="177" fontId="0" fillId="4" borderId="14" xfId="0" applyNumberFormat="1" applyFill="1" applyBorder="1" applyAlignment="1">
      <alignment horizontal="center" vertical="center"/>
    </xf>
    <xf numFmtId="177" fontId="1" fillId="4" borderId="5" xfId="0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77" fontId="1" fillId="4" borderId="3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0" fontId="0" fillId="10" borderId="14" xfId="0" applyFill="1" applyBorder="1" applyAlignment="1">
      <alignment horizontal="center" vertical="center" shrinkToFit="1"/>
    </xf>
    <xf numFmtId="0" fontId="0" fillId="10" borderId="3" xfId="0" applyFill="1" applyBorder="1" applyAlignment="1">
      <alignment horizontal="center" vertical="center" shrinkToFit="1"/>
    </xf>
    <xf numFmtId="0" fontId="0" fillId="10" borderId="2" xfId="0" applyFill="1" applyBorder="1" applyAlignment="1">
      <alignment horizontal="center" vertical="center" shrinkToFit="1"/>
    </xf>
    <xf numFmtId="177" fontId="0" fillId="7" borderId="28" xfId="0" applyNumberFormat="1" applyFill="1" applyBorder="1" applyAlignment="1">
      <alignment horizontal="center" vertical="center" wrapText="1" shrinkToFit="1"/>
    </xf>
    <xf numFmtId="177" fontId="0" fillId="7" borderId="29" xfId="0" applyNumberFormat="1" applyFill="1" applyBorder="1" applyAlignment="1">
      <alignment horizontal="center" vertical="center" wrapText="1" shrinkToFit="1"/>
    </xf>
    <xf numFmtId="177" fontId="0" fillId="7" borderId="30" xfId="0" applyNumberFormat="1" applyFill="1" applyBorder="1" applyAlignment="1">
      <alignment horizontal="center" vertical="center" wrapText="1" shrinkToFit="1"/>
    </xf>
    <xf numFmtId="177" fontId="0" fillId="7" borderId="34" xfId="0" applyNumberFormat="1" applyFill="1" applyBorder="1" applyAlignment="1">
      <alignment horizontal="center" vertical="center" wrapText="1" shrinkToFit="1"/>
    </xf>
    <xf numFmtId="177" fontId="0" fillId="7" borderId="35" xfId="0" applyNumberFormat="1" applyFill="1" applyBorder="1" applyAlignment="1">
      <alignment horizontal="center" vertical="center" wrapText="1" shrinkToFit="1"/>
    </xf>
    <xf numFmtId="177" fontId="0" fillId="7" borderId="36" xfId="0" applyNumberFormat="1" applyFill="1" applyBorder="1" applyAlignment="1">
      <alignment horizontal="center" vertical="center" wrapText="1" shrinkToFit="1"/>
    </xf>
    <xf numFmtId="177" fontId="0" fillId="4" borderId="63" xfId="0" applyNumberFormat="1" applyFill="1" applyBorder="1" applyAlignment="1">
      <alignment horizontal="center" vertical="center"/>
    </xf>
    <xf numFmtId="177" fontId="0" fillId="4" borderId="64" xfId="0" applyNumberFormat="1" applyFill="1" applyBorder="1" applyAlignment="1">
      <alignment horizontal="center" vertical="center"/>
    </xf>
    <xf numFmtId="177" fontId="6" fillId="11" borderId="60" xfId="0" applyNumberFormat="1" applyFont="1" applyFill="1" applyBorder="1" applyAlignment="1">
      <alignment horizontal="center" vertical="center" wrapText="1" shrinkToFit="1"/>
    </xf>
    <xf numFmtId="177" fontId="6" fillId="11" borderId="61" xfId="0" applyNumberFormat="1" applyFont="1" applyFill="1" applyBorder="1" applyAlignment="1">
      <alignment horizontal="center" vertical="center" wrapText="1" shrinkToFit="1"/>
    </xf>
    <xf numFmtId="177" fontId="6" fillId="11" borderId="78" xfId="0" applyNumberFormat="1" applyFont="1" applyFill="1" applyBorder="1" applyAlignment="1">
      <alignment horizontal="center" vertical="center" wrapText="1" shrinkToFit="1"/>
    </xf>
    <xf numFmtId="177" fontId="6" fillId="11" borderId="55" xfId="0" applyNumberFormat="1" applyFont="1" applyFill="1" applyBorder="1" applyAlignment="1">
      <alignment horizontal="center" vertical="center" wrapText="1" shrinkToFit="1"/>
    </xf>
    <xf numFmtId="177" fontId="0" fillId="4" borderId="47" xfId="0" applyNumberFormat="1" applyFill="1" applyBorder="1" applyAlignment="1">
      <alignment horizontal="center" vertical="center"/>
    </xf>
    <xf numFmtId="177" fontId="0" fillId="4" borderId="48" xfId="0" applyNumberFormat="1" applyFill="1" applyBorder="1" applyAlignment="1">
      <alignment horizontal="center" vertical="center"/>
    </xf>
    <xf numFmtId="177" fontId="0" fillId="4" borderId="61" xfId="0" applyNumberFormat="1" applyFill="1" applyBorder="1" applyAlignment="1">
      <alignment horizontal="center" vertical="center" wrapText="1"/>
    </xf>
    <xf numFmtId="177" fontId="0" fillId="4" borderId="49" xfId="0" applyNumberFormat="1" applyFill="1" applyBorder="1" applyAlignment="1">
      <alignment horizontal="center" vertical="center" wrapText="1"/>
    </xf>
    <xf numFmtId="177" fontId="6" fillId="11" borderId="62" xfId="0" applyNumberFormat="1" applyFont="1" applyFill="1" applyBorder="1" applyAlignment="1">
      <alignment horizontal="center" vertical="center" wrapText="1" shrinkToFit="1"/>
    </xf>
  </cellXfs>
  <cellStyles count="5">
    <cellStyle name="スタイル 1" xfId="4" xr:uid="{00000000-0005-0000-0000-000000000000}"/>
    <cellStyle name="ハイパーリンク" xfId="1" builtinId="8"/>
    <cellStyle name="桁区切り" xfId="2" builtinId="6"/>
    <cellStyle name="標準" xfId="0" builtinId="0"/>
    <cellStyle name="標準 2" xfId="3" xr:uid="{00000000-0005-0000-0000-000004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5"/>
  <sheetViews>
    <sheetView zoomScaleNormal="100" zoomScaleSheetLayoutView="100" workbookViewId="0">
      <pane xSplit="1" ySplit="4" topLeftCell="B5" activePane="bottomRight" state="frozen"/>
      <selection activeCell="C14" sqref="C14"/>
      <selection pane="topRight" activeCell="C14" sqref="C14"/>
      <selection pane="bottomLeft" activeCell="C14" sqref="C14"/>
      <selection pane="bottomRight" activeCell="D5" sqref="D5"/>
    </sheetView>
  </sheetViews>
  <sheetFormatPr defaultRowHeight="13.2" x14ac:dyDescent="0.2"/>
  <cols>
    <col min="1" max="4" width="10.6640625" customWidth="1"/>
    <col min="5" max="5" width="11.33203125" customWidth="1"/>
  </cols>
  <sheetData>
    <row r="1" spans="1:5" ht="21" x14ac:dyDescent="0.2">
      <c r="A1" s="5" t="s">
        <v>32</v>
      </c>
    </row>
    <row r="3" spans="1:5" ht="15" customHeight="1" x14ac:dyDescent="0.2">
      <c r="A3" s="462" t="s">
        <v>1</v>
      </c>
      <c r="B3" s="464" t="s">
        <v>11</v>
      </c>
      <c r="C3" s="464" t="s">
        <v>12</v>
      </c>
      <c r="D3" s="464" t="s">
        <v>3</v>
      </c>
      <c r="E3" s="460" t="s">
        <v>7</v>
      </c>
    </row>
    <row r="4" spans="1:5" ht="36.75" customHeight="1" x14ac:dyDescent="0.2">
      <c r="A4" s="463"/>
      <c r="B4" s="465"/>
      <c r="C4" s="465"/>
      <c r="D4" s="465"/>
      <c r="E4" s="461"/>
    </row>
    <row r="5" spans="1:5" ht="15.9" customHeight="1" x14ac:dyDescent="0.2">
      <c r="A5" s="6" t="s">
        <v>924</v>
      </c>
      <c r="B5" s="7">
        <f>'就労Ａ型（雇用型）'!K96</f>
        <v>71804.92671474989</v>
      </c>
      <c r="C5" s="7">
        <f>'就労Ａ型（非雇用型）'!K26</f>
        <v>19006.379310344826</v>
      </c>
      <c r="D5" s="7">
        <f>就労B型!K389</f>
        <v>15215.067529189018</v>
      </c>
      <c r="E5" s="12">
        <f>('就労Ａ型（雇用型）'!J96+'就労Ａ型（非雇用型）'!J26+就労B型!J389)/('就労Ａ型（雇用型）'!I96+'就労Ａ型（非雇用型）'!I26+就労B型!I389)</f>
        <v>31414.739813017266</v>
      </c>
    </row>
  </sheetData>
  <mergeCells count="5">
    <mergeCell ref="E3:E4"/>
    <mergeCell ref="A3:A4"/>
    <mergeCell ref="B3:B4"/>
    <mergeCell ref="D3:D4"/>
    <mergeCell ref="C3:C4"/>
  </mergeCells>
  <phoneticPr fontId="2"/>
  <printOptions horizontalCentered="1"/>
  <pageMargins left="0.39370078740157483" right="0.39370078740157483" top="2.3622047244094491" bottom="0.98425196850393704" header="0.51181102362204722" footer="0.51181102362204722"/>
  <pageSetup paperSize="9" scale="12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5"/>
  <sheetViews>
    <sheetView zoomScaleNormal="100" zoomScaleSheetLayoutView="100" workbookViewId="0">
      <pane xSplit="1" ySplit="4" topLeftCell="B5" activePane="bottomRight" state="frozen"/>
      <selection activeCell="C14" sqref="C14"/>
      <selection pane="topRight" activeCell="C14" sqref="C14"/>
      <selection pane="bottomLeft" activeCell="C14" sqref="C14"/>
      <selection pane="bottomRight" activeCell="A6" sqref="A6"/>
    </sheetView>
  </sheetViews>
  <sheetFormatPr defaultRowHeight="13.2" x14ac:dyDescent="0.2"/>
  <cols>
    <col min="1" max="4" width="10.6640625" customWidth="1"/>
    <col min="5" max="5" width="11.33203125" customWidth="1"/>
  </cols>
  <sheetData>
    <row r="1" spans="1:5" ht="21" x14ac:dyDescent="0.2">
      <c r="A1" s="5" t="s">
        <v>33</v>
      </c>
    </row>
    <row r="3" spans="1:5" ht="15" customHeight="1" x14ac:dyDescent="0.2">
      <c r="A3" s="462" t="s">
        <v>1</v>
      </c>
      <c r="B3" s="464" t="s">
        <v>11</v>
      </c>
      <c r="C3" s="464" t="s">
        <v>12</v>
      </c>
      <c r="D3" s="464" t="s">
        <v>3</v>
      </c>
      <c r="E3" s="460" t="s">
        <v>7</v>
      </c>
    </row>
    <row r="4" spans="1:5" ht="36.75" customHeight="1" x14ac:dyDescent="0.2">
      <c r="A4" s="463"/>
      <c r="B4" s="465"/>
      <c r="C4" s="465"/>
      <c r="D4" s="465"/>
      <c r="E4" s="461"/>
    </row>
    <row r="5" spans="1:5" ht="15.9" customHeight="1" x14ac:dyDescent="0.2">
      <c r="A5" s="6" t="s">
        <v>924</v>
      </c>
      <c r="B5" s="7">
        <f>'就労Ａ型（雇用型）'!N96</f>
        <v>1015.5903129244807</v>
      </c>
      <c r="C5" s="7">
        <f>'就労Ａ型（非雇用型）'!N26</f>
        <v>409.01231819531017</v>
      </c>
      <c r="D5" s="7">
        <f>就労B型!N389</f>
        <v>204.9951849864247</v>
      </c>
      <c r="E5" s="12">
        <f>('就労Ａ型（雇用型）'!M96+'就労Ａ型（非雇用型）'!M26+就労B型!M389)/('就労Ａ型（雇用型）'!L96+'就労Ａ型（非雇用型）'!L26+就労B型!L389)</f>
        <v>437.53642881454596</v>
      </c>
    </row>
  </sheetData>
  <mergeCells count="5">
    <mergeCell ref="A3:A4"/>
    <mergeCell ref="B3:B4"/>
    <mergeCell ref="D3:D4"/>
    <mergeCell ref="E3:E4"/>
    <mergeCell ref="C3:C4"/>
  </mergeCells>
  <phoneticPr fontId="2"/>
  <printOptions horizontalCentered="1"/>
  <pageMargins left="0.39370078740157483" right="0.39370078740157483" top="2.3622047244094491" bottom="0.98425196850393704" header="0.51181102362204722" footer="0.51181102362204722"/>
  <pageSetup paperSize="9" scale="12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J6"/>
  <sheetViews>
    <sheetView zoomScaleNormal="100" zoomScaleSheetLayoutView="100" workbookViewId="0">
      <pane xSplit="1" ySplit="5" topLeftCell="B6" activePane="bottomRight" state="frozen"/>
      <selection activeCell="C14" sqref="C14"/>
      <selection pane="topRight" activeCell="C14" sqref="C14"/>
      <selection pane="bottomLeft" activeCell="C14" sqref="C14"/>
      <selection pane="bottomRight" activeCell="B7" sqref="B7"/>
    </sheetView>
  </sheetViews>
  <sheetFormatPr defaultRowHeight="13.2" x14ac:dyDescent="0.2"/>
  <cols>
    <col min="1" max="10" width="10" customWidth="1"/>
    <col min="11" max="20" width="7.88671875" customWidth="1"/>
  </cols>
  <sheetData>
    <row r="1" spans="1:10" ht="21" x14ac:dyDescent="0.2">
      <c r="A1" s="469"/>
      <c r="B1" s="469"/>
      <c r="C1" s="469"/>
      <c r="D1" s="469"/>
      <c r="E1" s="469"/>
      <c r="F1" s="469"/>
      <c r="G1" s="469"/>
      <c r="H1" s="469"/>
    </row>
    <row r="3" spans="1:10" ht="26.25" customHeight="1" x14ac:dyDescent="0.2">
      <c r="A3" s="466" t="s">
        <v>0</v>
      </c>
      <c r="B3" s="471" t="s">
        <v>17</v>
      </c>
      <c r="C3" s="471"/>
      <c r="D3" s="471"/>
      <c r="E3" s="471"/>
      <c r="F3" s="471"/>
      <c r="G3" s="471"/>
      <c r="H3" s="471"/>
      <c r="I3" s="473" t="s">
        <v>18</v>
      </c>
      <c r="J3" s="473"/>
    </row>
    <row r="4" spans="1:10" ht="30" customHeight="1" x14ac:dyDescent="0.2">
      <c r="A4" s="467"/>
      <c r="B4" s="471" t="s">
        <v>2</v>
      </c>
      <c r="C4" s="471"/>
      <c r="D4" s="471" t="s">
        <v>3</v>
      </c>
      <c r="E4" s="471"/>
      <c r="F4" s="472" t="s">
        <v>5</v>
      </c>
      <c r="G4" s="472"/>
      <c r="H4" s="472"/>
      <c r="I4" s="474" t="s">
        <v>19</v>
      </c>
      <c r="J4" s="475"/>
    </row>
    <row r="5" spans="1:10" s="8" customFormat="1" ht="38.25" customHeight="1" x14ac:dyDescent="0.2">
      <c r="A5" s="468"/>
      <c r="B5" s="75" t="s">
        <v>4</v>
      </c>
      <c r="C5" s="75" t="s">
        <v>50</v>
      </c>
      <c r="D5" s="75" t="s">
        <v>4</v>
      </c>
      <c r="E5" s="75" t="s">
        <v>50</v>
      </c>
      <c r="F5" s="76" t="s">
        <v>4</v>
      </c>
      <c r="G5" s="76" t="s">
        <v>50</v>
      </c>
      <c r="H5" s="76" t="s">
        <v>6</v>
      </c>
      <c r="I5" s="476"/>
      <c r="J5" s="477"/>
    </row>
    <row r="6" spans="1:10" ht="73.5" customHeight="1" x14ac:dyDescent="0.2">
      <c r="A6" s="6" t="s">
        <v>924</v>
      </c>
      <c r="B6" s="11">
        <v>86</v>
      </c>
      <c r="C6" s="11">
        <v>90</v>
      </c>
      <c r="D6" s="11">
        <v>314</v>
      </c>
      <c r="E6" s="11">
        <v>384</v>
      </c>
      <c r="F6" s="9">
        <f>B6+D6</f>
        <v>400</v>
      </c>
      <c r="G6" s="9">
        <f>C6+E6</f>
        <v>474</v>
      </c>
      <c r="H6" s="10">
        <f>F6/G6</f>
        <v>0.84388185654008441</v>
      </c>
      <c r="I6" s="470">
        <v>1</v>
      </c>
      <c r="J6" s="470"/>
    </row>
  </sheetData>
  <mergeCells count="9">
    <mergeCell ref="A3:A5"/>
    <mergeCell ref="A1:H1"/>
    <mergeCell ref="I6:J6"/>
    <mergeCell ref="B3:H3"/>
    <mergeCell ref="B4:C4"/>
    <mergeCell ref="D4:E4"/>
    <mergeCell ref="F4:H4"/>
    <mergeCell ref="I3:J3"/>
    <mergeCell ref="I4:J5"/>
  </mergeCells>
  <phoneticPr fontId="2"/>
  <printOptions horizontalCentered="1"/>
  <pageMargins left="0.39370078740157483" right="0.39370078740157483" top="2.3622047244094491" bottom="0.59055118110236227" header="0.51181102362204722" footer="0.51181102362204722"/>
  <pageSetup paperSize="9" scale="12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</sheetPr>
  <dimension ref="A1:AC757"/>
  <sheetViews>
    <sheetView view="pageBreakPreview" topLeftCell="B1" zoomScaleNormal="100" zoomScaleSheetLayoutView="100" workbookViewId="0">
      <pane xSplit="6" ySplit="4" topLeftCell="R13" activePane="bottomRight" state="frozen"/>
      <selection activeCell="C14" sqref="C14"/>
      <selection pane="topRight" activeCell="C14" sqref="C14"/>
      <selection pane="bottomLeft" activeCell="C14" sqref="C14"/>
      <selection pane="bottomRight" activeCell="I96" sqref="I96"/>
    </sheetView>
  </sheetViews>
  <sheetFormatPr defaultColWidth="9" defaultRowHeight="13.2" x14ac:dyDescent="0.2"/>
  <cols>
    <col min="1" max="1" width="4.6640625" style="4" hidden="1" customWidth="1"/>
    <col min="2" max="2" width="13.88671875" style="1" customWidth="1"/>
    <col min="3" max="3" width="4.44140625" style="1" bestFit="1" customWidth="1"/>
    <col min="4" max="5" width="8.33203125" style="1" customWidth="1"/>
    <col min="6" max="6" width="25.6640625" style="1" customWidth="1"/>
    <col min="7" max="7" width="38.6640625" style="2" customWidth="1"/>
    <col min="8" max="8" width="6.77734375" style="13" customWidth="1"/>
    <col min="9" max="10" width="13.33203125" style="13" customWidth="1"/>
    <col min="11" max="11" width="13.33203125" style="3" customWidth="1"/>
    <col min="12" max="12" width="13" style="3" customWidth="1"/>
    <col min="13" max="13" width="12.21875" style="3" customWidth="1"/>
    <col min="14" max="14" width="13" style="3" customWidth="1"/>
    <col min="15" max="15" width="7.6640625" style="1" customWidth="1"/>
    <col min="16" max="16" width="9" style="1"/>
    <col min="17" max="19" width="11.6640625" style="1" customWidth="1"/>
    <col min="20" max="23" width="11.109375" style="1" customWidth="1"/>
    <col min="24" max="24" width="11.6640625" style="1" customWidth="1"/>
    <col min="25" max="25" width="18.6640625" style="1" customWidth="1"/>
    <col min="26" max="26" width="11.6640625" style="1" customWidth="1"/>
    <col min="27" max="27" width="18.6640625" style="1" customWidth="1"/>
    <col min="28" max="16384" width="9" style="1"/>
  </cols>
  <sheetData>
    <row r="1" spans="1:29" ht="13.5" customHeight="1" thickBot="1" x14ac:dyDescent="0.25"/>
    <row r="2" spans="1:29" ht="16.5" customHeight="1" thickBot="1" x14ac:dyDescent="0.25">
      <c r="A2" s="478"/>
      <c r="B2" s="480" t="s">
        <v>26</v>
      </c>
      <c r="C2" s="497" t="s">
        <v>27</v>
      </c>
      <c r="D2" s="500" t="s">
        <v>28</v>
      </c>
      <c r="E2" s="500" t="s">
        <v>29</v>
      </c>
      <c r="F2" s="500" t="s">
        <v>30</v>
      </c>
      <c r="G2" s="497" t="s">
        <v>34</v>
      </c>
      <c r="H2" s="489" t="s">
        <v>16</v>
      </c>
      <c r="I2" s="490"/>
      <c r="J2" s="490"/>
      <c r="K2" s="490"/>
      <c r="L2" s="490"/>
      <c r="M2" s="490"/>
      <c r="N2" s="491"/>
      <c r="O2" s="492" t="s">
        <v>38</v>
      </c>
      <c r="P2" s="492" t="s">
        <v>39</v>
      </c>
      <c r="Q2" s="481" t="s">
        <v>40</v>
      </c>
      <c r="R2" s="503" t="s">
        <v>41</v>
      </c>
      <c r="S2" s="506" t="s">
        <v>42</v>
      </c>
      <c r="T2" s="511" t="s">
        <v>43</v>
      </c>
      <c r="U2" s="511" t="s">
        <v>44</v>
      </c>
      <c r="V2" s="513" t="s">
        <v>45</v>
      </c>
      <c r="W2" s="513" t="s">
        <v>51</v>
      </c>
      <c r="X2" s="515" t="s">
        <v>13</v>
      </c>
      <c r="Y2" s="516"/>
      <c r="Z2" s="516"/>
      <c r="AA2" s="516"/>
      <c r="AB2" s="86"/>
    </row>
    <row r="3" spans="1:29" ht="33.75" customHeight="1" x14ac:dyDescent="0.2">
      <c r="A3" s="479"/>
      <c r="B3" s="480"/>
      <c r="C3" s="498"/>
      <c r="D3" s="501"/>
      <c r="E3" s="501"/>
      <c r="F3" s="501"/>
      <c r="G3" s="498"/>
      <c r="H3" s="16"/>
      <c r="I3" s="484" t="s">
        <v>9</v>
      </c>
      <c r="J3" s="485"/>
      <c r="K3" s="486"/>
      <c r="L3" s="487" t="s">
        <v>8</v>
      </c>
      <c r="M3" s="487"/>
      <c r="N3" s="488"/>
      <c r="O3" s="493"/>
      <c r="P3" s="495"/>
      <c r="Q3" s="482"/>
      <c r="R3" s="504"/>
      <c r="S3" s="507"/>
      <c r="T3" s="512"/>
      <c r="U3" s="512"/>
      <c r="V3" s="514"/>
      <c r="W3" s="514"/>
      <c r="X3" s="509" t="s">
        <v>14</v>
      </c>
      <c r="Y3" s="510"/>
      <c r="Z3" s="517" t="s">
        <v>15</v>
      </c>
      <c r="AA3" s="518"/>
    </row>
    <row r="4" spans="1:29" s="4" customFormat="1" ht="38.25" customHeight="1" thickBot="1" x14ac:dyDescent="0.25">
      <c r="A4" s="461"/>
      <c r="B4" s="480"/>
      <c r="C4" s="499"/>
      <c r="D4" s="502"/>
      <c r="E4" s="502"/>
      <c r="F4" s="502"/>
      <c r="G4" s="499"/>
      <c r="H4" s="19" t="s">
        <v>35</v>
      </c>
      <c r="I4" s="20" t="s">
        <v>36</v>
      </c>
      <c r="J4" s="21" t="s">
        <v>46</v>
      </c>
      <c r="K4" s="22" t="s">
        <v>47</v>
      </c>
      <c r="L4" s="23" t="s">
        <v>37</v>
      </c>
      <c r="M4" s="24" t="s">
        <v>48</v>
      </c>
      <c r="N4" s="25" t="s">
        <v>49</v>
      </c>
      <c r="O4" s="494"/>
      <c r="P4" s="496"/>
      <c r="Q4" s="483"/>
      <c r="R4" s="505"/>
      <c r="S4" s="508"/>
      <c r="T4" s="129" t="s">
        <v>24</v>
      </c>
      <c r="U4" s="129" t="s">
        <v>31</v>
      </c>
      <c r="V4" s="130" t="s">
        <v>31</v>
      </c>
      <c r="W4" s="519"/>
      <c r="X4" s="126" t="s">
        <v>52</v>
      </c>
      <c r="Y4" s="127" t="s">
        <v>53</v>
      </c>
      <c r="Z4" s="128" t="s">
        <v>54</v>
      </c>
      <c r="AA4" s="125" t="s">
        <v>55</v>
      </c>
    </row>
    <row r="5" spans="1:29" ht="27" customHeight="1" thickTop="1" thickBot="1" x14ac:dyDescent="0.25">
      <c r="A5" s="14"/>
      <c r="B5" s="48" t="s">
        <v>888</v>
      </c>
      <c r="C5" s="52">
        <v>1</v>
      </c>
      <c r="D5" s="48">
        <v>5</v>
      </c>
      <c r="E5" s="48"/>
      <c r="F5" s="52" t="s">
        <v>491</v>
      </c>
      <c r="G5" s="52" t="s">
        <v>832</v>
      </c>
      <c r="H5" s="173">
        <v>20</v>
      </c>
      <c r="I5" s="46">
        <v>212</v>
      </c>
      <c r="J5" s="174">
        <v>17785437</v>
      </c>
      <c r="K5" s="45">
        <f>IF(AND(I5&gt;0,J5&gt;0),J5/I5,0)</f>
        <v>83893.570754716988</v>
      </c>
      <c r="L5" s="46">
        <v>18277</v>
      </c>
      <c r="M5" s="174">
        <f>J5</f>
        <v>17785437</v>
      </c>
      <c r="N5" s="45">
        <f>IF(AND(L5&gt;0,M5&gt;0),M5/L5,0)</f>
        <v>973.10483120862284</v>
      </c>
      <c r="O5" s="166"/>
      <c r="P5" s="175"/>
      <c r="Q5" s="176"/>
      <c r="R5" s="167"/>
      <c r="S5" s="168">
        <v>927</v>
      </c>
      <c r="T5" s="177">
        <v>14900000</v>
      </c>
      <c r="U5" s="177">
        <v>827030</v>
      </c>
      <c r="V5" s="178">
        <f>T5-U5</f>
        <v>14072970</v>
      </c>
      <c r="W5" s="179"/>
      <c r="X5" s="180"/>
      <c r="Y5" s="181"/>
      <c r="Z5" s="65"/>
      <c r="AA5" s="154"/>
      <c r="AB5" s="82">
        <v>1</v>
      </c>
      <c r="AC5" s="82" t="s">
        <v>20</v>
      </c>
    </row>
    <row r="6" spans="1:29" ht="27" customHeight="1" thickTop="1" x14ac:dyDescent="0.2">
      <c r="A6" s="14"/>
      <c r="B6" s="48" t="s">
        <v>888</v>
      </c>
      <c r="C6" s="52">
        <v>2</v>
      </c>
      <c r="D6" s="48">
        <v>4</v>
      </c>
      <c r="E6" s="48"/>
      <c r="F6" s="52" t="s">
        <v>492</v>
      </c>
      <c r="G6" s="52" t="s">
        <v>508</v>
      </c>
      <c r="H6" s="182">
        <v>20</v>
      </c>
      <c r="I6" s="40">
        <v>469</v>
      </c>
      <c r="J6" s="183">
        <v>34067509</v>
      </c>
      <c r="K6" s="18">
        <v>72638.611940298506</v>
      </c>
      <c r="L6" s="40">
        <v>37323</v>
      </c>
      <c r="M6" s="183">
        <v>34067509</v>
      </c>
      <c r="N6" s="45">
        <f>IF(AND(L6&gt;0,M6&gt;0),M6/L6,0)</f>
        <v>912.77520563727455</v>
      </c>
      <c r="O6" s="184"/>
      <c r="P6" s="185"/>
      <c r="Q6" s="163"/>
      <c r="R6" s="186"/>
      <c r="S6" s="187">
        <v>74137</v>
      </c>
      <c r="T6" s="188">
        <v>34489830</v>
      </c>
      <c r="U6" s="189">
        <v>422321</v>
      </c>
      <c r="V6" s="178">
        <f>T6-U6</f>
        <v>34067509</v>
      </c>
      <c r="W6" s="121"/>
      <c r="X6" s="190"/>
      <c r="Y6" s="191"/>
      <c r="Z6" s="67"/>
      <c r="AA6" s="102"/>
      <c r="AB6" s="82">
        <v>2</v>
      </c>
      <c r="AC6" s="83" t="s">
        <v>21</v>
      </c>
    </row>
    <row r="7" spans="1:29" ht="27" customHeight="1" thickBot="1" x14ac:dyDescent="0.25">
      <c r="A7" s="14"/>
      <c r="B7" s="48" t="s">
        <v>888</v>
      </c>
      <c r="C7" s="52">
        <v>3</v>
      </c>
      <c r="D7" s="48">
        <v>5</v>
      </c>
      <c r="E7" s="48"/>
      <c r="F7" s="52" t="s">
        <v>75</v>
      </c>
      <c r="G7" s="52" t="s">
        <v>509</v>
      </c>
      <c r="H7" s="182">
        <v>15</v>
      </c>
      <c r="I7" s="40">
        <v>177</v>
      </c>
      <c r="J7" s="183">
        <v>16666974</v>
      </c>
      <c r="K7" s="18">
        <v>94163.694915254237</v>
      </c>
      <c r="L7" s="40">
        <v>17656.5</v>
      </c>
      <c r="M7" s="183">
        <v>16666974</v>
      </c>
      <c r="N7" s="18">
        <v>943.95684308894738</v>
      </c>
      <c r="O7" s="184"/>
      <c r="P7" s="185"/>
      <c r="Q7" s="163"/>
      <c r="R7" s="186"/>
      <c r="S7" s="187">
        <v>95833</v>
      </c>
      <c r="T7" s="188">
        <v>44609000</v>
      </c>
      <c r="U7" s="189">
        <v>27942026</v>
      </c>
      <c r="V7" s="122">
        <v>16666974</v>
      </c>
      <c r="W7" s="121"/>
      <c r="X7" s="192"/>
      <c r="Y7" s="191"/>
      <c r="Z7" s="69"/>
      <c r="AA7" s="102"/>
      <c r="AB7" s="82">
        <v>3</v>
      </c>
      <c r="AC7" s="83" t="s">
        <v>22</v>
      </c>
    </row>
    <row r="8" spans="1:29" ht="27" customHeight="1" thickTop="1" x14ac:dyDescent="0.2">
      <c r="A8" s="14"/>
      <c r="B8" s="48" t="s">
        <v>889</v>
      </c>
      <c r="C8" s="52">
        <v>4</v>
      </c>
      <c r="D8" s="48">
        <v>4</v>
      </c>
      <c r="E8" s="48">
        <v>3011801025405</v>
      </c>
      <c r="F8" s="48" t="s">
        <v>908</v>
      </c>
      <c r="G8" s="78" t="s">
        <v>857</v>
      </c>
      <c r="H8" s="173">
        <v>20</v>
      </c>
      <c r="I8" s="46">
        <v>322</v>
      </c>
      <c r="J8" s="174">
        <v>24346656</v>
      </c>
      <c r="K8" s="45">
        <f>IF(AND(I8&gt;0,J8&gt;0),J8/I8,0)</f>
        <v>75610.73291925466</v>
      </c>
      <c r="L8" s="46">
        <v>26784</v>
      </c>
      <c r="M8" s="174">
        <v>24346656</v>
      </c>
      <c r="N8" s="45">
        <f>IF(AND(L8&gt;0,M8&gt;0),M8/L8,0)</f>
        <v>909</v>
      </c>
      <c r="O8" s="166"/>
      <c r="P8" s="175"/>
      <c r="Q8" s="176"/>
      <c r="R8" s="167">
        <v>909</v>
      </c>
      <c r="S8" s="168">
        <v>924</v>
      </c>
      <c r="T8" s="177">
        <v>4609959</v>
      </c>
      <c r="U8" s="177">
        <v>1453742</v>
      </c>
      <c r="V8" s="178">
        <f>T8-U8</f>
        <v>3156217</v>
      </c>
      <c r="W8" s="179" t="s">
        <v>526</v>
      </c>
      <c r="X8" s="180"/>
      <c r="Y8" s="181"/>
      <c r="Z8" s="65"/>
      <c r="AA8" s="154"/>
      <c r="AB8" s="82">
        <v>4</v>
      </c>
      <c r="AC8" s="83" t="s">
        <v>56</v>
      </c>
    </row>
    <row r="9" spans="1:29" ht="27" customHeight="1" x14ac:dyDescent="0.2">
      <c r="A9" s="14"/>
      <c r="B9" s="48" t="s">
        <v>888</v>
      </c>
      <c r="C9" s="52">
        <v>5</v>
      </c>
      <c r="D9" s="48">
        <v>4</v>
      </c>
      <c r="E9" s="48">
        <v>1040001070608</v>
      </c>
      <c r="F9" s="52" t="s">
        <v>492</v>
      </c>
      <c r="G9" s="52" t="s">
        <v>510</v>
      </c>
      <c r="H9" s="182">
        <v>20</v>
      </c>
      <c r="I9" s="40">
        <v>353</v>
      </c>
      <c r="J9" s="183">
        <v>26306007</v>
      </c>
      <c r="K9" s="18">
        <v>74521.26628895184</v>
      </c>
      <c r="L9" s="40">
        <v>28818</v>
      </c>
      <c r="M9" s="183">
        <v>26306007</v>
      </c>
      <c r="N9" s="18">
        <f t="shared" ref="N9:N49" si="0">IF(AND(L9&gt;0,M9&gt;0),M9/L9,0)</f>
        <v>912.83250052050801</v>
      </c>
      <c r="O9" s="184"/>
      <c r="P9" s="185"/>
      <c r="Q9" s="163"/>
      <c r="R9" s="186"/>
      <c r="S9" s="187">
        <v>75503</v>
      </c>
      <c r="T9" s="188">
        <v>26938228</v>
      </c>
      <c r="U9" s="189">
        <v>632221</v>
      </c>
      <c r="V9" s="122">
        <f>T9-U9</f>
        <v>26306007</v>
      </c>
      <c r="W9" s="121"/>
      <c r="X9" s="192"/>
      <c r="Y9" s="191"/>
      <c r="Z9" s="69"/>
      <c r="AA9" s="102"/>
      <c r="AB9" s="82">
        <v>5</v>
      </c>
      <c r="AC9" s="83" t="s">
        <v>25</v>
      </c>
    </row>
    <row r="10" spans="1:29" ht="27" customHeight="1" x14ac:dyDescent="0.2">
      <c r="A10" s="14"/>
      <c r="B10" s="48" t="s">
        <v>888</v>
      </c>
      <c r="C10" s="52">
        <v>6</v>
      </c>
      <c r="D10" s="48">
        <v>5</v>
      </c>
      <c r="E10" s="48"/>
      <c r="F10" s="52" t="s">
        <v>103</v>
      </c>
      <c r="G10" s="52" t="s">
        <v>858</v>
      </c>
      <c r="H10" s="182">
        <v>20</v>
      </c>
      <c r="I10" s="40">
        <v>228</v>
      </c>
      <c r="J10" s="183">
        <v>13810866</v>
      </c>
      <c r="K10" s="18">
        <f t="shared" ref="K10:K45" si="1">IF(AND(I10&gt;0,J10&gt;0),J10/I10,0)</f>
        <v>60573.973684210527</v>
      </c>
      <c r="L10" s="40">
        <v>23370</v>
      </c>
      <c r="M10" s="183">
        <f>J10</f>
        <v>13810866</v>
      </c>
      <c r="N10" s="18">
        <f t="shared" si="0"/>
        <v>590.96559691912705</v>
      </c>
      <c r="O10" s="184"/>
      <c r="P10" s="185"/>
      <c r="Q10" s="163"/>
      <c r="R10" s="186"/>
      <c r="S10" s="187">
        <v>66667</v>
      </c>
      <c r="T10" s="188">
        <v>127170145</v>
      </c>
      <c r="U10" s="189">
        <v>113359279</v>
      </c>
      <c r="V10" s="122">
        <f>T10-U10</f>
        <v>13810866</v>
      </c>
      <c r="W10" s="121"/>
      <c r="X10" s="190"/>
      <c r="Y10" s="191"/>
      <c r="Z10" s="67"/>
      <c r="AA10" s="102"/>
      <c r="AB10" s="82">
        <v>6</v>
      </c>
      <c r="AC10" s="83" t="s">
        <v>23</v>
      </c>
    </row>
    <row r="11" spans="1:29" ht="27" customHeight="1" x14ac:dyDescent="0.2">
      <c r="A11" s="14"/>
      <c r="B11" s="48" t="s">
        <v>888</v>
      </c>
      <c r="C11" s="52">
        <v>7</v>
      </c>
      <c r="D11" s="48">
        <v>5</v>
      </c>
      <c r="E11" s="48"/>
      <c r="F11" s="52" t="s">
        <v>90</v>
      </c>
      <c r="G11" s="52" t="s">
        <v>511</v>
      </c>
      <c r="H11" s="182">
        <v>10</v>
      </c>
      <c r="I11" s="40">
        <v>143</v>
      </c>
      <c r="J11" s="183">
        <v>15171480</v>
      </c>
      <c r="K11" s="18">
        <v>106094.26573426573</v>
      </c>
      <c r="L11" s="40">
        <v>15825</v>
      </c>
      <c r="M11" s="183">
        <f>J11</f>
        <v>15171480</v>
      </c>
      <c r="N11" s="18">
        <f t="shared" si="0"/>
        <v>958.70331753554501</v>
      </c>
      <c r="O11" s="184"/>
      <c r="P11" s="185"/>
      <c r="Q11" s="163"/>
      <c r="R11" s="186"/>
      <c r="S11" s="187">
        <v>106438</v>
      </c>
      <c r="T11" s="188">
        <v>33534440</v>
      </c>
      <c r="U11" s="189">
        <v>18362960</v>
      </c>
      <c r="V11" s="122">
        <v>15171480</v>
      </c>
      <c r="W11" s="121"/>
      <c r="X11" s="192"/>
      <c r="Y11" s="191"/>
      <c r="Z11" s="69"/>
      <c r="AA11" s="102"/>
      <c r="AB11" s="82"/>
      <c r="AC11" s="83"/>
    </row>
    <row r="12" spans="1:29" ht="27" customHeight="1" x14ac:dyDescent="0.2">
      <c r="A12" s="14"/>
      <c r="B12" s="48" t="s">
        <v>888</v>
      </c>
      <c r="C12" s="52">
        <v>8</v>
      </c>
      <c r="D12" s="48">
        <v>2</v>
      </c>
      <c r="E12" s="48"/>
      <c r="F12" s="52" t="s">
        <v>215</v>
      </c>
      <c r="G12" s="52" t="s">
        <v>512</v>
      </c>
      <c r="H12" s="182">
        <v>25</v>
      </c>
      <c r="I12" s="40">
        <v>285</v>
      </c>
      <c r="J12" s="183">
        <v>28948525</v>
      </c>
      <c r="K12" s="18">
        <f t="shared" si="1"/>
        <v>101573.77192982456</v>
      </c>
      <c r="L12" s="40">
        <v>29616</v>
      </c>
      <c r="M12" s="183">
        <f>J12</f>
        <v>28948525</v>
      </c>
      <c r="N12" s="18">
        <f t="shared" si="0"/>
        <v>977.46235143165859</v>
      </c>
      <c r="O12" s="184"/>
      <c r="P12" s="185"/>
      <c r="Q12" s="163"/>
      <c r="R12" s="186"/>
      <c r="S12" s="187">
        <v>102500</v>
      </c>
      <c r="T12" s="188">
        <v>550162007</v>
      </c>
      <c r="U12" s="189">
        <v>539473920</v>
      </c>
      <c r="V12" s="122">
        <f>T12-U12</f>
        <v>10688087</v>
      </c>
      <c r="W12" s="121"/>
      <c r="X12" s="190"/>
      <c r="Y12" s="191"/>
      <c r="Z12" s="67"/>
      <c r="AA12" s="102"/>
      <c r="AB12" s="82"/>
      <c r="AC12" s="83"/>
    </row>
    <row r="13" spans="1:29" ht="27" customHeight="1" thickBot="1" x14ac:dyDescent="0.25">
      <c r="A13" s="14"/>
      <c r="B13" s="48" t="s">
        <v>525</v>
      </c>
      <c r="C13" s="52">
        <v>9</v>
      </c>
      <c r="D13" s="48">
        <v>4</v>
      </c>
      <c r="E13" s="48">
        <v>2040001076736</v>
      </c>
      <c r="F13" s="52" t="s">
        <v>877</v>
      </c>
      <c r="G13" s="52" t="s">
        <v>878</v>
      </c>
      <c r="H13" s="182">
        <v>20</v>
      </c>
      <c r="I13" s="40">
        <v>445</v>
      </c>
      <c r="J13" s="183">
        <v>32415891</v>
      </c>
      <c r="K13" s="18">
        <v>72844.698876404495</v>
      </c>
      <c r="L13" s="40">
        <f>M13/N13</f>
        <v>35044.206486486488</v>
      </c>
      <c r="M13" s="183">
        <v>32415891</v>
      </c>
      <c r="N13" s="18">
        <v>925</v>
      </c>
      <c r="O13" s="184"/>
      <c r="P13" s="185"/>
      <c r="Q13" s="163"/>
      <c r="R13" s="186"/>
      <c r="S13" s="187"/>
      <c r="T13" s="188">
        <v>30865423</v>
      </c>
      <c r="U13" s="189">
        <v>32415891</v>
      </c>
      <c r="V13" s="122">
        <v>-1550468</v>
      </c>
      <c r="W13" s="121"/>
      <c r="X13" s="192" t="s">
        <v>526</v>
      </c>
      <c r="Y13" s="191">
        <v>0.95</v>
      </c>
      <c r="Z13" s="69"/>
      <c r="AA13" s="102"/>
      <c r="AB13" s="82"/>
      <c r="AC13" s="83"/>
    </row>
    <row r="14" spans="1:29" ht="27" customHeight="1" thickTop="1" x14ac:dyDescent="0.2">
      <c r="A14" s="14"/>
      <c r="B14" s="48" t="s">
        <v>888</v>
      </c>
      <c r="C14" s="52">
        <v>10</v>
      </c>
      <c r="D14" s="48">
        <v>4</v>
      </c>
      <c r="E14" s="146">
        <v>8040001078504</v>
      </c>
      <c r="F14" s="58" t="s">
        <v>572</v>
      </c>
      <c r="G14" s="78" t="s">
        <v>573</v>
      </c>
      <c r="H14" s="173">
        <v>20</v>
      </c>
      <c r="I14" s="46">
        <v>305</v>
      </c>
      <c r="J14" s="174">
        <v>21513459</v>
      </c>
      <c r="K14" s="45">
        <f>IF(AND(I14&gt;0,J14&gt;0),J14/I14,0)</f>
        <v>70535.931147540978</v>
      </c>
      <c r="L14" s="46">
        <v>23168</v>
      </c>
      <c r="M14" s="174">
        <v>21513459</v>
      </c>
      <c r="N14" s="45">
        <f t="shared" si="0"/>
        <v>928.58507424033144</v>
      </c>
      <c r="O14" s="166"/>
      <c r="P14" s="175"/>
      <c r="Q14" s="176"/>
      <c r="R14" s="167"/>
      <c r="S14" s="168">
        <v>73133</v>
      </c>
      <c r="T14" s="177">
        <v>10958316</v>
      </c>
      <c r="U14" s="177">
        <v>61557</v>
      </c>
      <c r="V14" s="193">
        <f>T14-U14</f>
        <v>10896759</v>
      </c>
      <c r="W14" s="179"/>
      <c r="X14" s="180"/>
      <c r="Y14" s="181"/>
      <c r="Z14" s="65"/>
      <c r="AA14" s="154"/>
    </row>
    <row r="15" spans="1:29" ht="27" customHeight="1" thickBot="1" x14ac:dyDescent="0.25">
      <c r="A15" s="14"/>
      <c r="B15" s="48" t="s">
        <v>888</v>
      </c>
      <c r="C15" s="52">
        <v>11</v>
      </c>
      <c r="D15" s="48">
        <v>2</v>
      </c>
      <c r="E15" s="48">
        <v>1040005007036</v>
      </c>
      <c r="F15" s="52" t="s">
        <v>67</v>
      </c>
      <c r="G15" s="52" t="s">
        <v>295</v>
      </c>
      <c r="H15" s="182">
        <v>10</v>
      </c>
      <c r="I15" s="40">
        <v>48</v>
      </c>
      <c r="J15" s="183">
        <v>5868602</v>
      </c>
      <c r="K15" s="18">
        <v>122262.54166666667</v>
      </c>
      <c r="L15" s="40">
        <v>6456</v>
      </c>
      <c r="M15" s="183">
        <v>5868602</v>
      </c>
      <c r="N15" s="18">
        <v>909.01517967781911</v>
      </c>
      <c r="O15" s="184"/>
      <c r="P15" s="185"/>
      <c r="Q15" s="163"/>
      <c r="R15" s="186"/>
      <c r="S15" s="187">
        <v>125000</v>
      </c>
      <c r="T15" s="188">
        <v>13805474</v>
      </c>
      <c r="U15" s="189">
        <v>7936872</v>
      </c>
      <c r="V15" s="122">
        <v>5868602</v>
      </c>
      <c r="W15" s="121"/>
      <c r="X15" s="192"/>
      <c r="Y15" s="191"/>
      <c r="Z15" s="69"/>
      <c r="AA15" s="102"/>
    </row>
    <row r="16" spans="1:29" ht="27" customHeight="1" thickTop="1" x14ac:dyDescent="0.2">
      <c r="A16" s="14"/>
      <c r="B16" s="48" t="s">
        <v>885</v>
      </c>
      <c r="C16" s="51">
        <v>12</v>
      </c>
      <c r="D16" s="48">
        <v>4</v>
      </c>
      <c r="E16" s="58">
        <v>1212401168</v>
      </c>
      <c r="F16" s="58" t="s">
        <v>886</v>
      </c>
      <c r="G16" s="50" t="s">
        <v>887</v>
      </c>
      <c r="H16" s="194">
        <v>20</v>
      </c>
      <c r="I16" s="195">
        <v>548</v>
      </c>
      <c r="J16" s="196">
        <v>38897924</v>
      </c>
      <c r="K16" s="197">
        <f>IF(AND(I16&gt;0,J16&gt;0),J16/I16,0)</f>
        <v>70981.613138686138</v>
      </c>
      <c r="L16" s="195">
        <v>42817</v>
      </c>
      <c r="M16" s="196">
        <v>38897924</v>
      </c>
      <c r="N16" s="197">
        <f>IF(AND(L16&gt;0,M16&gt;0),M16/L16,0)</f>
        <v>908.46915944601449</v>
      </c>
      <c r="O16" s="198"/>
      <c r="P16" s="199"/>
      <c r="Q16" s="200"/>
      <c r="R16" s="201">
        <v>46500000</v>
      </c>
      <c r="S16" s="202">
        <v>45000000</v>
      </c>
      <c r="T16" s="203">
        <v>24087082</v>
      </c>
      <c r="U16" s="203">
        <v>2722855</v>
      </c>
      <c r="V16" s="204">
        <f>T16-U16</f>
        <v>21364227</v>
      </c>
      <c r="W16" s="205"/>
      <c r="X16" s="206"/>
      <c r="Y16" s="207"/>
      <c r="Z16" s="208" t="s">
        <v>526</v>
      </c>
      <c r="AA16" s="209">
        <v>0.23</v>
      </c>
    </row>
    <row r="17" spans="1:27" ht="27" customHeight="1" thickBot="1" x14ac:dyDescent="0.25">
      <c r="A17" s="14"/>
      <c r="B17" s="48" t="s">
        <v>888</v>
      </c>
      <c r="C17" s="52">
        <v>13</v>
      </c>
      <c r="D17" s="48">
        <v>2</v>
      </c>
      <c r="E17" s="48"/>
      <c r="F17" s="52" t="s">
        <v>242</v>
      </c>
      <c r="G17" s="52" t="s">
        <v>513</v>
      </c>
      <c r="H17" s="182">
        <v>10</v>
      </c>
      <c r="I17" s="40">
        <v>141</v>
      </c>
      <c r="J17" s="183">
        <v>12399548</v>
      </c>
      <c r="K17" s="18">
        <v>87940.056737588646</v>
      </c>
      <c r="L17" s="40">
        <v>12101.75</v>
      </c>
      <c r="M17" s="183">
        <v>12399548</v>
      </c>
      <c r="N17" s="18">
        <v>1024.6078459726898</v>
      </c>
      <c r="O17" s="184"/>
      <c r="P17" s="185"/>
      <c r="Q17" s="163"/>
      <c r="R17" s="186"/>
      <c r="S17" s="187">
        <v>95407</v>
      </c>
      <c r="T17" s="188">
        <v>49747154</v>
      </c>
      <c r="U17" s="189">
        <v>71603953</v>
      </c>
      <c r="V17" s="122">
        <v>-21856799</v>
      </c>
      <c r="W17" s="121"/>
      <c r="X17" s="192"/>
      <c r="Y17" s="191"/>
      <c r="Z17" s="69"/>
      <c r="AA17" s="102"/>
    </row>
    <row r="18" spans="1:27" ht="27" customHeight="1" thickTop="1" thickBot="1" x14ac:dyDescent="0.25">
      <c r="A18" s="14"/>
      <c r="B18" s="48" t="s">
        <v>525</v>
      </c>
      <c r="C18" s="52">
        <v>14</v>
      </c>
      <c r="D18" s="48">
        <v>4</v>
      </c>
      <c r="E18" s="136">
        <v>6040001083514</v>
      </c>
      <c r="F18" s="48" t="s">
        <v>894</v>
      </c>
      <c r="G18" s="78" t="s">
        <v>859</v>
      </c>
      <c r="H18" s="173">
        <v>20</v>
      </c>
      <c r="I18" s="46">
        <v>321</v>
      </c>
      <c r="J18" s="174">
        <v>25578449</v>
      </c>
      <c r="K18" s="45">
        <f>IF(AND(I18&gt;0,J18&gt;0),J18/I18,0)</f>
        <v>79683.64174454828</v>
      </c>
      <c r="L18" s="46">
        <v>26240</v>
      </c>
      <c r="M18" s="174">
        <v>24220130</v>
      </c>
      <c r="N18" s="45">
        <f t="shared" ref="N18" si="2">IF(AND(L18&gt;0,M18&gt;0),M18/L18,0)</f>
        <v>923.02324695121956</v>
      </c>
      <c r="O18" s="166"/>
      <c r="P18" s="175"/>
      <c r="Q18" s="176"/>
      <c r="R18" s="167">
        <v>75987</v>
      </c>
      <c r="S18" s="168">
        <v>77385</v>
      </c>
      <c r="T18" s="177">
        <v>13795877</v>
      </c>
      <c r="U18" s="177">
        <v>0</v>
      </c>
      <c r="V18" s="178">
        <f>T18-U18</f>
        <v>13795877</v>
      </c>
      <c r="W18" s="179"/>
      <c r="X18" s="180"/>
      <c r="Y18" s="181"/>
      <c r="Z18" s="65"/>
      <c r="AA18" s="154"/>
    </row>
    <row r="19" spans="1:27" ht="27" customHeight="1" thickTop="1" x14ac:dyDescent="0.2">
      <c r="A19" s="14"/>
      <c r="B19" s="48" t="s">
        <v>888</v>
      </c>
      <c r="C19" s="52">
        <v>15</v>
      </c>
      <c r="D19" s="48">
        <v>4</v>
      </c>
      <c r="E19" s="140">
        <v>5040001085296</v>
      </c>
      <c r="F19" s="58" t="s">
        <v>833</v>
      </c>
      <c r="G19" s="210" t="s">
        <v>834</v>
      </c>
      <c r="H19" s="211">
        <v>20</v>
      </c>
      <c r="I19" s="212">
        <v>487</v>
      </c>
      <c r="J19" s="213">
        <v>36993180</v>
      </c>
      <c r="K19" s="214">
        <f>IF(AND(I19&gt;0,J19&gt;0),J19/I19,0)</f>
        <v>75961.355236139629</v>
      </c>
      <c r="L19" s="212">
        <v>38006</v>
      </c>
      <c r="M19" s="213">
        <v>36993180</v>
      </c>
      <c r="N19" s="214">
        <f t="shared" si="0"/>
        <v>973.35104983423673</v>
      </c>
      <c r="O19" s="215"/>
      <c r="P19" s="216"/>
      <c r="Q19" s="217"/>
      <c r="R19" s="218"/>
      <c r="S19" s="219"/>
      <c r="T19" s="177">
        <v>17404598</v>
      </c>
      <c r="U19" s="177">
        <v>1306004</v>
      </c>
      <c r="V19" s="178">
        <f>T19-U19</f>
        <v>16098594</v>
      </c>
      <c r="W19" s="179"/>
      <c r="X19" s="220"/>
      <c r="Y19" s="221"/>
      <c r="Z19" s="65"/>
      <c r="AA19" s="101"/>
    </row>
    <row r="20" spans="1:27" ht="27" customHeight="1" x14ac:dyDescent="0.2">
      <c r="A20" s="14"/>
      <c r="B20" s="48" t="s">
        <v>888</v>
      </c>
      <c r="C20" s="52">
        <v>16</v>
      </c>
      <c r="D20" s="48">
        <v>4</v>
      </c>
      <c r="E20" s="48"/>
      <c r="F20" s="52" t="s">
        <v>196</v>
      </c>
      <c r="G20" s="52" t="s">
        <v>514</v>
      </c>
      <c r="H20" s="182">
        <v>20</v>
      </c>
      <c r="I20" s="40">
        <v>435</v>
      </c>
      <c r="J20" s="183">
        <v>32566713</v>
      </c>
      <c r="K20" s="18">
        <f t="shared" si="1"/>
        <v>74866.006896551728</v>
      </c>
      <c r="L20" s="40">
        <v>36085</v>
      </c>
      <c r="M20" s="183">
        <v>32566713</v>
      </c>
      <c r="N20" s="18">
        <f t="shared" si="0"/>
        <v>902.50001385617293</v>
      </c>
      <c r="O20" s="184"/>
      <c r="P20" s="185"/>
      <c r="Q20" s="163"/>
      <c r="R20" s="186"/>
      <c r="S20" s="187">
        <v>77442</v>
      </c>
      <c r="T20" s="188">
        <v>20846523</v>
      </c>
      <c r="U20" s="189">
        <v>584207</v>
      </c>
      <c r="V20" s="122">
        <v>20262316</v>
      </c>
      <c r="W20" s="121"/>
      <c r="X20" s="190"/>
      <c r="Y20" s="191"/>
      <c r="Z20" s="67"/>
      <c r="AA20" s="102"/>
    </row>
    <row r="21" spans="1:27" ht="27" customHeight="1" thickBot="1" x14ac:dyDescent="0.25">
      <c r="A21" s="14"/>
      <c r="B21" s="48" t="s">
        <v>888</v>
      </c>
      <c r="C21" s="52">
        <v>17</v>
      </c>
      <c r="D21" s="48">
        <v>4</v>
      </c>
      <c r="E21" s="140">
        <v>5040001085296</v>
      </c>
      <c r="F21" s="58" t="s">
        <v>835</v>
      </c>
      <c r="G21" s="50" t="s">
        <v>836</v>
      </c>
      <c r="H21" s="222">
        <v>20</v>
      </c>
      <c r="I21" s="223">
        <v>468</v>
      </c>
      <c r="J21" s="224">
        <v>35772693</v>
      </c>
      <c r="K21" s="225">
        <f>IF(AND(I21&gt;0,J21&gt;0),J21/I21,0)</f>
        <v>76437.378205128203</v>
      </c>
      <c r="L21" s="223">
        <v>37228</v>
      </c>
      <c r="M21" s="224">
        <v>35772693</v>
      </c>
      <c r="N21" s="225">
        <f t="shared" si="0"/>
        <v>960.90826797034492</v>
      </c>
      <c r="O21" s="226"/>
      <c r="P21" s="227"/>
      <c r="Q21" s="228"/>
      <c r="R21" s="229"/>
      <c r="S21" s="230">
        <v>76458</v>
      </c>
      <c r="T21" s="231">
        <v>17006103</v>
      </c>
      <c r="U21" s="231">
        <v>1168589</v>
      </c>
      <c r="V21" s="232">
        <f>T21-U21</f>
        <v>15837514</v>
      </c>
      <c r="W21" s="233"/>
      <c r="X21" s="234"/>
      <c r="Y21" s="191"/>
      <c r="Z21" s="67"/>
      <c r="AA21" s="102"/>
    </row>
    <row r="22" spans="1:27" ht="27" customHeight="1" thickTop="1" x14ac:dyDescent="0.2">
      <c r="A22" s="14"/>
      <c r="B22" s="48" t="s">
        <v>525</v>
      </c>
      <c r="C22" s="52">
        <v>18</v>
      </c>
      <c r="D22" s="48">
        <v>4</v>
      </c>
      <c r="E22" s="136">
        <v>7040001098767</v>
      </c>
      <c r="F22" s="58" t="s">
        <v>875</v>
      </c>
      <c r="G22" s="78" t="s">
        <v>876</v>
      </c>
      <c r="H22" s="173">
        <v>20</v>
      </c>
      <c r="I22" s="46">
        <v>248</v>
      </c>
      <c r="J22" s="174">
        <v>20766500</v>
      </c>
      <c r="K22" s="45">
        <f>IF(AND(I22&gt;0,J22&gt;0),J22/I22,0)</f>
        <v>83735.887096774197</v>
      </c>
      <c r="L22" s="46">
        <v>20180</v>
      </c>
      <c r="M22" s="174">
        <v>20766500</v>
      </c>
      <c r="N22" s="45">
        <f t="shared" si="0"/>
        <v>1029.0634291377601</v>
      </c>
      <c r="O22" s="166"/>
      <c r="P22" s="175"/>
      <c r="Q22" s="176"/>
      <c r="R22" s="167">
        <v>90000</v>
      </c>
      <c r="S22" s="168">
        <v>90000</v>
      </c>
      <c r="T22" s="177">
        <v>50315160</v>
      </c>
      <c r="U22" s="177">
        <v>29399124</v>
      </c>
      <c r="V22" s="178">
        <f>T22-U22</f>
        <v>20916036</v>
      </c>
      <c r="W22" s="179" t="s">
        <v>526</v>
      </c>
      <c r="X22" s="180"/>
      <c r="Y22" s="181"/>
      <c r="Z22" s="65"/>
      <c r="AA22" s="154"/>
    </row>
    <row r="23" spans="1:27" ht="27" customHeight="1" thickBot="1" x14ac:dyDescent="0.25">
      <c r="A23" s="14"/>
      <c r="B23" s="48" t="s">
        <v>888</v>
      </c>
      <c r="C23" s="52">
        <v>19</v>
      </c>
      <c r="D23" s="48">
        <v>4</v>
      </c>
      <c r="E23" s="48"/>
      <c r="F23" s="52" t="s">
        <v>493</v>
      </c>
      <c r="G23" s="52" t="s">
        <v>850</v>
      </c>
      <c r="H23" s="182">
        <v>20</v>
      </c>
      <c r="I23" s="40">
        <v>482</v>
      </c>
      <c r="J23" s="183">
        <v>31950580</v>
      </c>
      <c r="K23" s="18">
        <f t="shared" si="1"/>
        <v>66287.510373443976</v>
      </c>
      <c r="L23" s="40">
        <v>34806</v>
      </c>
      <c r="M23" s="183">
        <f>J23</f>
        <v>31950580</v>
      </c>
      <c r="N23" s="18">
        <f t="shared" si="0"/>
        <v>917.96184565879446</v>
      </c>
      <c r="O23" s="184"/>
      <c r="P23" s="185"/>
      <c r="Q23" s="163"/>
      <c r="R23" s="186"/>
      <c r="S23" s="187">
        <v>66765</v>
      </c>
      <c r="T23" s="188">
        <v>32237580</v>
      </c>
      <c r="U23" s="189">
        <v>287000</v>
      </c>
      <c r="V23" s="122">
        <f t="shared" ref="V23:V49" si="3">T23-U23</f>
        <v>31950580</v>
      </c>
      <c r="W23" s="121"/>
      <c r="X23" s="192"/>
      <c r="Y23" s="191"/>
      <c r="Z23" s="69"/>
      <c r="AA23" s="102"/>
    </row>
    <row r="24" spans="1:27" ht="27" customHeight="1" thickTop="1" thickBot="1" x14ac:dyDescent="0.25">
      <c r="A24" s="14"/>
      <c r="B24" s="48" t="s">
        <v>679</v>
      </c>
      <c r="C24" s="52">
        <v>20</v>
      </c>
      <c r="D24" s="48">
        <v>4</v>
      </c>
      <c r="E24" s="48">
        <v>1040001087940</v>
      </c>
      <c r="F24" s="58" t="s">
        <v>882</v>
      </c>
      <c r="G24" s="78" t="s">
        <v>860</v>
      </c>
      <c r="H24" s="173">
        <v>20</v>
      </c>
      <c r="I24" s="46">
        <v>266</v>
      </c>
      <c r="J24" s="174">
        <v>202002000</v>
      </c>
      <c r="K24" s="45">
        <v>75940</v>
      </c>
      <c r="L24" s="46">
        <v>21885</v>
      </c>
      <c r="M24" s="174">
        <f>J24</f>
        <v>202002000</v>
      </c>
      <c r="N24" s="45">
        <f>M24/L24</f>
        <v>9230.1576422206999</v>
      </c>
      <c r="O24" s="166"/>
      <c r="P24" s="175"/>
      <c r="Q24" s="176"/>
      <c r="R24" s="167">
        <v>27000000</v>
      </c>
      <c r="S24" s="168">
        <v>34000000</v>
      </c>
      <c r="T24" s="177">
        <v>19200000</v>
      </c>
      <c r="U24" s="177">
        <v>6000000</v>
      </c>
      <c r="V24" s="178">
        <f>T24-U24</f>
        <v>13200000</v>
      </c>
      <c r="W24" s="179"/>
      <c r="X24" s="180"/>
      <c r="Y24" s="181"/>
      <c r="Z24" s="65"/>
      <c r="AA24" s="154"/>
    </row>
    <row r="25" spans="1:27" ht="27" customHeight="1" thickTop="1" x14ac:dyDescent="0.2">
      <c r="A25" s="14"/>
      <c r="B25" s="48" t="s">
        <v>888</v>
      </c>
      <c r="C25" s="52">
        <v>21</v>
      </c>
      <c r="D25" s="48">
        <v>4</v>
      </c>
      <c r="E25" s="235">
        <v>1212500365</v>
      </c>
      <c r="F25" s="58" t="s">
        <v>840</v>
      </c>
      <c r="G25" s="50" t="s">
        <v>841</v>
      </c>
      <c r="H25" s="173">
        <v>20</v>
      </c>
      <c r="I25" s="46">
        <v>348</v>
      </c>
      <c r="J25" s="174">
        <v>17289770</v>
      </c>
      <c r="K25" s="45">
        <f t="shared" si="1"/>
        <v>49683.247126436785</v>
      </c>
      <c r="L25" s="46">
        <v>21768</v>
      </c>
      <c r="M25" s="174">
        <f>J25</f>
        <v>17289770</v>
      </c>
      <c r="N25" s="45">
        <f t="shared" si="0"/>
        <v>794.2746233002573</v>
      </c>
      <c r="O25" s="166"/>
      <c r="P25" s="175"/>
      <c r="Q25" s="176"/>
      <c r="R25" s="236">
        <v>800000</v>
      </c>
      <c r="S25" s="237">
        <v>1000000</v>
      </c>
      <c r="T25" s="238">
        <v>16562737</v>
      </c>
      <c r="U25" s="177">
        <v>410825</v>
      </c>
      <c r="V25" s="178">
        <f>T25-U25</f>
        <v>16151912</v>
      </c>
      <c r="W25" s="179"/>
      <c r="X25" s="180"/>
      <c r="Y25" s="181"/>
      <c r="Z25" s="65"/>
      <c r="AA25" s="239"/>
    </row>
    <row r="26" spans="1:27" ht="27" customHeight="1" x14ac:dyDescent="0.2">
      <c r="A26" s="14"/>
      <c r="B26" s="48" t="s">
        <v>888</v>
      </c>
      <c r="C26" s="52">
        <v>22</v>
      </c>
      <c r="D26" s="48">
        <v>4</v>
      </c>
      <c r="E26" s="240">
        <v>8040001085302</v>
      </c>
      <c r="F26" s="52" t="s">
        <v>196</v>
      </c>
      <c r="G26" s="52" t="s">
        <v>515</v>
      </c>
      <c r="H26" s="182">
        <v>20</v>
      </c>
      <c r="I26" s="40">
        <v>381</v>
      </c>
      <c r="J26" s="183">
        <v>30600331</v>
      </c>
      <c r="K26" s="18">
        <f t="shared" si="1"/>
        <v>80315.829396325455</v>
      </c>
      <c r="L26" s="40">
        <v>33627</v>
      </c>
      <c r="M26" s="183">
        <v>30600311</v>
      </c>
      <c r="N26" s="18">
        <f t="shared" si="0"/>
        <v>909.99229785588966</v>
      </c>
      <c r="O26" s="184"/>
      <c r="P26" s="185"/>
      <c r="Q26" s="163"/>
      <c r="R26" s="186"/>
      <c r="S26" s="187">
        <v>80641</v>
      </c>
      <c r="T26" s="188">
        <v>18942943</v>
      </c>
      <c r="U26" s="189">
        <v>43946</v>
      </c>
      <c r="V26" s="122">
        <f t="shared" si="3"/>
        <v>18898997</v>
      </c>
      <c r="W26" s="121"/>
      <c r="X26" s="190"/>
      <c r="Y26" s="191"/>
      <c r="Z26" s="67"/>
      <c r="AA26" s="102"/>
    </row>
    <row r="27" spans="1:27" ht="27" customHeight="1" thickBot="1" x14ac:dyDescent="0.25">
      <c r="A27" s="14"/>
      <c r="B27" s="48" t="s">
        <v>910</v>
      </c>
      <c r="C27" s="52"/>
      <c r="D27" s="48"/>
      <c r="E27" s="48"/>
      <c r="F27" s="52" t="s">
        <v>494</v>
      </c>
      <c r="G27" s="52" t="s">
        <v>861</v>
      </c>
      <c r="H27" s="182"/>
      <c r="I27" s="40"/>
      <c r="J27" s="183"/>
      <c r="K27" s="18">
        <f t="shared" si="1"/>
        <v>0</v>
      </c>
      <c r="L27" s="40"/>
      <c r="M27" s="183"/>
      <c r="N27" s="18">
        <f t="shared" si="0"/>
        <v>0</v>
      </c>
      <c r="O27" s="184"/>
      <c r="P27" s="185"/>
      <c r="Q27" s="163" t="s">
        <v>862</v>
      </c>
      <c r="R27" s="186"/>
      <c r="S27" s="187"/>
      <c r="T27" s="188"/>
      <c r="U27" s="189"/>
      <c r="V27" s="122">
        <f t="shared" si="3"/>
        <v>0</v>
      </c>
      <c r="W27" s="121"/>
      <c r="X27" s="192"/>
      <c r="Y27" s="191"/>
      <c r="Z27" s="69"/>
      <c r="AA27" s="102"/>
    </row>
    <row r="28" spans="1:27" ht="27" customHeight="1" thickTop="1" thickBot="1" x14ac:dyDescent="0.25">
      <c r="A28" s="14"/>
      <c r="B28" s="48" t="s">
        <v>525</v>
      </c>
      <c r="C28" s="52">
        <v>23</v>
      </c>
      <c r="D28" s="48">
        <v>4</v>
      </c>
      <c r="E28" s="48">
        <v>1212401457</v>
      </c>
      <c r="F28" s="138" t="s">
        <v>883</v>
      </c>
      <c r="G28" s="50" t="s">
        <v>884</v>
      </c>
      <c r="H28" s="173">
        <v>20</v>
      </c>
      <c r="I28" s="46">
        <v>275</v>
      </c>
      <c r="J28" s="174">
        <v>18468636</v>
      </c>
      <c r="K28" s="45">
        <f>IF(AND(I28&gt;0,J28&gt;0),J28/I28,0)</f>
        <v>67158.676363636361</v>
      </c>
      <c r="L28" s="46">
        <v>19983.25</v>
      </c>
      <c r="M28" s="174">
        <v>18468636</v>
      </c>
      <c r="N28" s="45">
        <f t="shared" si="0"/>
        <v>924.20582237624012</v>
      </c>
      <c r="O28" s="166"/>
      <c r="P28" s="175"/>
      <c r="Q28" s="176"/>
      <c r="R28" s="167">
        <v>58200</v>
      </c>
      <c r="S28" s="168">
        <v>6000</v>
      </c>
      <c r="T28" s="177">
        <v>14960000</v>
      </c>
      <c r="U28" s="177">
        <v>1034893</v>
      </c>
      <c r="V28" s="178">
        <f>T28-U28</f>
        <v>13925107</v>
      </c>
      <c r="W28" s="179"/>
      <c r="X28" s="180"/>
      <c r="Y28" s="181"/>
      <c r="Z28" s="65" t="s">
        <v>526</v>
      </c>
      <c r="AA28" s="154">
        <v>1</v>
      </c>
    </row>
    <row r="29" spans="1:27" ht="27" customHeight="1" thickTop="1" x14ac:dyDescent="0.2">
      <c r="A29" s="14"/>
      <c r="B29" s="48" t="s">
        <v>525</v>
      </c>
      <c r="C29" s="52">
        <f>C28+1</f>
        <v>24</v>
      </c>
      <c r="D29" s="48">
        <v>4</v>
      </c>
      <c r="E29" s="48">
        <v>7040003008261</v>
      </c>
      <c r="F29" s="52" t="s">
        <v>495</v>
      </c>
      <c r="G29" s="52" t="s">
        <v>516</v>
      </c>
      <c r="H29" s="173">
        <v>20</v>
      </c>
      <c r="I29" s="241">
        <v>180</v>
      </c>
      <c r="J29" s="242">
        <v>9613663</v>
      </c>
      <c r="K29" s="243">
        <f t="shared" si="1"/>
        <v>53409.238888888889</v>
      </c>
      <c r="L29" s="40">
        <v>15840</v>
      </c>
      <c r="M29" s="183">
        <f>J29</f>
        <v>9613663</v>
      </c>
      <c r="N29" s="18">
        <f t="shared" si="0"/>
        <v>606.92316919191921</v>
      </c>
      <c r="O29" s="184"/>
      <c r="P29" s="185"/>
      <c r="Q29" s="163"/>
      <c r="R29" s="186">
        <v>85080</v>
      </c>
      <c r="S29" s="187">
        <v>86000</v>
      </c>
      <c r="T29" s="188">
        <v>15613663</v>
      </c>
      <c r="U29" s="189">
        <v>6000000</v>
      </c>
      <c r="V29" s="122">
        <f t="shared" si="3"/>
        <v>9613663</v>
      </c>
      <c r="W29" s="121"/>
      <c r="X29" s="192"/>
      <c r="Y29" s="191"/>
      <c r="Z29" s="69"/>
      <c r="AA29" s="102"/>
    </row>
    <row r="30" spans="1:27" ht="27" customHeight="1" thickBot="1" x14ac:dyDescent="0.25">
      <c r="A30" s="14"/>
      <c r="B30" s="48" t="s">
        <v>525</v>
      </c>
      <c r="C30" s="52">
        <f t="shared" ref="C30:C93" si="4">C29+1</f>
        <v>25</v>
      </c>
      <c r="D30" s="48">
        <v>4</v>
      </c>
      <c r="E30" s="48"/>
      <c r="F30" s="52" t="s">
        <v>496</v>
      </c>
      <c r="G30" s="52" t="s">
        <v>863</v>
      </c>
      <c r="H30" s="182">
        <v>20</v>
      </c>
      <c r="I30" s="40">
        <v>349</v>
      </c>
      <c r="J30" s="183">
        <v>23953161</v>
      </c>
      <c r="K30" s="18">
        <f t="shared" si="1"/>
        <v>68633.69914040115</v>
      </c>
      <c r="L30" s="40">
        <v>25664</v>
      </c>
      <c r="M30" s="183">
        <f>J30</f>
        <v>23953161</v>
      </c>
      <c r="N30" s="18">
        <f t="shared" si="0"/>
        <v>933.33700903990029</v>
      </c>
      <c r="O30" s="184"/>
      <c r="P30" s="185"/>
      <c r="Q30" s="163"/>
      <c r="R30" s="186"/>
      <c r="S30" s="187">
        <v>69565</v>
      </c>
      <c r="T30" s="188">
        <v>8011180</v>
      </c>
      <c r="U30" s="189">
        <v>0</v>
      </c>
      <c r="V30" s="122">
        <f t="shared" si="3"/>
        <v>8011180</v>
      </c>
      <c r="W30" s="121"/>
      <c r="X30" s="190"/>
      <c r="Y30" s="191"/>
      <c r="Z30" s="67"/>
      <c r="AA30" s="102"/>
    </row>
    <row r="31" spans="1:27" ht="27" customHeight="1" thickTop="1" x14ac:dyDescent="0.2">
      <c r="A31" s="14"/>
      <c r="B31" s="48" t="s">
        <v>525</v>
      </c>
      <c r="C31" s="52">
        <f t="shared" si="4"/>
        <v>26</v>
      </c>
      <c r="D31" s="48">
        <v>4</v>
      </c>
      <c r="E31" s="48">
        <v>2040001094837</v>
      </c>
      <c r="F31" s="48" t="s">
        <v>896</v>
      </c>
      <c r="G31" s="50" t="s">
        <v>897</v>
      </c>
      <c r="H31" s="182">
        <v>20</v>
      </c>
      <c r="I31" s="46">
        <v>314</v>
      </c>
      <c r="J31" s="174">
        <v>22556282</v>
      </c>
      <c r="K31" s="45">
        <f>IF(AND(I31&gt;0,J31&gt;0),J31/I31,0)</f>
        <v>71835.292993630574</v>
      </c>
      <c r="L31" s="46">
        <v>23789</v>
      </c>
      <c r="M31" s="174">
        <v>22556282</v>
      </c>
      <c r="N31" s="45">
        <f t="shared" si="0"/>
        <v>948.1811761738619</v>
      </c>
      <c r="O31" s="166"/>
      <c r="P31" s="175"/>
      <c r="Q31" s="176"/>
      <c r="R31" s="167">
        <v>900</v>
      </c>
      <c r="S31" s="168">
        <v>958</v>
      </c>
      <c r="T31" s="177">
        <v>4491602</v>
      </c>
      <c r="U31" s="177">
        <v>0</v>
      </c>
      <c r="V31" s="178">
        <f>T31-U31</f>
        <v>4491602</v>
      </c>
      <c r="W31" s="179"/>
      <c r="X31" s="180"/>
      <c r="Y31" s="181">
        <v>0</v>
      </c>
      <c r="Z31" s="65"/>
      <c r="AA31" s="154">
        <v>0</v>
      </c>
    </row>
    <row r="32" spans="1:27" ht="27" customHeight="1" x14ac:dyDescent="0.2">
      <c r="A32" s="14"/>
      <c r="B32" s="48" t="s">
        <v>888</v>
      </c>
      <c r="C32" s="52">
        <f t="shared" si="4"/>
        <v>27</v>
      </c>
      <c r="D32" s="48">
        <v>4</v>
      </c>
      <c r="E32" s="48"/>
      <c r="F32" s="52" t="s">
        <v>497</v>
      </c>
      <c r="G32" s="52" t="s">
        <v>517</v>
      </c>
      <c r="H32" s="182">
        <v>20</v>
      </c>
      <c r="I32" s="40">
        <v>305</v>
      </c>
      <c r="J32" s="183">
        <v>20285959</v>
      </c>
      <c r="K32" s="18">
        <f t="shared" si="1"/>
        <v>66511.340983606555</v>
      </c>
      <c r="L32" s="40">
        <v>21789</v>
      </c>
      <c r="M32" s="183">
        <f>J32</f>
        <v>20285959</v>
      </c>
      <c r="N32" s="18">
        <f t="shared" si="0"/>
        <v>931.01835788700726</v>
      </c>
      <c r="O32" s="184"/>
      <c r="P32" s="185"/>
      <c r="Q32" s="163"/>
      <c r="R32" s="186"/>
      <c r="S32" s="187">
        <v>71738</v>
      </c>
      <c r="T32" s="188">
        <v>20903733</v>
      </c>
      <c r="U32" s="189">
        <v>617774</v>
      </c>
      <c r="V32" s="122">
        <f t="shared" si="3"/>
        <v>20285959</v>
      </c>
      <c r="W32" s="121"/>
      <c r="X32" s="190"/>
      <c r="Y32" s="191"/>
      <c r="Z32" s="67"/>
      <c r="AA32" s="102"/>
    </row>
    <row r="33" spans="1:27" ht="27" customHeight="1" thickBot="1" x14ac:dyDescent="0.25">
      <c r="A33" s="14"/>
      <c r="B33" s="48" t="s">
        <v>888</v>
      </c>
      <c r="C33" s="52">
        <f t="shared" si="4"/>
        <v>28</v>
      </c>
      <c r="D33" s="48">
        <v>4</v>
      </c>
      <c r="E33" s="140">
        <v>5040001085296</v>
      </c>
      <c r="F33" s="58" t="s">
        <v>833</v>
      </c>
      <c r="G33" s="244" t="s">
        <v>837</v>
      </c>
      <c r="H33" s="245">
        <v>20</v>
      </c>
      <c r="I33" s="133">
        <v>463</v>
      </c>
      <c r="J33" s="246">
        <v>33385581</v>
      </c>
      <c r="K33" s="247">
        <f>IF(AND(I33&gt;0,J33&gt;0),J33/I33,0)</f>
        <v>72107.086393088553</v>
      </c>
      <c r="L33" s="133">
        <v>35292</v>
      </c>
      <c r="M33" s="246">
        <v>33385581</v>
      </c>
      <c r="N33" s="247">
        <f t="shared" si="0"/>
        <v>945.98155389323358</v>
      </c>
      <c r="O33" s="171"/>
      <c r="P33" s="248"/>
      <c r="Q33" s="249"/>
      <c r="R33" s="250"/>
      <c r="S33" s="251">
        <v>71587</v>
      </c>
      <c r="T33" s="252">
        <v>16168283</v>
      </c>
      <c r="U33" s="252">
        <v>422702</v>
      </c>
      <c r="V33" s="253">
        <f>T33-U33</f>
        <v>15745581</v>
      </c>
      <c r="W33" s="254"/>
      <c r="X33" s="255"/>
      <c r="Y33" s="256"/>
      <c r="Z33" s="69"/>
      <c r="AA33" s="257"/>
    </row>
    <row r="34" spans="1:27" ht="27" customHeight="1" thickTop="1" thickBot="1" x14ac:dyDescent="0.25">
      <c r="A34" s="14"/>
      <c r="B34" s="48" t="s">
        <v>525</v>
      </c>
      <c r="C34" s="52">
        <f t="shared" si="4"/>
        <v>29</v>
      </c>
      <c r="D34" s="48">
        <v>4</v>
      </c>
      <c r="E34" s="48">
        <v>3040001095818</v>
      </c>
      <c r="F34" s="48" t="s">
        <v>902</v>
      </c>
      <c r="G34" s="78" t="s">
        <v>864</v>
      </c>
      <c r="H34" s="173">
        <v>20</v>
      </c>
      <c r="I34" s="46">
        <v>140</v>
      </c>
      <c r="J34" s="174">
        <v>10050956</v>
      </c>
      <c r="K34" s="45">
        <f>IF(AND(I34&gt;0,J34&gt;0),J34/I34,0)</f>
        <v>71792.542857142864</v>
      </c>
      <c r="L34" s="46">
        <v>11174</v>
      </c>
      <c r="M34" s="174">
        <v>10050956</v>
      </c>
      <c r="N34" s="45">
        <f t="shared" si="0"/>
        <v>899.49489887238235</v>
      </c>
      <c r="O34" s="166"/>
      <c r="P34" s="175"/>
      <c r="Q34" s="176"/>
      <c r="R34" s="167">
        <v>70513</v>
      </c>
      <c r="S34" s="168">
        <v>70588</v>
      </c>
      <c r="T34" s="177">
        <v>22369251</v>
      </c>
      <c r="U34" s="177">
        <v>13391433</v>
      </c>
      <c r="V34" s="178">
        <f>T34-U34</f>
        <v>8977818</v>
      </c>
      <c r="W34" s="179"/>
      <c r="X34" s="180"/>
      <c r="Y34" s="181"/>
      <c r="Z34" s="65"/>
      <c r="AA34" s="154"/>
    </row>
    <row r="35" spans="1:27" ht="27" customHeight="1" thickTop="1" x14ac:dyDescent="0.2">
      <c r="A35" s="14"/>
      <c r="B35" s="48" t="s">
        <v>892</v>
      </c>
      <c r="C35" s="52">
        <f t="shared" si="4"/>
        <v>30</v>
      </c>
      <c r="D35" s="48">
        <v>4</v>
      </c>
      <c r="E35" s="48">
        <v>5040002098248</v>
      </c>
      <c r="F35" s="48" t="s">
        <v>893</v>
      </c>
      <c r="G35" s="78" t="s">
        <v>865</v>
      </c>
      <c r="H35" s="173">
        <v>20</v>
      </c>
      <c r="I35" s="46">
        <v>119</v>
      </c>
      <c r="J35" s="174">
        <v>8080616</v>
      </c>
      <c r="K35" s="45">
        <f>IF(AND(I35&gt;0,J35&gt;0),J35/I35,0)</f>
        <v>67904.336134453784</v>
      </c>
      <c r="L35" s="46">
        <v>8372.5</v>
      </c>
      <c r="M35" s="174">
        <v>8080616</v>
      </c>
      <c r="N35" s="45">
        <f t="shared" si="0"/>
        <v>965.13777246939389</v>
      </c>
      <c r="O35" s="166"/>
      <c r="P35" s="175"/>
      <c r="Q35" s="176"/>
      <c r="R35" s="167">
        <v>11000000</v>
      </c>
      <c r="S35" s="168">
        <v>12000000</v>
      </c>
      <c r="T35" s="177">
        <v>4956216</v>
      </c>
      <c r="U35" s="177">
        <v>25600</v>
      </c>
      <c r="V35" s="178">
        <f>T35-U35</f>
        <v>4930616</v>
      </c>
      <c r="W35" s="179"/>
      <c r="X35" s="180"/>
      <c r="Y35" s="181">
        <v>0</v>
      </c>
      <c r="Z35" s="65"/>
      <c r="AA35" s="154">
        <v>0</v>
      </c>
    </row>
    <row r="36" spans="1:27" ht="27" customHeight="1" thickBot="1" x14ac:dyDescent="0.25">
      <c r="A36" s="14"/>
      <c r="B36" s="48"/>
      <c r="C36" s="52">
        <f t="shared" si="4"/>
        <v>31</v>
      </c>
      <c r="D36" s="48"/>
      <c r="E36" s="48"/>
      <c r="F36" s="52" t="s">
        <v>498</v>
      </c>
      <c r="G36" s="52" t="s">
        <v>866</v>
      </c>
      <c r="H36" s="182"/>
      <c r="I36" s="40"/>
      <c r="J36" s="183"/>
      <c r="K36" s="18">
        <f t="shared" si="1"/>
        <v>0</v>
      </c>
      <c r="L36" s="40"/>
      <c r="M36" s="183"/>
      <c r="N36" s="18">
        <f t="shared" si="0"/>
        <v>0</v>
      </c>
      <c r="O36" s="184"/>
      <c r="P36" s="185"/>
      <c r="Q36" s="163"/>
      <c r="R36" s="186"/>
      <c r="S36" s="187"/>
      <c r="T36" s="188"/>
      <c r="U36" s="189"/>
      <c r="V36" s="122">
        <f t="shared" si="3"/>
        <v>0</v>
      </c>
      <c r="W36" s="121"/>
      <c r="X36" s="190"/>
      <c r="Y36" s="191"/>
      <c r="Z36" s="67"/>
      <c r="AA36" s="102"/>
    </row>
    <row r="37" spans="1:27" ht="27" customHeight="1" thickTop="1" x14ac:dyDescent="0.2">
      <c r="A37" s="14"/>
      <c r="B37" s="48" t="s">
        <v>888</v>
      </c>
      <c r="C37" s="52">
        <f t="shared" si="4"/>
        <v>32</v>
      </c>
      <c r="D37" s="48">
        <v>4</v>
      </c>
      <c r="E37" s="48"/>
      <c r="F37" s="58" t="s">
        <v>848</v>
      </c>
      <c r="G37" s="78" t="s">
        <v>849</v>
      </c>
      <c r="H37" s="173">
        <v>20</v>
      </c>
      <c r="I37" s="46">
        <v>312</v>
      </c>
      <c r="J37" s="174">
        <v>22230321</v>
      </c>
      <c r="K37" s="45">
        <f>IF(AND(I37&gt;0,J37&gt;0),J37/I37,0)</f>
        <v>71251.028846153844</v>
      </c>
      <c r="L37" s="46">
        <v>24213.75</v>
      </c>
      <c r="M37" s="174">
        <f>J37</f>
        <v>22230321</v>
      </c>
      <c r="N37" s="45">
        <f t="shared" si="0"/>
        <v>918.08666563419547</v>
      </c>
      <c r="O37" s="166"/>
      <c r="P37" s="175"/>
      <c r="Q37" s="176"/>
      <c r="R37" s="167"/>
      <c r="S37" s="168">
        <v>74687.5</v>
      </c>
      <c r="T37" s="177">
        <v>30269426</v>
      </c>
      <c r="U37" s="177">
        <v>8039105</v>
      </c>
      <c r="V37" s="178">
        <f>T37-U37</f>
        <v>22230321</v>
      </c>
      <c r="W37" s="179"/>
      <c r="X37" s="180"/>
      <c r="Y37" s="181"/>
      <c r="Z37" s="65"/>
      <c r="AA37" s="154"/>
    </row>
    <row r="38" spans="1:27" ht="27" customHeight="1" x14ac:dyDescent="0.2">
      <c r="A38" s="14"/>
      <c r="B38" s="48" t="s">
        <v>888</v>
      </c>
      <c r="C38" s="52">
        <f t="shared" si="4"/>
        <v>33</v>
      </c>
      <c r="D38" s="48">
        <v>4</v>
      </c>
      <c r="E38" s="48"/>
      <c r="F38" s="52" t="s">
        <v>499</v>
      </c>
      <c r="G38" s="52" t="s">
        <v>518</v>
      </c>
      <c r="H38" s="182">
        <v>13</v>
      </c>
      <c r="I38" s="40">
        <v>148</v>
      </c>
      <c r="J38" s="183">
        <v>11237964</v>
      </c>
      <c r="K38" s="18">
        <f t="shared" si="1"/>
        <v>75932.189189189186</v>
      </c>
      <c r="L38" s="40">
        <v>11881</v>
      </c>
      <c r="M38" s="183">
        <f>J38</f>
        <v>11237964</v>
      </c>
      <c r="N38" s="18">
        <f t="shared" si="0"/>
        <v>945.87694638498442</v>
      </c>
      <c r="O38" s="184"/>
      <c r="P38" s="185"/>
      <c r="Q38" s="163"/>
      <c r="R38" s="186"/>
      <c r="S38" s="187">
        <v>77703</v>
      </c>
      <c r="T38" s="188">
        <v>7858795</v>
      </c>
      <c r="U38" s="189">
        <v>2843972</v>
      </c>
      <c r="V38" s="122">
        <f t="shared" si="3"/>
        <v>5014823</v>
      </c>
      <c r="W38" s="121"/>
      <c r="X38" s="190" t="s">
        <v>526</v>
      </c>
      <c r="Y38" s="191">
        <v>0.29449999999999998</v>
      </c>
      <c r="Z38" s="67"/>
      <c r="AA38" s="102"/>
    </row>
    <row r="39" spans="1:27" ht="27" customHeight="1" thickBot="1" x14ac:dyDescent="0.25">
      <c r="A39" s="14"/>
      <c r="B39" s="51" t="s">
        <v>910</v>
      </c>
      <c r="C39" s="52">
        <f t="shared" si="4"/>
        <v>34</v>
      </c>
      <c r="D39" s="51"/>
      <c r="E39" s="51"/>
      <c r="F39" s="52" t="s">
        <v>500</v>
      </c>
      <c r="G39" s="52" t="s">
        <v>867</v>
      </c>
      <c r="H39" s="182"/>
      <c r="I39" s="40"/>
      <c r="J39" s="183"/>
      <c r="K39" s="18">
        <f t="shared" si="1"/>
        <v>0</v>
      </c>
      <c r="L39" s="40"/>
      <c r="M39" s="183"/>
      <c r="N39" s="18">
        <f t="shared" si="0"/>
        <v>0</v>
      </c>
      <c r="O39" s="184"/>
      <c r="P39" s="185"/>
      <c r="Q39" s="163"/>
      <c r="R39" s="186"/>
      <c r="S39" s="187"/>
      <c r="T39" s="188"/>
      <c r="U39" s="189"/>
      <c r="V39" s="122">
        <f t="shared" si="3"/>
        <v>0</v>
      </c>
      <c r="W39" s="121"/>
      <c r="X39" s="192"/>
      <c r="Y39" s="191"/>
      <c r="Z39" s="69"/>
      <c r="AA39" s="102"/>
    </row>
    <row r="40" spans="1:27" ht="27" customHeight="1" thickTop="1" x14ac:dyDescent="0.2">
      <c r="A40" s="14"/>
      <c r="B40" s="48" t="s">
        <v>525</v>
      </c>
      <c r="C40" s="52">
        <f t="shared" si="4"/>
        <v>35</v>
      </c>
      <c r="D40" s="48">
        <v>4</v>
      </c>
      <c r="E40" s="258">
        <v>8040003009440</v>
      </c>
      <c r="F40" s="48" t="s">
        <v>905</v>
      </c>
      <c r="G40" s="78" t="s">
        <v>906</v>
      </c>
      <c r="H40" s="173">
        <v>20</v>
      </c>
      <c r="I40" s="46">
        <v>284</v>
      </c>
      <c r="J40" s="174">
        <v>14281058</v>
      </c>
      <c r="K40" s="45">
        <f>IF(AND(I40&gt;0,J40&gt;0),J40/I40,0)</f>
        <v>50285.415492957749</v>
      </c>
      <c r="L40" s="46">
        <v>22719</v>
      </c>
      <c r="M40" s="174">
        <v>14281058</v>
      </c>
      <c r="N40" s="45">
        <f>IF(AND(L40&gt;0,M40&gt;0),M40/L40,0)</f>
        <v>628.59536071129889</v>
      </c>
      <c r="O40" s="166"/>
      <c r="P40" s="175"/>
      <c r="Q40" s="169" t="s">
        <v>907</v>
      </c>
      <c r="R40" s="167"/>
      <c r="S40" s="168"/>
      <c r="T40" s="177">
        <v>14840772</v>
      </c>
      <c r="U40" s="177">
        <v>559714</v>
      </c>
      <c r="V40" s="178">
        <f>T40-U40</f>
        <v>14281058</v>
      </c>
      <c r="W40" s="179"/>
      <c r="X40" s="180"/>
      <c r="Y40" s="181"/>
      <c r="Z40" s="65" t="s">
        <v>526</v>
      </c>
      <c r="AA40" s="154">
        <v>3.6999999999999998E-2</v>
      </c>
    </row>
    <row r="41" spans="1:27" ht="27" customHeight="1" x14ac:dyDescent="0.2">
      <c r="A41" s="14"/>
      <c r="B41" s="48" t="s">
        <v>888</v>
      </c>
      <c r="C41" s="52">
        <f t="shared" si="4"/>
        <v>36</v>
      </c>
      <c r="D41" s="48">
        <v>4</v>
      </c>
      <c r="E41" s="235">
        <v>1212500423</v>
      </c>
      <c r="F41" s="53" t="s">
        <v>840</v>
      </c>
      <c r="G41" s="77" t="s">
        <v>842</v>
      </c>
      <c r="H41" s="182">
        <v>20</v>
      </c>
      <c r="I41" s="40">
        <v>229</v>
      </c>
      <c r="J41" s="183">
        <v>11560662</v>
      </c>
      <c r="K41" s="18">
        <f t="shared" si="1"/>
        <v>50483.240174672486</v>
      </c>
      <c r="L41" s="40">
        <v>14764</v>
      </c>
      <c r="M41" s="183">
        <f>J41</f>
        <v>11560662</v>
      </c>
      <c r="N41" s="18">
        <f t="shared" si="0"/>
        <v>783.03047954483884</v>
      </c>
      <c r="O41" s="184"/>
      <c r="P41" s="185"/>
      <c r="Q41" s="163"/>
      <c r="R41" s="186">
        <v>1000000</v>
      </c>
      <c r="S41" s="187">
        <v>1200000</v>
      </c>
      <c r="T41" s="259">
        <v>12228289</v>
      </c>
      <c r="U41" s="260">
        <v>667627</v>
      </c>
      <c r="V41" s="122">
        <f>T41-U41</f>
        <v>11560662</v>
      </c>
      <c r="W41" s="121"/>
      <c r="X41" s="190"/>
      <c r="Y41" s="191"/>
      <c r="Z41" s="67"/>
      <c r="AA41" s="102"/>
    </row>
    <row r="42" spans="1:27" ht="27" customHeight="1" thickBot="1" x14ac:dyDescent="0.25">
      <c r="A42" s="14"/>
      <c r="B42" s="48" t="s">
        <v>525</v>
      </c>
      <c r="C42" s="52">
        <f t="shared" si="4"/>
        <v>37</v>
      </c>
      <c r="D42" s="48">
        <v>5</v>
      </c>
      <c r="E42" s="48">
        <v>4040005019433</v>
      </c>
      <c r="F42" s="48" t="s">
        <v>890</v>
      </c>
      <c r="G42" s="77" t="s">
        <v>868</v>
      </c>
      <c r="H42" s="182">
        <v>20</v>
      </c>
      <c r="I42" s="40">
        <v>162</v>
      </c>
      <c r="J42" s="183">
        <v>12100000</v>
      </c>
      <c r="K42" s="18">
        <f t="shared" si="1"/>
        <v>74691.358024691363</v>
      </c>
      <c r="L42" s="40">
        <v>13254</v>
      </c>
      <c r="M42" s="183">
        <v>12100000</v>
      </c>
      <c r="N42" s="18">
        <f t="shared" si="0"/>
        <v>912.93194507318549</v>
      </c>
      <c r="O42" s="184"/>
      <c r="P42" s="185"/>
      <c r="Q42" s="163"/>
      <c r="R42" s="186"/>
      <c r="S42" s="187">
        <v>92105</v>
      </c>
      <c r="T42" s="188">
        <v>15600000</v>
      </c>
      <c r="U42" s="189">
        <v>5000000</v>
      </c>
      <c r="V42" s="122">
        <f>T42-U42</f>
        <v>10600000</v>
      </c>
      <c r="W42" s="121"/>
      <c r="X42" s="192"/>
      <c r="Y42" s="191"/>
      <c r="Z42" s="69"/>
      <c r="AA42" s="102"/>
    </row>
    <row r="43" spans="1:27" ht="27" customHeight="1" thickTop="1" thickBot="1" x14ac:dyDescent="0.25">
      <c r="A43" s="14"/>
      <c r="B43" s="51" t="s">
        <v>525</v>
      </c>
      <c r="C43" s="52">
        <f t="shared" si="4"/>
        <v>38</v>
      </c>
      <c r="D43" s="48">
        <v>4</v>
      </c>
      <c r="E43" s="48">
        <v>40001098039</v>
      </c>
      <c r="F43" s="48" t="s">
        <v>991</v>
      </c>
      <c r="G43" s="78" t="s">
        <v>992</v>
      </c>
      <c r="H43" s="26">
        <v>20</v>
      </c>
      <c r="I43" s="43">
        <v>631</v>
      </c>
      <c r="J43" s="44">
        <v>69419054</v>
      </c>
      <c r="K43" s="45">
        <f>IF(AND(I43&gt;0,J43&gt;0),J43/I43,0)</f>
        <v>110014.34865293185</v>
      </c>
      <c r="L43" s="43">
        <v>73269</v>
      </c>
      <c r="M43" s="44">
        <f>J43</f>
        <v>69419054</v>
      </c>
      <c r="N43" s="45">
        <f>IF(AND(L43&gt;0,M43&gt;0),M43/L43,0)</f>
        <v>947.45463975214625</v>
      </c>
      <c r="O43" s="28"/>
      <c r="P43" s="29"/>
      <c r="Q43" s="91"/>
      <c r="R43" s="457">
        <v>117742</v>
      </c>
      <c r="S43" s="458">
        <v>119231</v>
      </c>
      <c r="T43" s="80">
        <v>78125985</v>
      </c>
      <c r="U43" s="80">
        <v>8706931</v>
      </c>
      <c r="V43" s="79">
        <f>T43-U43</f>
        <v>69419054</v>
      </c>
      <c r="W43" s="123"/>
      <c r="X43" s="64"/>
      <c r="Y43" s="95"/>
      <c r="Z43" s="65" t="s">
        <v>526</v>
      </c>
      <c r="AA43" s="459">
        <v>0.03</v>
      </c>
    </row>
    <row r="44" spans="1:27" ht="27" customHeight="1" thickTop="1" x14ac:dyDescent="0.2">
      <c r="A44" s="14"/>
      <c r="B44" s="51" t="s">
        <v>888</v>
      </c>
      <c r="C44" s="52">
        <f t="shared" si="4"/>
        <v>39</v>
      </c>
      <c r="D44" s="48">
        <v>4</v>
      </c>
      <c r="E44" s="146">
        <v>4030003008686</v>
      </c>
      <c r="F44" s="48" t="s">
        <v>846</v>
      </c>
      <c r="G44" s="78" t="s">
        <v>847</v>
      </c>
      <c r="H44" s="173">
        <v>20</v>
      </c>
      <c r="I44" s="46">
        <v>282</v>
      </c>
      <c r="J44" s="174">
        <v>20355424</v>
      </c>
      <c r="K44" s="45">
        <f>IF(AND(I44&gt;0,J44&gt;0),J44/I44,0)</f>
        <v>72182.354609929083</v>
      </c>
      <c r="L44" s="46">
        <v>20622</v>
      </c>
      <c r="M44" s="174">
        <f>J44</f>
        <v>20355424</v>
      </c>
      <c r="N44" s="45">
        <f t="shared" si="0"/>
        <v>987.07322277179708</v>
      </c>
      <c r="O44" s="166"/>
      <c r="P44" s="175"/>
      <c r="Q44" s="176"/>
      <c r="R44" s="167">
        <v>19490000</v>
      </c>
      <c r="S44" s="168">
        <v>24000000</v>
      </c>
      <c r="T44" s="177">
        <v>20727645</v>
      </c>
      <c r="U44" s="177">
        <v>372221</v>
      </c>
      <c r="V44" s="178">
        <f>T44-U44</f>
        <v>20355424</v>
      </c>
      <c r="W44" s="179"/>
      <c r="X44" s="180"/>
      <c r="Y44" s="181"/>
      <c r="Z44" s="65"/>
      <c r="AA44" s="154"/>
    </row>
    <row r="45" spans="1:27" ht="27" customHeight="1" x14ac:dyDescent="0.2">
      <c r="A45" s="14"/>
      <c r="B45" s="48" t="s">
        <v>888</v>
      </c>
      <c r="C45" s="52">
        <f t="shared" si="4"/>
        <v>40</v>
      </c>
      <c r="D45" s="48">
        <v>4</v>
      </c>
      <c r="E45" s="48" t="s">
        <v>843</v>
      </c>
      <c r="F45" s="48" t="s">
        <v>844</v>
      </c>
      <c r="G45" s="77" t="s">
        <v>845</v>
      </c>
      <c r="H45" s="182">
        <v>10</v>
      </c>
      <c r="I45" s="40">
        <v>176</v>
      </c>
      <c r="J45" s="183">
        <v>11570746</v>
      </c>
      <c r="K45" s="18">
        <f t="shared" si="1"/>
        <v>65742.875</v>
      </c>
      <c r="L45" s="40">
        <v>12705</v>
      </c>
      <c r="M45" s="183">
        <f>J45</f>
        <v>11570746</v>
      </c>
      <c r="N45" s="18">
        <f t="shared" si="0"/>
        <v>910.72380952380956</v>
      </c>
      <c r="O45" s="184"/>
      <c r="P45" s="185"/>
      <c r="Q45" s="163"/>
      <c r="R45" s="186">
        <v>65743</v>
      </c>
      <c r="S45" s="187">
        <v>70556</v>
      </c>
      <c r="T45" s="188">
        <v>2870397</v>
      </c>
      <c r="U45" s="189">
        <v>865614</v>
      </c>
      <c r="V45" s="122">
        <f t="shared" si="3"/>
        <v>2004783</v>
      </c>
      <c r="W45" s="121"/>
      <c r="X45" s="190"/>
      <c r="Y45" s="191"/>
      <c r="Z45" s="67"/>
      <c r="AA45" s="102"/>
    </row>
    <row r="46" spans="1:27" ht="27" customHeight="1" x14ac:dyDescent="0.2">
      <c r="A46" s="14"/>
      <c r="B46" s="48" t="s">
        <v>888</v>
      </c>
      <c r="C46" s="52">
        <f t="shared" si="4"/>
        <v>41</v>
      </c>
      <c r="D46" s="48">
        <v>4</v>
      </c>
      <c r="E46" s="48">
        <v>1214200402</v>
      </c>
      <c r="F46" s="52" t="s">
        <v>147</v>
      </c>
      <c r="G46" s="52" t="s">
        <v>386</v>
      </c>
      <c r="H46" s="182">
        <v>10</v>
      </c>
      <c r="I46" s="40">
        <v>36</v>
      </c>
      <c r="J46" s="183">
        <v>3663644</v>
      </c>
      <c r="K46" s="18">
        <v>101767.88888888889</v>
      </c>
      <c r="L46" s="40">
        <v>3974</v>
      </c>
      <c r="M46" s="183">
        <v>3663644</v>
      </c>
      <c r="N46" s="18">
        <v>921.90337191746346</v>
      </c>
      <c r="O46" s="184"/>
      <c r="P46" s="185"/>
      <c r="Q46" s="163"/>
      <c r="R46" s="186"/>
      <c r="S46" s="187">
        <v>104000</v>
      </c>
      <c r="T46" s="188">
        <v>13354808</v>
      </c>
      <c r="U46" s="189">
        <v>13253910</v>
      </c>
      <c r="V46" s="122">
        <f t="shared" si="3"/>
        <v>100898</v>
      </c>
      <c r="W46" s="121"/>
      <c r="X46" s="192"/>
      <c r="Y46" s="191"/>
      <c r="Z46" s="69"/>
      <c r="AA46" s="102"/>
    </row>
    <row r="47" spans="1:27" ht="27" customHeight="1" thickBot="1" x14ac:dyDescent="0.25">
      <c r="A47" s="14"/>
      <c r="B47" s="51" t="s">
        <v>888</v>
      </c>
      <c r="C47" s="52">
        <f t="shared" si="4"/>
        <v>42</v>
      </c>
      <c r="D47" s="48">
        <v>6</v>
      </c>
      <c r="E47" s="138">
        <v>1214600205</v>
      </c>
      <c r="F47" s="52" t="s">
        <v>501</v>
      </c>
      <c r="G47" s="52" t="s">
        <v>519</v>
      </c>
      <c r="H47" s="182">
        <v>10</v>
      </c>
      <c r="I47" s="40">
        <v>232</v>
      </c>
      <c r="J47" s="183">
        <v>22541843</v>
      </c>
      <c r="K47" s="18">
        <v>97163.116379310348</v>
      </c>
      <c r="L47" s="40">
        <v>19751</v>
      </c>
      <c r="M47" s="183">
        <v>22541843</v>
      </c>
      <c r="N47" s="18">
        <v>1141.3013518302871</v>
      </c>
      <c r="O47" s="184"/>
      <c r="P47" s="185"/>
      <c r="Q47" s="163"/>
      <c r="R47" s="186"/>
      <c r="S47" s="187">
        <v>91667</v>
      </c>
      <c r="T47" s="188">
        <v>11109925</v>
      </c>
      <c r="U47" s="189">
        <v>0</v>
      </c>
      <c r="V47" s="122">
        <f t="shared" si="3"/>
        <v>11109925</v>
      </c>
      <c r="W47" s="121"/>
      <c r="X47" s="190"/>
      <c r="Y47" s="191"/>
      <c r="Z47" s="67"/>
      <c r="AA47" s="102"/>
    </row>
    <row r="48" spans="1:27" ht="27" customHeight="1" thickTop="1" thickBot="1" x14ac:dyDescent="0.25">
      <c r="A48" s="14"/>
      <c r="B48" s="48" t="s">
        <v>679</v>
      </c>
      <c r="C48" s="52">
        <f t="shared" si="4"/>
        <v>43</v>
      </c>
      <c r="D48" s="48">
        <v>4</v>
      </c>
      <c r="E48" s="48">
        <v>3011801025405</v>
      </c>
      <c r="F48" s="48" t="s">
        <v>908</v>
      </c>
      <c r="G48" s="78" t="s">
        <v>909</v>
      </c>
      <c r="H48" s="173">
        <v>15</v>
      </c>
      <c r="I48" s="46">
        <v>299</v>
      </c>
      <c r="J48" s="174">
        <v>19549629</v>
      </c>
      <c r="K48" s="45">
        <f t="shared" ref="K48:K53" si="5">IF(AND(I48&gt;0,J48&gt;0),J48/I48,0)</f>
        <v>65383.374581939803</v>
      </c>
      <c r="L48" s="46">
        <v>21332</v>
      </c>
      <c r="M48" s="174">
        <v>19549629</v>
      </c>
      <c r="N48" s="45">
        <f>IF(AND(L48&gt;0,M48&gt;0),M48/L48,0)</f>
        <v>916.44613725857869</v>
      </c>
      <c r="O48" s="166"/>
      <c r="P48" s="175"/>
      <c r="Q48" s="176"/>
      <c r="R48" s="167">
        <v>916</v>
      </c>
      <c r="S48" s="168">
        <v>924</v>
      </c>
      <c r="T48" s="177">
        <v>3180871</v>
      </c>
      <c r="U48" s="177">
        <v>1003081</v>
      </c>
      <c r="V48" s="178">
        <f>T48-U48</f>
        <v>2177790</v>
      </c>
      <c r="W48" s="179"/>
      <c r="X48" s="180"/>
      <c r="Y48" s="181"/>
      <c r="Z48" s="65"/>
      <c r="AA48" s="154"/>
    </row>
    <row r="49" spans="1:27" ht="27" customHeight="1" thickTop="1" x14ac:dyDescent="0.2">
      <c r="A49" s="14"/>
      <c r="B49" s="48" t="s">
        <v>888</v>
      </c>
      <c r="C49" s="52">
        <f t="shared" si="4"/>
        <v>44</v>
      </c>
      <c r="D49" s="48">
        <v>4</v>
      </c>
      <c r="E49" s="235">
        <v>6040001101151</v>
      </c>
      <c r="F49" s="58" t="s">
        <v>568</v>
      </c>
      <c r="G49" s="78" t="s">
        <v>569</v>
      </c>
      <c r="H49" s="173">
        <v>20</v>
      </c>
      <c r="I49" s="46">
        <v>362</v>
      </c>
      <c r="J49" s="174">
        <v>23864351</v>
      </c>
      <c r="K49" s="45">
        <f t="shared" si="5"/>
        <v>65923.621546961323</v>
      </c>
      <c r="L49" s="46">
        <v>26154</v>
      </c>
      <c r="M49" s="174">
        <v>23864351</v>
      </c>
      <c r="N49" s="45">
        <f t="shared" si="0"/>
        <v>912.45511202875275</v>
      </c>
      <c r="O49" s="166"/>
      <c r="P49" s="175"/>
      <c r="Q49" s="176"/>
      <c r="R49" s="167"/>
      <c r="S49" s="168">
        <v>66575</v>
      </c>
      <c r="T49" s="177">
        <v>25975594</v>
      </c>
      <c r="U49" s="177">
        <v>2111243</v>
      </c>
      <c r="V49" s="178">
        <f t="shared" si="3"/>
        <v>23864351</v>
      </c>
      <c r="W49" s="179"/>
      <c r="X49" s="180"/>
      <c r="Y49" s="181"/>
      <c r="Z49" s="65"/>
      <c r="AA49" s="154"/>
    </row>
    <row r="50" spans="1:27" ht="27" customHeight="1" thickBot="1" x14ac:dyDescent="0.25">
      <c r="A50" s="14"/>
      <c r="B50" s="51" t="s">
        <v>888</v>
      </c>
      <c r="C50" s="52">
        <f t="shared" si="4"/>
        <v>45</v>
      </c>
      <c r="D50" s="48">
        <v>4</v>
      </c>
      <c r="E50" s="140">
        <v>5040001085296</v>
      </c>
      <c r="F50" s="58" t="s">
        <v>838</v>
      </c>
      <c r="G50" s="50" t="s">
        <v>839</v>
      </c>
      <c r="H50" s="261">
        <v>20</v>
      </c>
      <c r="I50" s="262">
        <v>297</v>
      </c>
      <c r="J50" s="263">
        <v>20612708</v>
      </c>
      <c r="K50" s="264">
        <f t="shared" si="5"/>
        <v>69403.057239057234</v>
      </c>
      <c r="L50" s="262">
        <v>22120</v>
      </c>
      <c r="M50" s="263">
        <v>20612708</v>
      </c>
      <c r="N50" s="264">
        <f>IF(AND(L50&gt;0,M50&gt;0),M50/L50,0)</f>
        <v>931.85840867992772</v>
      </c>
      <c r="O50" s="265"/>
      <c r="P50" s="266"/>
      <c r="Q50" s="267"/>
      <c r="R50" s="268"/>
      <c r="S50" s="269">
        <v>73256</v>
      </c>
      <c r="T50" s="270">
        <v>36224041</v>
      </c>
      <c r="U50" s="270">
        <v>23561446</v>
      </c>
      <c r="V50" s="271">
        <f>T50-U50</f>
        <v>12662595</v>
      </c>
      <c r="W50" s="272"/>
      <c r="X50" s="234"/>
      <c r="Y50" s="191"/>
      <c r="Z50" s="134"/>
      <c r="AA50" s="102"/>
    </row>
    <row r="51" spans="1:27" ht="27" customHeight="1" thickTop="1" x14ac:dyDescent="0.2">
      <c r="A51" s="14"/>
      <c r="B51" s="48" t="s">
        <v>525</v>
      </c>
      <c r="C51" s="52">
        <f t="shared" si="4"/>
        <v>46</v>
      </c>
      <c r="D51" s="48">
        <v>1</v>
      </c>
      <c r="E51" s="141" t="s">
        <v>898</v>
      </c>
      <c r="F51" s="48" t="s">
        <v>899</v>
      </c>
      <c r="G51" s="78" t="s">
        <v>869</v>
      </c>
      <c r="H51" s="173">
        <v>10</v>
      </c>
      <c r="I51" s="46">
        <v>46</v>
      </c>
      <c r="J51" s="174">
        <v>2167092</v>
      </c>
      <c r="K51" s="45">
        <f t="shared" si="5"/>
        <v>47110.695652173912</v>
      </c>
      <c r="L51" s="46">
        <v>2151</v>
      </c>
      <c r="M51" s="174">
        <v>2167092</v>
      </c>
      <c r="N51" s="45">
        <f>IF(AND(L51&gt;0,M51&gt;0),M51/L51,0)</f>
        <v>1007.4811715481171</v>
      </c>
      <c r="O51" s="166"/>
      <c r="P51" s="175"/>
      <c r="Q51" s="176"/>
      <c r="R51" s="167" t="s">
        <v>900</v>
      </c>
      <c r="S51" s="168" t="s">
        <v>901</v>
      </c>
      <c r="T51" s="177">
        <v>22873492</v>
      </c>
      <c r="U51" s="177">
        <v>20997928</v>
      </c>
      <c r="V51" s="178">
        <f>T51-U51</f>
        <v>1875564</v>
      </c>
      <c r="W51" s="179"/>
      <c r="X51" s="180"/>
      <c r="Y51" s="181"/>
      <c r="Z51" s="65"/>
      <c r="AA51" s="154"/>
    </row>
    <row r="52" spans="1:27" ht="27" customHeight="1" x14ac:dyDescent="0.2">
      <c r="A52" s="14"/>
      <c r="B52" s="164" t="s">
        <v>525</v>
      </c>
      <c r="C52" s="52">
        <f t="shared" si="4"/>
        <v>47</v>
      </c>
      <c r="D52" s="48">
        <v>4</v>
      </c>
      <c r="E52" s="48">
        <v>40001098039</v>
      </c>
      <c r="F52" s="48" t="s">
        <v>991</v>
      </c>
      <c r="G52" s="78" t="s">
        <v>993</v>
      </c>
      <c r="H52" s="37">
        <v>15</v>
      </c>
      <c r="I52" s="38">
        <v>420</v>
      </c>
      <c r="J52" s="39">
        <v>46279370</v>
      </c>
      <c r="K52" s="18">
        <f t="shared" si="5"/>
        <v>110188.97619047618</v>
      </c>
      <c r="L52" s="38">
        <v>48846</v>
      </c>
      <c r="M52" s="39">
        <f>J52</f>
        <v>46279370</v>
      </c>
      <c r="N52" s="18">
        <f>IF(AND(L52&gt;0,M52&gt;0),M52/L52,0)</f>
        <v>947.45465340048315</v>
      </c>
      <c r="O52" s="41"/>
      <c r="P52" s="42"/>
      <c r="Q52" s="88"/>
      <c r="R52" s="89">
        <v>117837</v>
      </c>
      <c r="S52" s="90">
        <v>119323</v>
      </c>
      <c r="T52" s="113">
        <v>52083990</v>
      </c>
      <c r="U52" s="114">
        <v>5804620</v>
      </c>
      <c r="V52" s="115">
        <f>T52-U52</f>
        <v>46279370</v>
      </c>
      <c r="W52" s="118"/>
      <c r="X52" s="66"/>
      <c r="Y52" s="96"/>
      <c r="Z52" s="67" t="s">
        <v>526</v>
      </c>
      <c r="AA52" s="97">
        <v>7.0000000000000007E-2</v>
      </c>
    </row>
    <row r="53" spans="1:27" ht="27" customHeight="1" x14ac:dyDescent="0.2">
      <c r="A53" s="14"/>
      <c r="B53" s="51" t="s">
        <v>888</v>
      </c>
      <c r="C53" s="52">
        <f t="shared" si="4"/>
        <v>48</v>
      </c>
      <c r="D53" s="48">
        <v>4</v>
      </c>
      <c r="E53" s="273" t="s">
        <v>574</v>
      </c>
      <c r="F53" s="58" t="s">
        <v>575</v>
      </c>
      <c r="G53" s="77" t="s">
        <v>576</v>
      </c>
      <c r="H53" s="182">
        <v>9</v>
      </c>
      <c r="I53" s="40">
        <v>3883</v>
      </c>
      <c r="J53" s="183">
        <v>14946086</v>
      </c>
      <c r="K53" s="18">
        <f t="shared" si="5"/>
        <v>3849.1079062580479</v>
      </c>
      <c r="L53" s="40">
        <v>16308</v>
      </c>
      <c r="M53" s="183">
        <v>14946086</v>
      </c>
      <c r="N53" s="18">
        <f>IF(AND(L53&gt;0,M53&gt;0),M53/L53,0)</f>
        <v>916.48798135884226</v>
      </c>
      <c r="O53" s="184"/>
      <c r="P53" s="185"/>
      <c r="Q53" s="163"/>
      <c r="R53" s="186">
        <v>15000000</v>
      </c>
      <c r="S53" s="187">
        <v>15200000</v>
      </c>
      <c r="T53" s="188">
        <v>8187086</v>
      </c>
      <c r="U53" s="189">
        <v>240000</v>
      </c>
      <c r="V53" s="122">
        <f>T53-U53</f>
        <v>7947086</v>
      </c>
      <c r="W53" s="121"/>
      <c r="X53" s="190"/>
      <c r="Y53" s="191"/>
      <c r="Z53" s="67"/>
      <c r="AA53" s="102"/>
    </row>
    <row r="54" spans="1:27" ht="27" customHeight="1" thickBot="1" x14ac:dyDescent="0.25">
      <c r="A54" s="14"/>
      <c r="B54" s="164" t="s">
        <v>888</v>
      </c>
      <c r="C54" s="52">
        <f t="shared" si="4"/>
        <v>49</v>
      </c>
      <c r="D54" s="48">
        <v>4</v>
      </c>
      <c r="E54" s="48"/>
      <c r="F54" s="52" t="s">
        <v>502</v>
      </c>
      <c r="G54" s="52" t="s">
        <v>520</v>
      </c>
      <c r="H54" s="182">
        <v>15</v>
      </c>
      <c r="I54" s="40">
        <v>368</v>
      </c>
      <c r="J54" s="183">
        <v>31896880</v>
      </c>
      <c r="K54" s="18">
        <f t="shared" ref="K54:K59" si="6">IF(AND(I54&gt;0,J54&gt;0),J54/I54,0)</f>
        <v>86676.304347826081</v>
      </c>
      <c r="L54" s="40">
        <v>28800</v>
      </c>
      <c r="M54" s="183">
        <f>J54</f>
        <v>31896880</v>
      </c>
      <c r="N54" s="18">
        <f t="shared" ref="N54:N59" si="7">IF(AND(L54&gt;0,M54&gt;0),M54/L54,0)</f>
        <v>1107.5305555555556</v>
      </c>
      <c r="O54" s="184"/>
      <c r="P54" s="185"/>
      <c r="Q54" s="163"/>
      <c r="R54" s="186"/>
      <c r="S54" s="187">
        <v>76800</v>
      </c>
      <c r="T54" s="188">
        <v>10843408</v>
      </c>
      <c r="U54" s="189"/>
      <c r="V54" s="122">
        <f t="shared" ref="V54:V59" si="8">T54-U54</f>
        <v>10843408</v>
      </c>
      <c r="W54" s="121"/>
      <c r="X54" s="192" t="s">
        <v>526</v>
      </c>
      <c r="Y54" s="191">
        <v>0.15140000000000001</v>
      </c>
      <c r="Z54" s="69"/>
      <c r="AA54" s="102"/>
    </row>
    <row r="55" spans="1:27" ht="27" customHeight="1" thickTop="1" x14ac:dyDescent="0.2">
      <c r="A55" s="14"/>
      <c r="B55" s="48" t="s">
        <v>525</v>
      </c>
      <c r="C55" s="52">
        <f t="shared" si="4"/>
        <v>50</v>
      </c>
      <c r="D55" s="48">
        <v>4</v>
      </c>
      <c r="E55" s="136">
        <v>1212401853</v>
      </c>
      <c r="F55" s="48" t="s">
        <v>880</v>
      </c>
      <c r="G55" s="78" t="s">
        <v>881</v>
      </c>
      <c r="H55" s="173">
        <v>10</v>
      </c>
      <c r="I55" s="46">
        <v>91</v>
      </c>
      <c r="J55" s="174">
        <v>5891947.5</v>
      </c>
      <c r="K55" s="45">
        <f>IF(AND(I55&gt;0,J55&gt;0),J55/I55,0)</f>
        <v>64746.675824175822</v>
      </c>
      <c r="L55" s="46">
        <v>6448</v>
      </c>
      <c r="M55" s="174">
        <f>J55</f>
        <v>5891947.5</v>
      </c>
      <c r="N55" s="45">
        <f t="shared" si="7"/>
        <v>913.76357009925562</v>
      </c>
      <c r="O55" s="166"/>
      <c r="P55" s="175"/>
      <c r="Q55" s="176"/>
      <c r="R55" s="167">
        <v>65000</v>
      </c>
      <c r="S55" s="168">
        <v>65000</v>
      </c>
      <c r="T55" s="177">
        <v>5328973</v>
      </c>
      <c r="U55" s="177">
        <v>0</v>
      </c>
      <c r="V55" s="178">
        <f>T55-U55</f>
        <v>5328973</v>
      </c>
      <c r="W55" s="179"/>
      <c r="X55" s="180"/>
      <c r="Y55" s="181"/>
      <c r="Z55" s="65"/>
      <c r="AA55" s="154"/>
    </row>
    <row r="56" spans="1:27" ht="27" customHeight="1" thickBot="1" x14ac:dyDescent="0.25">
      <c r="A56" s="14"/>
      <c r="B56" s="47"/>
      <c r="C56" s="52">
        <f t="shared" si="4"/>
        <v>51</v>
      </c>
      <c r="D56" s="48"/>
      <c r="E56" s="48"/>
      <c r="F56" s="52" t="s">
        <v>503</v>
      </c>
      <c r="G56" s="52" t="s">
        <v>870</v>
      </c>
      <c r="H56" s="182"/>
      <c r="I56" s="40"/>
      <c r="J56" s="183"/>
      <c r="K56" s="18">
        <f t="shared" si="6"/>
        <v>0</v>
      </c>
      <c r="L56" s="40"/>
      <c r="M56" s="183"/>
      <c r="N56" s="18">
        <f t="shared" si="7"/>
        <v>0</v>
      </c>
      <c r="O56" s="184"/>
      <c r="P56" s="185"/>
      <c r="Q56" s="163"/>
      <c r="R56" s="186"/>
      <c r="S56" s="187"/>
      <c r="T56" s="188"/>
      <c r="U56" s="189"/>
      <c r="V56" s="122">
        <f t="shared" si="8"/>
        <v>0</v>
      </c>
      <c r="W56" s="121"/>
      <c r="X56" s="192"/>
      <c r="Y56" s="191"/>
      <c r="Z56" s="69"/>
      <c r="AA56" s="102"/>
    </row>
    <row r="57" spans="1:27" ht="27" customHeight="1" thickTop="1" x14ac:dyDescent="0.2">
      <c r="A57" s="14"/>
      <c r="B57" s="274" t="s">
        <v>888</v>
      </c>
      <c r="C57" s="52">
        <f t="shared" si="4"/>
        <v>52</v>
      </c>
      <c r="D57" s="48">
        <v>4</v>
      </c>
      <c r="E57" s="48"/>
      <c r="F57" s="58" t="s">
        <v>879</v>
      </c>
      <c r="G57" s="50" t="s">
        <v>871</v>
      </c>
      <c r="H57" s="194">
        <v>20</v>
      </c>
      <c r="I57" s="195">
        <v>222</v>
      </c>
      <c r="J57" s="196">
        <v>10828400</v>
      </c>
      <c r="K57" s="275">
        <f>IF(AND(I57&gt;0,J57&gt;0),J57/I57,0)</f>
        <v>48776.576576576575</v>
      </c>
      <c r="L57" s="195">
        <v>11911</v>
      </c>
      <c r="M57" s="196">
        <v>10828400</v>
      </c>
      <c r="N57" s="197">
        <f>IF(AND(L57&gt;0,M57&gt;0),M57/L57,0)</f>
        <v>909.10922676517509</v>
      </c>
      <c r="O57" s="276"/>
      <c r="P57" s="277"/>
      <c r="Q57" s="278"/>
      <c r="R57" s="279"/>
      <c r="S57" s="280">
        <v>49288</v>
      </c>
      <c r="T57" s="281">
        <v>35430556</v>
      </c>
      <c r="U57" s="281">
        <v>18307440</v>
      </c>
      <c r="V57" s="282">
        <f>T57-U57</f>
        <v>17123116</v>
      </c>
      <c r="W57" s="179"/>
      <c r="X57" s="180" t="s">
        <v>526</v>
      </c>
      <c r="Y57" s="181">
        <v>0</v>
      </c>
      <c r="Z57" s="283" t="s">
        <v>526</v>
      </c>
      <c r="AA57" s="284">
        <v>0</v>
      </c>
    </row>
    <row r="58" spans="1:27" ht="27" customHeight="1" x14ac:dyDescent="0.2">
      <c r="A58" s="14"/>
      <c r="B58" s="274" t="s">
        <v>888</v>
      </c>
      <c r="C58" s="52">
        <f t="shared" si="4"/>
        <v>53</v>
      </c>
      <c r="D58" s="48">
        <v>4</v>
      </c>
      <c r="E58" s="48"/>
      <c r="F58" s="52" t="s">
        <v>504</v>
      </c>
      <c r="G58" s="52" t="s">
        <v>521</v>
      </c>
      <c r="H58" s="182">
        <v>15</v>
      </c>
      <c r="I58" s="40">
        <v>366</v>
      </c>
      <c r="J58" s="183">
        <v>27275280</v>
      </c>
      <c r="K58" s="18">
        <f t="shared" si="6"/>
        <v>74522.62295081967</v>
      </c>
      <c r="L58" s="40">
        <v>29542</v>
      </c>
      <c r="M58" s="183">
        <f>J58</f>
        <v>27275280</v>
      </c>
      <c r="N58" s="18">
        <f t="shared" si="7"/>
        <v>923.27127479520686</v>
      </c>
      <c r="O58" s="184"/>
      <c r="P58" s="185"/>
      <c r="Q58" s="163"/>
      <c r="R58" s="186"/>
      <c r="S58" s="187">
        <v>85560</v>
      </c>
      <c r="T58" s="188">
        <v>10755032</v>
      </c>
      <c r="U58" s="189">
        <v>0</v>
      </c>
      <c r="V58" s="122">
        <f t="shared" si="8"/>
        <v>10755032</v>
      </c>
      <c r="W58" s="121"/>
      <c r="X58" s="192"/>
      <c r="Y58" s="191"/>
      <c r="Z58" s="69"/>
      <c r="AA58" s="102"/>
    </row>
    <row r="59" spans="1:27" ht="27" customHeight="1" x14ac:dyDescent="0.2">
      <c r="A59" s="14"/>
      <c r="B59" s="274" t="s">
        <v>888</v>
      </c>
      <c r="C59" s="52">
        <f t="shared" si="4"/>
        <v>54</v>
      </c>
      <c r="D59" s="48">
        <v>4</v>
      </c>
      <c r="E59" s="48"/>
      <c r="F59" s="52" t="s">
        <v>493</v>
      </c>
      <c r="G59" s="52" t="s">
        <v>522</v>
      </c>
      <c r="H59" s="182">
        <v>20</v>
      </c>
      <c r="I59" s="40">
        <v>157</v>
      </c>
      <c r="J59" s="183">
        <v>10005680</v>
      </c>
      <c r="K59" s="18">
        <f t="shared" si="6"/>
        <v>63730.445859872612</v>
      </c>
      <c r="L59" s="40">
        <v>10866</v>
      </c>
      <c r="M59" s="183">
        <f>J59</f>
        <v>10005680</v>
      </c>
      <c r="N59" s="18">
        <f t="shared" si="7"/>
        <v>920.82459046567271</v>
      </c>
      <c r="O59" s="184"/>
      <c r="P59" s="185"/>
      <c r="Q59" s="163"/>
      <c r="R59" s="186"/>
      <c r="S59" s="187">
        <v>73750</v>
      </c>
      <c r="T59" s="188">
        <v>10155680</v>
      </c>
      <c r="U59" s="189">
        <v>150000</v>
      </c>
      <c r="V59" s="122">
        <f t="shared" si="8"/>
        <v>10005680</v>
      </c>
      <c r="W59" s="121"/>
      <c r="X59" s="192"/>
      <c r="Y59" s="191"/>
      <c r="Z59" s="69"/>
      <c r="AA59" s="102"/>
    </row>
    <row r="60" spans="1:27" ht="27" customHeight="1" x14ac:dyDescent="0.2">
      <c r="A60" s="14"/>
      <c r="B60" s="274" t="s">
        <v>888</v>
      </c>
      <c r="C60" s="52">
        <f t="shared" si="4"/>
        <v>55</v>
      </c>
      <c r="D60" s="48">
        <v>5</v>
      </c>
      <c r="E60" s="48"/>
      <c r="F60" s="52" t="s">
        <v>505</v>
      </c>
      <c r="G60" s="52" t="s">
        <v>523</v>
      </c>
      <c r="H60" s="182">
        <v>20</v>
      </c>
      <c r="I60" s="40">
        <v>84</v>
      </c>
      <c r="J60" s="183">
        <v>5109693</v>
      </c>
      <c r="K60" s="18">
        <f>J60/I60</f>
        <v>60829.678571428572</v>
      </c>
      <c r="L60" s="40">
        <v>5534</v>
      </c>
      <c r="M60" s="183">
        <f>J60</f>
        <v>5109693</v>
      </c>
      <c r="N60" s="18">
        <f>M60/L60</f>
        <v>923.32724972894835</v>
      </c>
      <c r="O60" s="184"/>
      <c r="P60" s="185"/>
      <c r="Q60" s="163"/>
      <c r="R60" s="186"/>
      <c r="S60" s="187">
        <v>73889</v>
      </c>
      <c r="T60" s="188">
        <v>3824267</v>
      </c>
      <c r="U60" s="189">
        <v>0</v>
      </c>
      <c r="V60" s="122">
        <f>T60-U60</f>
        <v>3824267</v>
      </c>
      <c r="W60" s="121"/>
      <c r="X60" s="192"/>
      <c r="Y60" s="191"/>
      <c r="Z60" s="69"/>
      <c r="AA60" s="102"/>
    </row>
    <row r="61" spans="1:27" ht="27" customHeight="1" thickBot="1" x14ac:dyDescent="0.25">
      <c r="A61" s="14"/>
      <c r="B61" s="47"/>
      <c r="C61" s="52">
        <f t="shared" si="4"/>
        <v>56</v>
      </c>
      <c r="D61" s="48"/>
      <c r="E61" s="48"/>
      <c r="F61" s="52" t="s">
        <v>506</v>
      </c>
      <c r="G61" s="52" t="s">
        <v>872</v>
      </c>
      <c r="H61" s="182"/>
      <c r="I61" s="40"/>
      <c r="J61" s="183"/>
      <c r="K61" s="18"/>
      <c r="L61" s="40"/>
      <c r="M61" s="183"/>
      <c r="N61" s="18"/>
      <c r="O61" s="184"/>
      <c r="P61" s="185"/>
      <c r="Q61" s="163"/>
      <c r="R61" s="186"/>
      <c r="S61" s="187"/>
      <c r="T61" s="188"/>
      <c r="U61" s="189"/>
      <c r="V61" s="122"/>
      <c r="W61" s="121"/>
      <c r="X61" s="192"/>
      <c r="Y61" s="191"/>
      <c r="Z61" s="69"/>
      <c r="AA61" s="102"/>
    </row>
    <row r="62" spans="1:27" ht="27" customHeight="1" thickTop="1" thickBot="1" x14ac:dyDescent="0.25">
      <c r="A62" s="14"/>
      <c r="B62" s="48" t="s">
        <v>679</v>
      </c>
      <c r="C62" s="52">
        <f t="shared" si="4"/>
        <v>57</v>
      </c>
      <c r="D62" s="48">
        <v>4</v>
      </c>
      <c r="E62" s="48">
        <v>4040003013116</v>
      </c>
      <c r="F62" s="48" t="s">
        <v>903</v>
      </c>
      <c r="G62" s="78" t="s">
        <v>873</v>
      </c>
      <c r="H62" s="173">
        <v>15</v>
      </c>
      <c r="I62" s="46">
        <v>30</v>
      </c>
      <c r="J62" s="174">
        <v>1889135</v>
      </c>
      <c r="K62" s="45">
        <f>IF(AND(I62&gt;0,J62&gt;0),J62/I62,0)</f>
        <v>62971.166666666664</v>
      </c>
      <c r="L62" s="46">
        <v>1980</v>
      </c>
      <c r="M62" s="174">
        <v>1889135</v>
      </c>
      <c r="N62" s="45">
        <f t="shared" ref="N62" si="9">IF(AND(L62&gt;0,M62&gt;0),M62/L62,0)</f>
        <v>954.10858585858591</v>
      </c>
      <c r="O62" s="166" t="s">
        <v>904</v>
      </c>
      <c r="P62" s="175"/>
      <c r="Q62" s="176"/>
      <c r="R62" s="167"/>
      <c r="S62" s="168"/>
      <c r="T62" s="177">
        <v>20127900</v>
      </c>
      <c r="U62" s="177">
        <v>15465296</v>
      </c>
      <c r="V62" s="178">
        <f>T62-U62</f>
        <v>4662604</v>
      </c>
      <c r="W62" s="179" t="s">
        <v>526</v>
      </c>
      <c r="X62" s="180"/>
      <c r="Y62" s="181"/>
      <c r="Z62" s="65" t="s">
        <v>911</v>
      </c>
      <c r="AA62" s="154"/>
    </row>
    <row r="63" spans="1:27" ht="27" customHeight="1" thickTop="1" x14ac:dyDescent="0.2">
      <c r="A63" s="14"/>
      <c r="B63" s="48" t="s">
        <v>525</v>
      </c>
      <c r="C63" s="52">
        <f t="shared" si="4"/>
        <v>58</v>
      </c>
      <c r="D63" s="48">
        <v>4</v>
      </c>
      <c r="E63" s="165">
        <v>510001207197</v>
      </c>
      <c r="F63" s="48" t="s">
        <v>891</v>
      </c>
      <c r="G63" s="78" t="s">
        <v>874</v>
      </c>
      <c r="H63" s="173">
        <v>10</v>
      </c>
      <c r="I63" s="46">
        <v>15</v>
      </c>
      <c r="J63" s="174">
        <v>1305118</v>
      </c>
      <c r="K63" s="45">
        <f>IF(AND(I63&gt;K119,J63&gt;0),J63/I63,0)</f>
        <v>87007.866666666669</v>
      </c>
      <c r="L63" s="46">
        <v>1309</v>
      </c>
      <c r="M63" s="174">
        <v>1305118</v>
      </c>
      <c r="N63" s="45">
        <f t="shared" ref="N63" si="10">IF(AND(L63&gt;0,M63&gt;0),M63/L63,0)</f>
        <v>997.03437738731861</v>
      </c>
      <c r="O63" s="166" t="s">
        <v>665</v>
      </c>
      <c r="P63" s="175"/>
      <c r="Q63" s="176"/>
      <c r="R63" s="167">
        <v>1400000</v>
      </c>
      <c r="S63" s="168">
        <v>11400000</v>
      </c>
      <c r="T63" s="177">
        <v>1355118</v>
      </c>
      <c r="U63" s="177">
        <v>50000</v>
      </c>
      <c r="V63" s="178">
        <f>T63-U63</f>
        <v>1305118</v>
      </c>
      <c r="W63" s="179"/>
      <c r="X63" s="180" t="s">
        <v>526</v>
      </c>
      <c r="Y63" s="181">
        <v>0.8</v>
      </c>
      <c r="Z63" s="65" t="s">
        <v>911</v>
      </c>
      <c r="AA63" s="154"/>
    </row>
    <row r="64" spans="1:27" ht="27" customHeight="1" thickBot="1" x14ac:dyDescent="0.25">
      <c r="A64" s="14"/>
      <c r="B64" s="274" t="s">
        <v>888</v>
      </c>
      <c r="C64" s="52">
        <f t="shared" si="4"/>
        <v>59</v>
      </c>
      <c r="D64" s="48">
        <v>4</v>
      </c>
      <c r="E64" s="48"/>
      <c r="F64" s="52" t="s">
        <v>507</v>
      </c>
      <c r="G64" s="52" t="s">
        <v>524</v>
      </c>
      <c r="H64" s="182">
        <v>20</v>
      </c>
      <c r="I64" s="40">
        <v>72</v>
      </c>
      <c r="J64" s="183">
        <v>5243610</v>
      </c>
      <c r="K64" s="18">
        <v>72828</v>
      </c>
      <c r="L64" s="40">
        <v>5615</v>
      </c>
      <c r="M64" s="183">
        <f>J64</f>
        <v>5243610</v>
      </c>
      <c r="N64" s="18">
        <v>934</v>
      </c>
      <c r="O64" s="184" t="s">
        <v>856</v>
      </c>
      <c r="P64" s="185"/>
      <c r="Q64" s="163"/>
      <c r="R64" s="186"/>
      <c r="S64" s="187">
        <v>1004</v>
      </c>
      <c r="T64" s="188">
        <v>5843779</v>
      </c>
      <c r="U64" s="189">
        <v>600169</v>
      </c>
      <c r="V64" s="122">
        <f>T64-U64</f>
        <v>5243610</v>
      </c>
      <c r="W64" s="121"/>
      <c r="X64" s="192"/>
      <c r="Y64" s="191"/>
      <c r="Z64" s="69" t="s">
        <v>526</v>
      </c>
      <c r="AA64" s="102"/>
    </row>
    <row r="65" spans="1:27" ht="27" customHeight="1" thickTop="1" x14ac:dyDescent="0.2">
      <c r="A65" s="14"/>
      <c r="B65" s="274" t="s">
        <v>888</v>
      </c>
      <c r="C65" s="52">
        <f t="shared" si="4"/>
        <v>60</v>
      </c>
      <c r="D65" s="48">
        <v>4</v>
      </c>
      <c r="E65" s="285">
        <v>6040001090254</v>
      </c>
      <c r="F65" s="48" t="s">
        <v>682</v>
      </c>
      <c r="G65" s="78" t="s">
        <v>683</v>
      </c>
      <c r="H65" s="173">
        <v>20</v>
      </c>
      <c r="I65" s="46">
        <v>257</v>
      </c>
      <c r="J65" s="174">
        <v>17819725</v>
      </c>
      <c r="K65" s="45">
        <f>IF(AND(I65&gt;0,J65&gt;0),J65/I65,0)</f>
        <v>69337.451361867701</v>
      </c>
      <c r="L65" s="46">
        <v>18853.5</v>
      </c>
      <c r="M65" s="174">
        <v>17819725</v>
      </c>
      <c r="N65" s="45">
        <f t="shared" ref="N65:N95" si="11">IF(AND(L65&gt;0,M65&gt;0),M65/L65,0)</f>
        <v>945.16800594054155</v>
      </c>
      <c r="O65" s="166"/>
      <c r="P65" s="175"/>
      <c r="Q65" s="176"/>
      <c r="R65" s="167"/>
      <c r="S65" s="168"/>
      <c r="T65" s="177">
        <v>37836201</v>
      </c>
      <c r="U65" s="177">
        <v>30870903</v>
      </c>
      <c r="V65" s="178">
        <f>T65-U65</f>
        <v>6965298</v>
      </c>
      <c r="W65" s="179"/>
      <c r="X65" s="180"/>
      <c r="Y65" s="181"/>
      <c r="Z65" s="65"/>
      <c r="AA65" s="154"/>
    </row>
    <row r="66" spans="1:27" ht="27" customHeight="1" x14ac:dyDescent="0.2">
      <c r="A66" s="14"/>
      <c r="B66" s="274" t="s">
        <v>888</v>
      </c>
      <c r="C66" s="52">
        <f t="shared" si="4"/>
        <v>61</v>
      </c>
      <c r="D66" s="48">
        <v>4</v>
      </c>
      <c r="E66" s="285">
        <v>7040003011579</v>
      </c>
      <c r="F66" s="48" t="s">
        <v>684</v>
      </c>
      <c r="G66" s="78" t="s">
        <v>685</v>
      </c>
      <c r="H66" s="182">
        <v>20</v>
      </c>
      <c r="I66" s="40">
        <v>420</v>
      </c>
      <c r="J66" s="183">
        <v>29829729</v>
      </c>
      <c r="K66" s="18">
        <f>IF(AND(I66&gt;0,J66&gt;0),J66/I66,0)</f>
        <v>71023.164285714287</v>
      </c>
      <c r="L66" s="40">
        <v>32026</v>
      </c>
      <c r="M66" s="183">
        <v>29829729</v>
      </c>
      <c r="N66" s="18">
        <f t="shared" si="11"/>
        <v>931.42225067132949</v>
      </c>
      <c r="O66" s="184"/>
      <c r="P66" s="185"/>
      <c r="Q66" s="163"/>
      <c r="R66" s="186"/>
      <c r="S66" s="187"/>
      <c r="T66" s="188">
        <v>33433734</v>
      </c>
      <c r="U66" s="189">
        <v>1423389</v>
      </c>
      <c r="V66" s="122">
        <f>T66-U66</f>
        <v>32010345</v>
      </c>
      <c r="W66" s="121" t="s">
        <v>526</v>
      </c>
      <c r="X66" s="190"/>
      <c r="Y66" s="191">
        <v>0</v>
      </c>
      <c r="Z66" s="67"/>
      <c r="AA66" s="102">
        <v>0</v>
      </c>
    </row>
    <row r="67" spans="1:27" ht="27" customHeight="1" x14ac:dyDescent="0.2">
      <c r="A67" s="14"/>
      <c r="B67" s="274" t="s">
        <v>888</v>
      </c>
      <c r="C67" s="52">
        <f t="shared" si="4"/>
        <v>62</v>
      </c>
      <c r="D67" s="48">
        <v>2</v>
      </c>
      <c r="E67" s="286">
        <v>4040005001564</v>
      </c>
      <c r="F67" s="48" t="s">
        <v>589</v>
      </c>
      <c r="G67" s="78" t="s">
        <v>590</v>
      </c>
      <c r="H67" s="182">
        <v>10</v>
      </c>
      <c r="I67" s="40">
        <v>0</v>
      </c>
      <c r="J67" s="183">
        <v>3338649</v>
      </c>
      <c r="K67" s="18">
        <f>IF(AND(I67&gt;0,J67&gt;0),J67/I67,0)</f>
        <v>0</v>
      </c>
      <c r="L67" s="40">
        <v>61</v>
      </c>
      <c r="M67" s="183">
        <v>3338649</v>
      </c>
      <c r="N67" s="18">
        <f t="shared" si="11"/>
        <v>54731.950819672129</v>
      </c>
      <c r="O67" s="184"/>
      <c r="P67" s="185"/>
      <c r="Q67" s="163"/>
      <c r="R67" s="186"/>
      <c r="S67" s="187"/>
      <c r="T67" s="188">
        <v>10511853</v>
      </c>
      <c r="U67" s="189">
        <v>11605117</v>
      </c>
      <c r="V67" s="122">
        <f t="shared" ref="V67:V83" si="12">T67-U67</f>
        <v>-1093264</v>
      </c>
      <c r="W67" s="121"/>
      <c r="X67" s="192"/>
      <c r="Y67" s="191"/>
      <c r="Z67" s="69"/>
      <c r="AA67" s="102"/>
    </row>
    <row r="68" spans="1:27" ht="27" customHeight="1" x14ac:dyDescent="0.2">
      <c r="A68" s="14"/>
      <c r="B68" s="274" t="s">
        <v>888</v>
      </c>
      <c r="C68" s="52">
        <f t="shared" si="4"/>
        <v>63</v>
      </c>
      <c r="D68" s="48">
        <v>2</v>
      </c>
      <c r="E68" s="137">
        <v>4040005001564</v>
      </c>
      <c r="F68" s="48" t="s">
        <v>591</v>
      </c>
      <c r="G68" s="78" t="s">
        <v>592</v>
      </c>
      <c r="H68" s="182">
        <v>20</v>
      </c>
      <c r="I68" s="40">
        <v>205</v>
      </c>
      <c r="J68" s="183">
        <v>20196031</v>
      </c>
      <c r="K68" s="18">
        <f t="shared" ref="K68:K83" si="13">IF(AND(I68&gt;0,J68&gt;0),J68/I68,0)</f>
        <v>98517.224390243908</v>
      </c>
      <c r="L68" s="40">
        <v>23739.25</v>
      </c>
      <c r="M68" s="183">
        <v>20196031</v>
      </c>
      <c r="N68" s="18">
        <f t="shared" si="11"/>
        <v>850.74427372389607</v>
      </c>
      <c r="O68" s="184"/>
      <c r="P68" s="185"/>
      <c r="Q68" s="163"/>
      <c r="R68" s="186"/>
      <c r="S68" s="187"/>
      <c r="T68" s="188">
        <v>63056627</v>
      </c>
      <c r="U68" s="189">
        <v>42861013</v>
      </c>
      <c r="V68" s="122">
        <f t="shared" si="12"/>
        <v>20195614</v>
      </c>
      <c r="W68" s="121"/>
      <c r="X68" s="190"/>
      <c r="Y68" s="191"/>
      <c r="Z68" s="67"/>
      <c r="AA68" s="102"/>
    </row>
    <row r="69" spans="1:27" ht="27" customHeight="1" x14ac:dyDescent="0.2">
      <c r="A69" s="14"/>
      <c r="B69" s="274" t="s">
        <v>888</v>
      </c>
      <c r="C69" s="52">
        <f t="shared" si="4"/>
        <v>64</v>
      </c>
      <c r="D69" s="48">
        <v>4</v>
      </c>
      <c r="E69" s="137">
        <v>7040001084239</v>
      </c>
      <c r="F69" s="48" t="s">
        <v>686</v>
      </c>
      <c r="G69" s="78" t="s">
        <v>687</v>
      </c>
      <c r="H69" s="182">
        <v>20</v>
      </c>
      <c r="I69" s="40">
        <v>309</v>
      </c>
      <c r="J69" s="183">
        <v>22376402</v>
      </c>
      <c r="K69" s="18">
        <f t="shared" si="13"/>
        <v>72415.540453074427</v>
      </c>
      <c r="L69" s="40">
        <v>24398.25</v>
      </c>
      <c r="M69" s="183">
        <v>22376402</v>
      </c>
      <c r="N69" s="18">
        <f t="shared" si="11"/>
        <v>917.13143360691856</v>
      </c>
      <c r="O69" s="184"/>
      <c r="P69" s="185"/>
      <c r="Q69" s="163"/>
      <c r="R69" s="186"/>
      <c r="S69" s="187"/>
      <c r="T69" s="188">
        <v>11211755</v>
      </c>
      <c r="U69" s="189">
        <v>23956357</v>
      </c>
      <c r="V69" s="122">
        <f t="shared" si="12"/>
        <v>-12744602</v>
      </c>
      <c r="W69" s="121"/>
      <c r="X69" s="192"/>
      <c r="Y69" s="191"/>
      <c r="Z69" s="69"/>
      <c r="AA69" s="102"/>
    </row>
    <row r="70" spans="1:27" ht="27" customHeight="1" x14ac:dyDescent="0.2">
      <c r="A70" s="14"/>
      <c r="B70" s="274" t="s">
        <v>888</v>
      </c>
      <c r="C70" s="52">
        <f t="shared" si="4"/>
        <v>65</v>
      </c>
      <c r="D70" s="48">
        <v>4</v>
      </c>
      <c r="E70" s="137">
        <v>8040003009787</v>
      </c>
      <c r="F70" s="48" t="s">
        <v>688</v>
      </c>
      <c r="G70" s="78" t="s">
        <v>689</v>
      </c>
      <c r="H70" s="182">
        <v>20</v>
      </c>
      <c r="I70" s="40">
        <v>493</v>
      </c>
      <c r="J70" s="183">
        <v>39253255</v>
      </c>
      <c r="K70" s="18">
        <f t="shared" si="13"/>
        <v>79621.206896551725</v>
      </c>
      <c r="L70" s="40">
        <v>43159</v>
      </c>
      <c r="M70" s="183">
        <v>39253255</v>
      </c>
      <c r="N70" s="18">
        <f t="shared" si="11"/>
        <v>909.50334808498803</v>
      </c>
      <c r="O70" s="184"/>
      <c r="P70" s="185"/>
      <c r="Q70" s="163"/>
      <c r="R70" s="186"/>
      <c r="S70" s="187"/>
      <c r="T70" s="188">
        <v>21932099</v>
      </c>
      <c r="U70" s="189">
        <v>0</v>
      </c>
      <c r="V70" s="122">
        <f t="shared" si="12"/>
        <v>21932099</v>
      </c>
      <c r="W70" s="121"/>
      <c r="X70" s="190"/>
      <c r="Y70" s="191"/>
      <c r="Z70" s="67"/>
      <c r="AA70" s="102"/>
    </row>
    <row r="71" spans="1:27" ht="27" customHeight="1" x14ac:dyDescent="0.2">
      <c r="A71" s="14"/>
      <c r="B71" s="274" t="s">
        <v>888</v>
      </c>
      <c r="C71" s="52">
        <f t="shared" si="4"/>
        <v>66</v>
      </c>
      <c r="D71" s="48">
        <v>4</v>
      </c>
      <c r="E71" s="137">
        <v>8040003009787</v>
      </c>
      <c r="F71" s="48" t="s">
        <v>688</v>
      </c>
      <c r="G71" s="287" t="s">
        <v>690</v>
      </c>
      <c r="H71" s="182">
        <v>20</v>
      </c>
      <c r="I71" s="40">
        <v>511</v>
      </c>
      <c r="J71" s="183">
        <v>39351662</v>
      </c>
      <c r="K71" s="18">
        <f t="shared" si="13"/>
        <v>77009.123287671231</v>
      </c>
      <c r="L71" s="40">
        <v>43267</v>
      </c>
      <c r="M71" s="183">
        <v>39351662</v>
      </c>
      <c r="N71" s="18">
        <f t="shared" si="11"/>
        <v>909.50752305452193</v>
      </c>
      <c r="O71" s="184"/>
      <c r="P71" s="185"/>
      <c r="Q71" s="163"/>
      <c r="R71" s="186"/>
      <c r="S71" s="187"/>
      <c r="T71" s="188">
        <v>27615818</v>
      </c>
      <c r="U71" s="189">
        <v>0</v>
      </c>
      <c r="V71" s="122">
        <f t="shared" si="12"/>
        <v>27615818</v>
      </c>
      <c r="W71" s="121"/>
      <c r="X71" s="192"/>
      <c r="Y71" s="191"/>
      <c r="Z71" s="69"/>
      <c r="AA71" s="102"/>
    </row>
    <row r="72" spans="1:27" ht="27" customHeight="1" x14ac:dyDescent="0.2">
      <c r="A72" s="14"/>
      <c r="B72" s="274" t="s">
        <v>888</v>
      </c>
      <c r="C72" s="52">
        <f t="shared" si="4"/>
        <v>67</v>
      </c>
      <c r="D72" s="48">
        <v>5</v>
      </c>
      <c r="E72" s="137">
        <v>6040005019794</v>
      </c>
      <c r="F72" s="48" t="s">
        <v>691</v>
      </c>
      <c r="G72" s="287" t="s">
        <v>692</v>
      </c>
      <c r="H72" s="182">
        <v>20</v>
      </c>
      <c r="I72" s="40">
        <v>390</v>
      </c>
      <c r="J72" s="183">
        <v>26071944</v>
      </c>
      <c r="K72" s="18">
        <f t="shared" si="13"/>
        <v>66851.13846153846</v>
      </c>
      <c r="L72" s="40">
        <v>28083</v>
      </c>
      <c r="M72" s="183">
        <v>26071944</v>
      </c>
      <c r="N72" s="18">
        <f t="shared" si="11"/>
        <v>928.38884734536907</v>
      </c>
      <c r="O72" s="184"/>
      <c r="P72" s="185"/>
      <c r="Q72" s="163"/>
      <c r="R72" s="186"/>
      <c r="S72" s="187"/>
      <c r="T72" s="188">
        <v>35438244</v>
      </c>
      <c r="U72" s="189">
        <v>7808935</v>
      </c>
      <c r="V72" s="122">
        <f t="shared" si="12"/>
        <v>27629309</v>
      </c>
      <c r="W72" s="121" t="s">
        <v>526</v>
      </c>
      <c r="X72" s="190"/>
      <c r="Y72" s="191">
        <v>0</v>
      </c>
      <c r="Z72" s="67"/>
      <c r="AA72" s="102">
        <v>0</v>
      </c>
    </row>
    <row r="73" spans="1:27" ht="27" customHeight="1" x14ac:dyDescent="0.2">
      <c r="A73" s="14"/>
      <c r="B73" s="274" t="s">
        <v>888</v>
      </c>
      <c r="C73" s="52">
        <f t="shared" si="4"/>
        <v>68</v>
      </c>
      <c r="D73" s="48">
        <v>2</v>
      </c>
      <c r="E73" s="137">
        <v>5040005001976</v>
      </c>
      <c r="F73" s="48" t="s">
        <v>677</v>
      </c>
      <c r="G73" s="287" t="s">
        <v>678</v>
      </c>
      <c r="H73" s="182">
        <v>10</v>
      </c>
      <c r="I73" s="40">
        <v>118</v>
      </c>
      <c r="J73" s="183">
        <v>4415202</v>
      </c>
      <c r="K73" s="18">
        <f t="shared" si="13"/>
        <v>37416.966101694918</v>
      </c>
      <c r="L73" s="40">
        <v>11898</v>
      </c>
      <c r="M73" s="183">
        <v>4415202</v>
      </c>
      <c r="N73" s="18">
        <f t="shared" si="11"/>
        <v>371.08774583963691</v>
      </c>
      <c r="O73" s="184"/>
      <c r="P73" s="185"/>
      <c r="Q73" s="163"/>
      <c r="R73" s="186"/>
      <c r="S73" s="187"/>
      <c r="T73" s="188">
        <v>5799897</v>
      </c>
      <c r="U73" s="189">
        <v>3131374</v>
      </c>
      <c r="V73" s="122">
        <f t="shared" si="12"/>
        <v>2668523</v>
      </c>
      <c r="W73" s="121"/>
      <c r="X73" s="192"/>
      <c r="Y73" s="191"/>
      <c r="Z73" s="69"/>
      <c r="AA73" s="102"/>
    </row>
    <row r="74" spans="1:27" ht="27" customHeight="1" x14ac:dyDescent="0.2">
      <c r="A74" s="14"/>
      <c r="B74" s="274" t="s">
        <v>888</v>
      </c>
      <c r="C74" s="52">
        <f t="shared" si="4"/>
        <v>69</v>
      </c>
      <c r="D74" s="48">
        <v>4</v>
      </c>
      <c r="E74" s="137">
        <v>6020001100683</v>
      </c>
      <c r="F74" s="48" t="s">
        <v>693</v>
      </c>
      <c r="G74" s="287" t="s">
        <v>694</v>
      </c>
      <c r="H74" s="182">
        <v>20</v>
      </c>
      <c r="I74" s="40">
        <v>478</v>
      </c>
      <c r="J74" s="183">
        <v>33024414</v>
      </c>
      <c r="K74" s="18">
        <f t="shared" si="13"/>
        <v>69088.732217573226</v>
      </c>
      <c r="L74" s="40">
        <v>35470</v>
      </c>
      <c r="M74" s="183">
        <v>33024414</v>
      </c>
      <c r="N74" s="18">
        <f t="shared" si="11"/>
        <v>931.05198759515088</v>
      </c>
      <c r="O74" s="184"/>
      <c r="P74" s="185"/>
      <c r="Q74" s="163"/>
      <c r="R74" s="186"/>
      <c r="S74" s="187"/>
      <c r="T74" s="188">
        <v>17336607</v>
      </c>
      <c r="U74" s="189">
        <v>168513</v>
      </c>
      <c r="V74" s="122">
        <f t="shared" si="12"/>
        <v>17168094</v>
      </c>
      <c r="W74" s="121"/>
      <c r="X74" s="190"/>
      <c r="Y74" s="191"/>
      <c r="Z74" s="67"/>
      <c r="AA74" s="102"/>
    </row>
    <row r="75" spans="1:27" ht="27" customHeight="1" x14ac:dyDescent="0.2">
      <c r="A75" s="14"/>
      <c r="B75" s="274" t="s">
        <v>888</v>
      </c>
      <c r="C75" s="52">
        <f t="shared" si="4"/>
        <v>70</v>
      </c>
      <c r="D75" s="48">
        <v>4</v>
      </c>
      <c r="E75" s="137">
        <v>6020001100683</v>
      </c>
      <c r="F75" s="48" t="s">
        <v>693</v>
      </c>
      <c r="G75" s="287" t="s">
        <v>695</v>
      </c>
      <c r="H75" s="182">
        <v>20</v>
      </c>
      <c r="I75" s="40">
        <v>724</v>
      </c>
      <c r="J75" s="183">
        <v>52903910</v>
      </c>
      <c r="K75" s="18">
        <f t="shared" si="13"/>
        <v>73071.698895027628</v>
      </c>
      <c r="L75" s="40">
        <v>54241.25</v>
      </c>
      <c r="M75" s="183">
        <v>52903910</v>
      </c>
      <c r="N75" s="18">
        <f t="shared" si="11"/>
        <v>975.3445947503053</v>
      </c>
      <c r="O75" s="184"/>
      <c r="P75" s="185"/>
      <c r="Q75" s="163"/>
      <c r="R75" s="186"/>
      <c r="S75" s="187"/>
      <c r="T75" s="188">
        <v>31270973</v>
      </c>
      <c r="U75" s="189">
        <v>269741</v>
      </c>
      <c r="V75" s="122">
        <f t="shared" si="12"/>
        <v>31001232</v>
      </c>
      <c r="W75" s="121"/>
      <c r="X75" s="192"/>
      <c r="Y75" s="191"/>
      <c r="Z75" s="69"/>
      <c r="AA75" s="102"/>
    </row>
    <row r="76" spans="1:27" ht="27" customHeight="1" x14ac:dyDescent="0.2">
      <c r="A76" s="14"/>
      <c r="B76" s="274" t="s">
        <v>888</v>
      </c>
      <c r="C76" s="52">
        <f t="shared" si="4"/>
        <v>71</v>
      </c>
      <c r="D76" s="48">
        <v>4</v>
      </c>
      <c r="E76" s="137">
        <v>6020001100683</v>
      </c>
      <c r="F76" s="48" t="s">
        <v>693</v>
      </c>
      <c r="G76" s="287" t="s">
        <v>696</v>
      </c>
      <c r="H76" s="182">
        <v>20</v>
      </c>
      <c r="I76" s="40">
        <v>455</v>
      </c>
      <c r="J76" s="183">
        <v>33968183</v>
      </c>
      <c r="K76" s="18">
        <f t="shared" si="13"/>
        <v>74655.347252747248</v>
      </c>
      <c r="L76" s="40">
        <v>34675.75</v>
      </c>
      <c r="M76" s="183">
        <v>33968183</v>
      </c>
      <c r="N76" s="18">
        <f t="shared" si="11"/>
        <v>979.59476002681993</v>
      </c>
      <c r="O76" s="184"/>
      <c r="P76" s="185"/>
      <c r="Q76" s="163"/>
      <c r="R76" s="186"/>
      <c r="S76" s="187"/>
      <c r="T76" s="188">
        <v>21019070</v>
      </c>
      <c r="U76" s="189">
        <v>166428</v>
      </c>
      <c r="V76" s="122">
        <f t="shared" si="12"/>
        <v>20852642</v>
      </c>
      <c r="W76" s="121"/>
      <c r="X76" s="190"/>
      <c r="Y76" s="191"/>
      <c r="Z76" s="67"/>
      <c r="AA76" s="102"/>
    </row>
    <row r="77" spans="1:27" ht="27" customHeight="1" x14ac:dyDescent="0.2">
      <c r="A77" s="14"/>
      <c r="B77" s="274" t="s">
        <v>888</v>
      </c>
      <c r="C77" s="52">
        <f t="shared" si="4"/>
        <v>72</v>
      </c>
      <c r="D77" s="48">
        <v>4</v>
      </c>
      <c r="E77" s="137">
        <v>6020001100683</v>
      </c>
      <c r="F77" s="48" t="s">
        <v>693</v>
      </c>
      <c r="G77" s="50" t="s">
        <v>697</v>
      </c>
      <c r="H77" s="182">
        <v>20</v>
      </c>
      <c r="I77" s="40">
        <v>452</v>
      </c>
      <c r="J77" s="183">
        <v>32717897</v>
      </c>
      <c r="K77" s="18">
        <f t="shared" si="13"/>
        <v>72384.72787610619</v>
      </c>
      <c r="L77" s="40">
        <v>34155.25</v>
      </c>
      <c r="M77" s="183">
        <v>32717897</v>
      </c>
      <c r="N77" s="18">
        <f t="shared" si="11"/>
        <v>957.91706985016947</v>
      </c>
      <c r="O77" s="184"/>
      <c r="P77" s="185"/>
      <c r="Q77" s="163"/>
      <c r="R77" s="186"/>
      <c r="S77" s="187"/>
      <c r="T77" s="188">
        <v>18318887</v>
      </c>
      <c r="U77" s="189">
        <v>165194</v>
      </c>
      <c r="V77" s="122">
        <f t="shared" si="12"/>
        <v>18153693</v>
      </c>
      <c r="W77" s="121"/>
      <c r="X77" s="192"/>
      <c r="Y77" s="191"/>
      <c r="Z77" s="69"/>
      <c r="AA77" s="102"/>
    </row>
    <row r="78" spans="1:27" ht="27" customHeight="1" x14ac:dyDescent="0.2">
      <c r="A78" s="14"/>
      <c r="B78" s="274" t="s">
        <v>888</v>
      </c>
      <c r="C78" s="52">
        <f t="shared" si="4"/>
        <v>73</v>
      </c>
      <c r="D78" s="48">
        <v>4</v>
      </c>
      <c r="E78" s="137">
        <v>9040001107699</v>
      </c>
      <c r="F78" s="48" t="s">
        <v>698</v>
      </c>
      <c r="G78" s="50" t="s">
        <v>699</v>
      </c>
      <c r="H78" s="182">
        <v>20</v>
      </c>
      <c r="I78" s="40">
        <v>252</v>
      </c>
      <c r="J78" s="183">
        <v>17199730</v>
      </c>
      <c r="K78" s="18">
        <f t="shared" si="13"/>
        <v>68252.89682539682</v>
      </c>
      <c r="L78" s="40">
        <v>18341</v>
      </c>
      <c r="M78" s="183">
        <v>17199730</v>
      </c>
      <c r="N78" s="18">
        <f t="shared" si="11"/>
        <v>937.77493048361589</v>
      </c>
      <c r="O78" s="184" t="s">
        <v>665</v>
      </c>
      <c r="P78" s="185"/>
      <c r="Q78" s="163"/>
      <c r="R78" s="186"/>
      <c r="S78" s="187"/>
      <c r="T78" s="188">
        <v>55925014</v>
      </c>
      <c r="U78" s="189">
        <v>38115492</v>
      </c>
      <c r="V78" s="122">
        <f t="shared" si="12"/>
        <v>17809522</v>
      </c>
      <c r="W78" s="121"/>
      <c r="X78" s="190"/>
      <c r="Y78" s="191"/>
      <c r="Z78" s="67"/>
      <c r="AA78" s="102"/>
    </row>
    <row r="79" spans="1:27" ht="27" customHeight="1" x14ac:dyDescent="0.2">
      <c r="A79" s="14"/>
      <c r="B79" s="274" t="s">
        <v>888</v>
      </c>
      <c r="C79" s="52">
        <f t="shared" si="4"/>
        <v>74</v>
      </c>
      <c r="D79" s="48">
        <v>5</v>
      </c>
      <c r="E79" s="137">
        <v>2040005002250</v>
      </c>
      <c r="F79" s="48" t="s">
        <v>680</v>
      </c>
      <c r="G79" s="50" t="s">
        <v>681</v>
      </c>
      <c r="H79" s="182">
        <v>10</v>
      </c>
      <c r="I79" s="40">
        <v>108</v>
      </c>
      <c r="J79" s="183">
        <v>8342824</v>
      </c>
      <c r="K79" s="18">
        <f t="shared" si="13"/>
        <v>77248.370370370365</v>
      </c>
      <c r="L79" s="40">
        <v>8893.4</v>
      </c>
      <c r="M79" s="183">
        <v>8342824</v>
      </c>
      <c r="N79" s="18">
        <f t="shared" si="11"/>
        <v>938.09161850360942</v>
      </c>
      <c r="O79" s="184"/>
      <c r="P79" s="185"/>
      <c r="Q79" s="163"/>
      <c r="R79" s="186"/>
      <c r="S79" s="187"/>
      <c r="T79" s="188">
        <v>16855580</v>
      </c>
      <c r="U79" s="189">
        <v>8988945</v>
      </c>
      <c r="V79" s="122">
        <f t="shared" si="12"/>
        <v>7866635</v>
      </c>
      <c r="W79" s="121"/>
      <c r="X79" s="192"/>
      <c r="Y79" s="191"/>
      <c r="Z79" s="69" t="s">
        <v>526</v>
      </c>
      <c r="AA79" s="102">
        <v>0.1</v>
      </c>
    </row>
    <row r="80" spans="1:27" ht="27" customHeight="1" x14ac:dyDescent="0.2">
      <c r="A80" s="14"/>
      <c r="B80" s="274" t="s">
        <v>888</v>
      </c>
      <c r="C80" s="52">
        <f t="shared" si="4"/>
        <v>75</v>
      </c>
      <c r="D80" s="48">
        <v>4</v>
      </c>
      <c r="E80" s="137">
        <v>8040003009787</v>
      </c>
      <c r="F80" s="58" t="s">
        <v>766</v>
      </c>
      <c r="G80" s="287" t="s">
        <v>767</v>
      </c>
      <c r="H80" s="182">
        <v>20</v>
      </c>
      <c r="I80" s="40">
        <v>380</v>
      </c>
      <c r="J80" s="183">
        <v>32013326</v>
      </c>
      <c r="K80" s="18">
        <f t="shared" si="13"/>
        <v>84245.594736842104</v>
      </c>
      <c r="L80" s="40">
        <v>34534</v>
      </c>
      <c r="M80" s="183">
        <v>32013326</v>
      </c>
      <c r="N80" s="18">
        <f t="shared" si="11"/>
        <v>927.00891874674232</v>
      </c>
      <c r="O80" s="184"/>
      <c r="P80" s="185"/>
      <c r="Q80" s="163"/>
      <c r="R80" s="288">
        <v>81407</v>
      </c>
      <c r="S80" s="289">
        <v>76041</v>
      </c>
      <c r="T80" s="290">
        <v>18284439</v>
      </c>
      <c r="U80" s="291">
        <v>95907</v>
      </c>
      <c r="V80" s="122">
        <f t="shared" si="12"/>
        <v>18188532</v>
      </c>
      <c r="W80" s="121"/>
      <c r="X80" s="192"/>
      <c r="Y80" s="191"/>
      <c r="Z80" s="69"/>
      <c r="AA80" s="102"/>
    </row>
    <row r="81" spans="1:27" ht="27" customHeight="1" x14ac:dyDescent="0.2">
      <c r="A81" s="14"/>
      <c r="B81" s="274" t="s">
        <v>888</v>
      </c>
      <c r="C81" s="52">
        <f t="shared" si="4"/>
        <v>76</v>
      </c>
      <c r="D81" s="48">
        <v>4</v>
      </c>
      <c r="E81" s="137">
        <v>2040001060574</v>
      </c>
      <c r="F81" s="58" t="s">
        <v>768</v>
      </c>
      <c r="G81" s="287" t="s">
        <v>769</v>
      </c>
      <c r="H81" s="182">
        <v>20</v>
      </c>
      <c r="I81" s="40">
        <v>403</v>
      </c>
      <c r="J81" s="183">
        <v>33986255</v>
      </c>
      <c r="K81" s="18">
        <f t="shared" si="13"/>
        <v>84333.13895781638</v>
      </c>
      <c r="L81" s="40">
        <v>35250</v>
      </c>
      <c r="M81" s="183">
        <v>33986255</v>
      </c>
      <c r="N81" s="18">
        <f t="shared" si="11"/>
        <v>964.1490780141844</v>
      </c>
      <c r="O81" s="184"/>
      <c r="P81" s="185"/>
      <c r="Q81" s="163"/>
      <c r="R81" s="288">
        <v>82500</v>
      </c>
      <c r="S81" s="289">
        <v>85000</v>
      </c>
      <c r="T81" s="290">
        <v>34007538</v>
      </c>
      <c r="U81" s="291">
        <v>0</v>
      </c>
      <c r="V81" s="122">
        <f t="shared" si="12"/>
        <v>34007538</v>
      </c>
      <c r="W81" s="121" t="s">
        <v>526</v>
      </c>
      <c r="X81" s="190"/>
      <c r="Y81" s="191"/>
      <c r="Z81" s="67"/>
      <c r="AA81" s="102"/>
    </row>
    <row r="82" spans="1:27" ht="27" customHeight="1" x14ac:dyDescent="0.2">
      <c r="A82" s="14"/>
      <c r="B82" s="274" t="s">
        <v>888</v>
      </c>
      <c r="C82" s="52">
        <f t="shared" si="4"/>
        <v>77</v>
      </c>
      <c r="D82" s="48">
        <v>4</v>
      </c>
      <c r="E82" s="137">
        <v>6040001083514</v>
      </c>
      <c r="F82" s="58" t="s">
        <v>770</v>
      </c>
      <c r="G82" s="287" t="s">
        <v>771</v>
      </c>
      <c r="H82" s="182">
        <v>20</v>
      </c>
      <c r="I82" s="40">
        <v>354</v>
      </c>
      <c r="J82" s="183">
        <v>26595114</v>
      </c>
      <c r="K82" s="18">
        <f t="shared" si="13"/>
        <v>75127.440677966108</v>
      </c>
      <c r="L82" s="40">
        <v>29283</v>
      </c>
      <c r="M82" s="183">
        <v>26595114</v>
      </c>
      <c r="N82" s="18">
        <f t="shared" si="11"/>
        <v>908.21001946521869</v>
      </c>
      <c r="O82" s="184"/>
      <c r="P82" s="185"/>
      <c r="Q82" s="163"/>
      <c r="R82" s="288">
        <v>87428</v>
      </c>
      <c r="S82" s="289">
        <v>80000</v>
      </c>
      <c r="T82" s="290">
        <v>12585550</v>
      </c>
      <c r="U82" s="291">
        <v>348446</v>
      </c>
      <c r="V82" s="122">
        <f t="shared" si="12"/>
        <v>12237104</v>
      </c>
      <c r="W82" s="121"/>
      <c r="X82" s="192"/>
      <c r="Y82" s="191"/>
      <c r="Z82" s="69"/>
      <c r="AA82" s="102"/>
    </row>
    <row r="83" spans="1:27" ht="27" customHeight="1" thickBot="1" x14ac:dyDescent="0.25">
      <c r="A83" s="14"/>
      <c r="B83" s="274" t="s">
        <v>888</v>
      </c>
      <c r="C83" s="52">
        <f t="shared" si="4"/>
        <v>78</v>
      </c>
      <c r="D83" s="48">
        <v>4</v>
      </c>
      <c r="E83" s="137">
        <v>1040003009265</v>
      </c>
      <c r="F83" s="58" t="s">
        <v>772</v>
      </c>
      <c r="G83" s="287" t="s">
        <v>773</v>
      </c>
      <c r="H83" s="182">
        <v>10</v>
      </c>
      <c r="I83" s="40">
        <v>306</v>
      </c>
      <c r="J83" s="183">
        <v>21028440</v>
      </c>
      <c r="K83" s="18">
        <f t="shared" si="13"/>
        <v>68720.392156862741</v>
      </c>
      <c r="L83" s="40">
        <v>22357</v>
      </c>
      <c r="M83" s="183">
        <v>21028440</v>
      </c>
      <c r="N83" s="18">
        <f t="shared" si="11"/>
        <v>940.57521134320348</v>
      </c>
      <c r="O83" s="184"/>
      <c r="P83" s="185"/>
      <c r="Q83" s="163"/>
      <c r="R83" s="288">
        <v>83333</v>
      </c>
      <c r="S83" s="289">
        <v>70512</v>
      </c>
      <c r="T83" s="290">
        <v>23865019</v>
      </c>
      <c r="U83" s="291">
        <v>2836579</v>
      </c>
      <c r="V83" s="122">
        <f t="shared" si="12"/>
        <v>21028440</v>
      </c>
      <c r="W83" s="121"/>
      <c r="X83" s="190"/>
      <c r="Y83" s="191"/>
      <c r="Z83" s="67" t="s">
        <v>526</v>
      </c>
      <c r="AA83" s="102">
        <v>0.14285714290000001</v>
      </c>
    </row>
    <row r="84" spans="1:27" ht="27" customHeight="1" thickTop="1" x14ac:dyDescent="0.2">
      <c r="A84" s="14"/>
      <c r="B84" s="274" t="s">
        <v>888</v>
      </c>
      <c r="C84" s="52">
        <f t="shared" si="4"/>
        <v>79</v>
      </c>
      <c r="D84" s="48">
        <v>1</v>
      </c>
      <c r="E84" s="48">
        <v>1212100901</v>
      </c>
      <c r="F84" s="48" t="s">
        <v>826</v>
      </c>
      <c r="G84" s="78" t="s">
        <v>827</v>
      </c>
      <c r="H84" s="173">
        <v>20</v>
      </c>
      <c r="I84" s="46">
        <v>215</v>
      </c>
      <c r="J84" s="174">
        <v>13670383</v>
      </c>
      <c r="K84" s="45">
        <f>IF(AND(I84&gt;0,J84&gt;0),J84/I84,0)</f>
        <v>63583.176744186043</v>
      </c>
      <c r="L84" s="46">
        <v>14342.5</v>
      </c>
      <c r="M84" s="174">
        <v>13670383</v>
      </c>
      <c r="N84" s="45">
        <f t="shared" si="11"/>
        <v>953.13808610772185</v>
      </c>
      <c r="O84" s="166"/>
      <c r="P84" s="175"/>
      <c r="Q84" s="176"/>
      <c r="R84" s="167">
        <v>55324</v>
      </c>
      <c r="S84" s="292">
        <v>62963</v>
      </c>
      <c r="T84" s="177">
        <v>21423860</v>
      </c>
      <c r="U84" s="177">
        <v>8898324</v>
      </c>
      <c r="V84" s="178">
        <f>T84-U84</f>
        <v>12525536</v>
      </c>
      <c r="W84" s="179"/>
      <c r="X84" s="180"/>
      <c r="Y84" s="181"/>
      <c r="Z84" s="65"/>
      <c r="AA84" s="154"/>
    </row>
    <row r="85" spans="1:27" ht="27" customHeight="1" x14ac:dyDescent="0.2">
      <c r="A85" s="14"/>
      <c r="B85" s="274" t="s">
        <v>888</v>
      </c>
      <c r="C85" s="52">
        <f t="shared" si="4"/>
        <v>80</v>
      </c>
      <c r="D85" s="48">
        <v>4</v>
      </c>
      <c r="E85" s="48">
        <v>1040001070608</v>
      </c>
      <c r="F85" s="48" t="s">
        <v>828</v>
      </c>
      <c r="G85" s="77" t="s">
        <v>829</v>
      </c>
      <c r="H85" s="245">
        <v>20</v>
      </c>
      <c r="I85" s="17">
        <v>378</v>
      </c>
      <c r="J85" s="293">
        <v>26238731</v>
      </c>
      <c r="K85" s="18">
        <f>IF(AND(I85&gt;0,J85&gt;0),J85/I85,0)</f>
        <v>69414.632275132273</v>
      </c>
      <c r="L85" s="133">
        <v>28426</v>
      </c>
      <c r="M85" s="246">
        <v>26238731</v>
      </c>
      <c r="N85" s="18">
        <f t="shared" si="11"/>
        <v>923.05392950116095</v>
      </c>
      <c r="O85" s="288"/>
      <c r="P85" s="152"/>
      <c r="Q85" s="151"/>
      <c r="R85" s="186">
        <v>76253</v>
      </c>
      <c r="S85" s="187">
        <v>75947</v>
      </c>
      <c r="T85" s="294">
        <v>28165328</v>
      </c>
      <c r="U85" s="295">
        <v>1926597</v>
      </c>
      <c r="V85" s="122">
        <f>T85-U85</f>
        <v>26238731</v>
      </c>
      <c r="W85" s="121"/>
      <c r="X85" s="192"/>
      <c r="Y85" s="296"/>
      <c r="Z85" s="134"/>
      <c r="AA85" s="102"/>
    </row>
    <row r="86" spans="1:27" ht="27" customHeight="1" x14ac:dyDescent="0.2">
      <c r="A86" s="14"/>
      <c r="B86" s="274" t="s">
        <v>888</v>
      </c>
      <c r="C86" s="52">
        <f t="shared" si="4"/>
        <v>81</v>
      </c>
      <c r="D86" s="48">
        <v>5</v>
      </c>
      <c r="E86" s="48">
        <v>7040005014919</v>
      </c>
      <c r="F86" s="48" t="s">
        <v>812</v>
      </c>
      <c r="G86" s="78" t="s">
        <v>813</v>
      </c>
      <c r="H86" s="297">
        <v>20</v>
      </c>
      <c r="I86" s="17">
        <v>88</v>
      </c>
      <c r="J86" s="293">
        <v>9456247</v>
      </c>
      <c r="K86" s="18">
        <f>IF(AND(I86&gt;0,J86&gt;0),J86/I86,0)</f>
        <v>107457.35227272728</v>
      </c>
      <c r="L86" s="135">
        <v>10200</v>
      </c>
      <c r="M86" s="298">
        <v>9456247</v>
      </c>
      <c r="N86" s="247">
        <f t="shared" si="11"/>
        <v>927.08303921568631</v>
      </c>
      <c r="O86" s="288"/>
      <c r="P86" s="152"/>
      <c r="Q86" s="151"/>
      <c r="R86" s="299">
        <v>98230</v>
      </c>
      <c r="S86" s="187">
        <v>107955</v>
      </c>
      <c r="T86" s="122">
        <v>17552844</v>
      </c>
      <c r="U86" s="122">
        <v>8096597</v>
      </c>
      <c r="V86" s="161">
        <f>T86-U86</f>
        <v>9456247</v>
      </c>
      <c r="W86" s="300"/>
      <c r="X86" s="190"/>
      <c r="Y86" s="301"/>
      <c r="Z86" s="302"/>
      <c r="AA86" s="102"/>
    </row>
    <row r="87" spans="1:27" ht="27" customHeight="1" thickBot="1" x14ac:dyDescent="0.25">
      <c r="A87" s="14"/>
      <c r="B87" s="274" t="s">
        <v>888</v>
      </c>
      <c r="C87" s="52">
        <f t="shared" si="4"/>
        <v>82</v>
      </c>
      <c r="D87" s="48">
        <v>4</v>
      </c>
      <c r="E87" s="48">
        <v>2010901023154</v>
      </c>
      <c r="F87" s="48" t="s">
        <v>830</v>
      </c>
      <c r="G87" s="78" t="s">
        <v>831</v>
      </c>
      <c r="H87" s="303">
        <v>20</v>
      </c>
      <c r="I87" s="40">
        <v>320</v>
      </c>
      <c r="J87" s="183">
        <v>23814595</v>
      </c>
      <c r="K87" s="155">
        <f>IF(AND(I87&gt;0,J87&gt;0),J87/I87,0)</f>
        <v>74420.609375</v>
      </c>
      <c r="L87" s="17">
        <v>25861</v>
      </c>
      <c r="M87" s="293">
        <v>23814595</v>
      </c>
      <c r="N87" s="18">
        <f t="shared" si="11"/>
        <v>920.86906925486255</v>
      </c>
      <c r="O87" s="184"/>
      <c r="P87" s="185"/>
      <c r="Q87" s="163"/>
      <c r="R87" s="304">
        <v>75251</v>
      </c>
      <c r="S87" s="305">
        <v>75000</v>
      </c>
      <c r="T87" s="252">
        <v>8614613</v>
      </c>
      <c r="U87" s="252">
        <v>297618</v>
      </c>
      <c r="V87" s="253">
        <f>T87-U87</f>
        <v>8316995</v>
      </c>
      <c r="W87" s="161"/>
      <c r="X87" s="306"/>
      <c r="Y87" s="191"/>
      <c r="Z87" s="302"/>
      <c r="AA87" s="102"/>
    </row>
    <row r="88" spans="1:27" ht="27" customHeight="1" thickTop="1" x14ac:dyDescent="0.2">
      <c r="A88" s="14"/>
      <c r="B88" s="48" t="s">
        <v>525</v>
      </c>
      <c r="C88" s="52">
        <f t="shared" si="4"/>
        <v>83</v>
      </c>
      <c r="D88" s="48">
        <v>4</v>
      </c>
      <c r="E88" s="136">
        <v>6040001083514</v>
      </c>
      <c r="F88" s="48" t="s">
        <v>894</v>
      </c>
      <c r="G88" s="78" t="s">
        <v>895</v>
      </c>
      <c r="H88" s="182">
        <v>20</v>
      </c>
      <c r="I88" s="40">
        <v>327</v>
      </c>
      <c r="J88" s="183">
        <v>24220130</v>
      </c>
      <c r="K88" s="18">
        <f t="shared" ref="K88:K89" si="14">IF(AND(I88&gt;0,J88&gt;0),J88/I88,0)</f>
        <v>74067.675840978598</v>
      </c>
      <c r="L88" s="40">
        <v>27712</v>
      </c>
      <c r="M88" s="183">
        <v>25578449</v>
      </c>
      <c r="N88" s="18">
        <f t="shared" si="11"/>
        <v>923.0098513279446</v>
      </c>
      <c r="O88" s="184"/>
      <c r="P88" s="185"/>
      <c r="Q88" s="163"/>
      <c r="R88" s="186">
        <v>73529</v>
      </c>
      <c r="S88" s="187">
        <v>75000</v>
      </c>
      <c r="T88" s="188">
        <v>27366886</v>
      </c>
      <c r="U88" s="189">
        <v>7211570</v>
      </c>
      <c r="V88" s="122">
        <f>T88-U88</f>
        <v>20155316</v>
      </c>
      <c r="W88" s="179"/>
      <c r="X88" s="180"/>
      <c r="Y88" s="181"/>
      <c r="Z88" s="65"/>
      <c r="AA88" s="154"/>
    </row>
    <row r="89" spans="1:27" ht="27" customHeight="1" thickBot="1" x14ac:dyDescent="0.25">
      <c r="A89" s="14"/>
      <c r="B89" s="377" t="s">
        <v>910</v>
      </c>
      <c r="C89" s="52">
        <f t="shared" si="4"/>
        <v>84</v>
      </c>
      <c r="D89" s="48">
        <v>4</v>
      </c>
      <c r="E89" s="48"/>
      <c r="F89" s="48" t="s">
        <v>912</v>
      </c>
      <c r="G89" s="170" t="s">
        <v>913</v>
      </c>
      <c r="H89" s="245">
        <v>15</v>
      </c>
      <c r="I89" s="133">
        <v>0</v>
      </c>
      <c r="J89" s="246">
        <v>0</v>
      </c>
      <c r="K89" s="132">
        <f t="shared" si="14"/>
        <v>0</v>
      </c>
      <c r="L89" s="133">
        <v>0</v>
      </c>
      <c r="M89" s="246">
        <v>0</v>
      </c>
      <c r="N89" s="132">
        <f t="shared" si="11"/>
        <v>0</v>
      </c>
      <c r="O89" s="171" t="s">
        <v>904</v>
      </c>
      <c r="P89" s="248"/>
      <c r="Q89" s="249"/>
      <c r="R89" s="307"/>
      <c r="S89" s="308"/>
      <c r="T89" s="309"/>
      <c r="U89" s="309"/>
      <c r="V89" s="122"/>
      <c r="W89" s="310"/>
      <c r="X89" s="192"/>
      <c r="Y89" s="296"/>
      <c r="Z89" s="134"/>
      <c r="AA89" s="311"/>
    </row>
    <row r="90" spans="1:27" ht="27" customHeight="1" thickTop="1" x14ac:dyDescent="0.2">
      <c r="A90" s="14"/>
      <c r="B90" s="377" t="s">
        <v>910</v>
      </c>
      <c r="C90" s="52">
        <f t="shared" si="4"/>
        <v>85</v>
      </c>
      <c r="D90" s="48">
        <v>4</v>
      </c>
      <c r="E90" s="137">
        <v>1040001095786</v>
      </c>
      <c r="F90" s="58" t="s">
        <v>914</v>
      </c>
      <c r="G90" s="78" t="s">
        <v>915</v>
      </c>
      <c r="H90" s="173">
        <v>15</v>
      </c>
      <c r="I90" s="27">
        <v>227</v>
      </c>
      <c r="J90" s="312">
        <v>13785040</v>
      </c>
      <c r="K90" s="45">
        <f>IF(AND(I90&gt;0,J90&gt;0),J90/I90,0)</f>
        <v>60727.04845814978</v>
      </c>
      <c r="L90" s="27">
        <v>15097</v>
      </c>
      <c r="M90" s="312">
        <v>13785040</v>
      </c>
      <c r="N90" s="45">
        <f t="shared" si="11"/>
        <v>913.09796648340728</v>
      </c>
      <c r="O90" s="166"/>
      <c r="P90" s="175"/>
      <c r="Q90" s="176"/>
      <c r="R90" s="313">
        <v>74775</v>
      </c>
      <c r="S90" s="314">
        <v>66521</v>
      </c>
      <c r="T90" s="315">
        <v>11503758</v>
      </c>
      <c r="U90" s="315">
        <v>529524</v>
      </c>
      <c r="V90" s="178">
        <f>T90-U90</f>
        <v>10974234</v>
      </c>
      <c r="W90" s="179"/>
      <c r="X90" s="180"/>
      <c r="Y90" s="181"/>
      <c r="Z90" s="65"/>
      <c r="AA90" s="154"/>
    </row>
    <row r="91" spans="1:27" ht="27" customHeight="1" x14ac:dyDescent="0.2">
      <c r="A91" s="14"/>
      <c r="B91" s="377" t="s">
        <v>910</v>
      </c>
      <c r="C91" s="52">
        <f t="shared" si="4"/>
        <v>86</v>
      </c>
      <c r="D91" s="48">
        <v>6</v>
      </c>
      <c r="E91" s="137">
        <v>8040005018258</v>
      </c>
      <c r="F91" s="53" t="s">
        <v>916</v>
      </c>
      <c r="G91" s="78" t="s">
        <v>917</v>
      </c>
      <c r="H91" s="316">
        <v>10</v>
      </c>
      <c r="I91" s="17">
        <v>153</v>
      </c>
      <c r="J91" s="293">
        <v>11680203</v>
      </c>
      <c r="K91" s="18">
        <f t="shared" ref="K91" si="15">IF(AND(I91&gt;0,J91&gt;0),J91/I91,0)</f>
        <v>76341.196078431371</v>
      </c>
      <c r="L91" s="17">
        <v>13066</v>
      </c>
      <c r="M91" s="293">
        <v>11680203</v>
      </c>
      <c r="N91" s="18">
        <f t="shared" si="11"/>
        <v>893.93869585182915</v>
      </c>
      <c r="O91" s="184"/>
      <c r="P91" s="185"/>
      <c r="Q91" s="163"/>
      <c r="R91" s="54">
        <v>70512</v>
      </c>
      <c r="S91" s="55">
        <v>72115</v>
      </c>
      <c r="T91" s="317">
        <v>11977375</v>
      </c>
      <c r="U91" s="317">
        <v>297172</v>
      </c>
      <c r="V91" s="122">
        <f>T91-U91</f>
        <v>11680203</v>
      </c>
      <c r="W91" s="121"/>
      <c r="X91" s="190"/>
      <c r="Y91" s="191"/>
      <c r="Z91" s="67"/>
      <c r="AA91" s="102"/>
    </row>
    <row r="92" spans="1:27" ht="27" customHeight="1" x14ac:dyDescent="0.2">
      <c r="A92" s="14"/>
      <c r="B92" s="377" t="s">
        <v>910</v>
      </c>
      <c r="C92" s="52">
        <f t="shared" si="4"/>
        <v>87</v>
      </c>
      <c r="D92" s="48">
        <v>4</v>
      </c>
      <c r="E92" s="137">
        <v>7040001084239</v>
      </c>
      <c r="F92" s="53" t="s">
        <v>595</v>
      </c>
      <c r="G92" s="149" t="s">
        <v>918</v>
      </c>
      <c r="H92" s="316">
        <v>20</v>
      </c>
      <c r="I92" s="17">
        <v>453</v>
      </c>
      <c r="J92" s="293">
        <v>35919969</v>
      </c>
      <c r="K92" s="18">
        <f>IF(AND(I92&gt;0,J92&gt;0),J92/I92,0)</f>
        <v>79293.529801324505</v>
      </c>
      <c r="L92" s="40">
        <v>38419</v>
      </c>
      <c r="M92" s="183">
        <v>35919969</v>
      </c>
      <c r="N92" s="18">
        <f t="shared" si="11"/>
        <v>934.95325229704054</v>
      </c>
      <c r="O92" s="184"/>
      <c r="P92" s="185"/>
      <c r="Q92" s="163"/>
      <c r="R92" s="288">
        <v>73063</v>
      </c>
      <c r="S92" s="289">
        <v>77125</v>
      </c>
      <c r="T92" s="290">
        <v>17198442</v>
      </c>
      <c r="U92" s="291">
        <v>2095631</v>
      </c>
      <c r="V92" s="122">
        <f t="shared" ref="V92:V95" si="16">T92-U92</f>
        <v>15102811</v>
      </c>
      <c r="W92" s="121"/>
      <c r="X92" s="192"/>
      <c r="Y92" s="191"/>
      <c r="Z92" s="69"/>
      <c r="AA92" s="102"/>
    </row>
    <row r="93" spans="1:27" ht="27" customHeight="1" x14ac:dyDescent="0.2">
      <c r="A93" s="14"/>
      <c r="B93" s="377" t="s">
        <v>910</v>
      </c>
      <c r="C93" s="52">
        <f t="shared" si="4"/>
        <v>88</v>
      </c>
      <c r="D93" s="48">
        <v>4</v>
      </c>
      <c r="E93" s="137">
        <v>7040001084239</v>
      </c>
      <c r="F93" s="53" t="s">
        <v>595</v>
      </c>
      <c r="G93" s="78" t="s">
        <v>919</v>
      </c>
      <c r="H93" s="316">
        <v>20</v>
      </c>
      <c r="I93" s="17">
        <v>260</v>
      </c>
      <c r="J93" s="293">
        <v>19984451</v>
      </c>
      <c r="K93" s="18">
        <f t="shared" ref="K93:K95" si="17">IF(AND(I93&gt;0,J93&gt;0),J93/I93,0)</f>
        <v>76863.273076923084</v>
      </c>
      <c r="L93" s="40">
        <v>21825</v>
      </c>
      <c r="M93" s="183">
        <v>19984451</v>
      </c>
      <c r="N93" s="18">
        <f t="shared" si="11"/>
        <v>915.66785796105387</v>
      </c>
      <c r="O93" s="184"/>
      <c r="P93" s="185"/>
      <c r="Q93" s="163"/>
      <c r="R93" s="288">
        <v>77690</v>
      </c>
      <c r="S93" s="289">
        <v>77777</v>
      </c>
      <c r="T93" s="290">
        <v>11969050</v>
      </c>
      <c r="U93" s="291">
        <v>2173602</v>
      </c>
      <c r="V93" s="122">
        <f t="shared" si="16"/>
        <v>9795448</v>
      </c>
      <c r="W93" s="121"/>
      <c r="X93" s="190"/>
      <c r="Y93" s="191"/>
      <c r="Z93" s="67"/>
      <c r="AA93" s="102"/>
    </row>
    <row r="94" spans="1:27" ht="27" customHeight="1" x14ac:dyDescent="0.2">
      <c r="A94" s="14"/>
      <c r="B94" s="377" t="s">
        <v>910</v>
      </c>
      <c r="C94" s="52">
        <f t="shared" ref="C94:C95" si="18">C93+1</f>
        <v>89</v>
      </c>
      <c r="D94" s="48">
        <v>4</v>
      </c>
      <c r="E94" s="137">
        <v>8040001073372</v>
      </c>
      <c r="F94" s="58" t="s">
        <v>920</v>
      </c>
      <c r="G94" s="78" t="s">
        <v>921</v>
      </c>
      <c r="H94" s="182">
        <v>20</v>
      </c>
      <c r="I94" s="40">
        <v>279</v>
      </c>
      <c r="J94" s="183">
        <v>23123292</v>
      </c>
      <c r="K94" s="18">
        <f t="shared" si="17"/>
        <v>82879.182795698929</v>
      </c>
      <c r="L94" s="40">
        <v>25229</v>
      </c>
      <c r="M94" s="183">
        <v>23123292</v>
      </c>
      <c r="N94" s="18">
        <f t="shared" si="11"/>
        <v>916.53620833168179</v>
      </c>
      <c r="O94" s="184"/>
      <c r="P94" s="185"/>
      <c r="Q94" s="163"/>
      <c r="R94" s="288">
        <v>78455</v>
      </c>
      <c r="S94" s="289">
        <v>78455</v>
      </c>
      <c r="T94" s="290">
        <v>12659822</v>
      </c>
      <c r="U94" s="291">
        <v>57836</v>
      </c>
      <c r="V94" s="122">
        <f t="shared" si="16"/>
        <v>12601986</v>
      </c>
      <c r="W94" s="121"/>
      <c r="X94" s="192"/>
      <c r="Y94" s="191"/>
      <c r="Z94" s="69"/>
      <c r="AA94" s="102"/>
    </row>
    <row r="95" spans="1:27" ht="27" customHeight="1" thickBot="1" x14ac:dyDescent="0.25">
      <c r="A95" s="14"/>
      <c r="B95" s="172" t="s">
        <v>910</v>
      </c>
      <c r="C95" s="52">
        <f t="shared" si="18"/>
        <v>90</v>
      </c>
      <c r="D95" s="48">
        <v>4</v>
      </c>
      <c r="E95" s="137">
        <v>3040001085926</v>
      </c>
      <c r="F95" s="58" t="s">
        <v>922</v>
      </c>
      <c r="G95" s="78" t="s">
        <v>923</v>
      </c>
      <c r="H95" s="182">
        <v>20</v>
      </c>
      <c r="I95" s="40">
        <v>231</v>
      </c>
      <c r="J95" s="183">
        <v>20775206</v>
      </c>
      <c r="K95" s="18">
        <f t="shared" si="17"/>
        <v>89935.956709956707</v>
      </c>
      <c r="L95" s="40">
        <v>22252</v>
      </c>
      <c r="M95" s="183">
        <v>20775206</v>
      </c>
      <c r="N95" s="18">
        <f t="shared" si="11"/>
        <v>933.63320150997663</v>
      </c>
      <c r="O95" s="184"/>
      <c r="P95" s="185"/>
      <c r="Q95" s="163"/>
      <c r="R95" s="288">
        <v>84285</v>
      </c>
      <c r="S95" s="289">
        <v>89565</v>
      </c>
      <c r="T95" s="290">
        <v>8606998</v>
      </c>
      <c r="U95" s="291">
        <v>182371</v>
      </c>
      <c r="V95" s="122">
        <f t="shared" si="16"/>
        <v>8424627</v>
      </c>
      <c r="W95" s="121"/>
      <c r="X95" s="190"/>
      <c r="Y95" s="191"/>
      <c r="Z95" s="67"/>
      <c r="AA95" s="102"/>
    </row>
    <row r="96" spans="1:27" ht="15" customHeight="1" x14ac:dyDescent="0.2">
      <c r="B96" t="s">
        <v>10</v>
      </c>
      <c r="C96" s="2"/>
      <c r="D96" s="35">
        <f>COUNTIF(D5:D95,1)</f>
        <v>2</v>
      </c>
      <c r="E96" s="35"/>
      <c r="F96" s="84"/>
      <c r="G96" s="2">
        <f>COUNTA(G5:G95)</f>
        <v>91</v>
      </c>
      <c r="H96" s="13">
        <f>SUM(H5:H95)</f>
        <v>1527</v>
      </c>
      <c r="I96" s="13">
        <f>SUM(I5:I95)</f>
        <v>28007</v>
      </c>
      <c r="J96" s="13">
        <f>SUM(J5:J95)</f>
        <v>2011040582.5</v>
      </c>
      <c r="K96" s="15">
        <f>IF(AND(I96&gt;0,J96&gt;0),J96/I96,0)</f>
        <v>71804.92671474989</v>
      </c>
      <c r="L96" s="13">
        <f>SUM(L5:L95)</f>
        <v>1980169.1064864863</v>
      </c>
      <c r="M96" s="13">
        <f>SUM(M5:M95)</f>
        <v>2011040562.5</v>
      </c>
      <c r="N96" s="15">
        <f>IF(AND(L96&gt;0,M96&gt;0),M96/L96,0)</f>
        <v>1015.5903129244807</v>
      </c>
      <c r="T96" s="81"/>
      <c r="U96" s="81"/>
      <c r="V96" s="81"/>
      <c r="W96" s="81"/>
      <c r="X96" s="81"/>
      <c r="AA96" s="81"/>
    </row>
    <row r="97" spans="4:8" ht="15" customHeight="1" x14ac:dyDescent="0.2">
      <c r="D97" s="35">
        <f>COUNTIF(D5:D95,2)</f>
        <v>6</v>
      </c>
      <c r="E97" s="35"/>
      <c r="F97" s="35"/>
      <c r="G97" s="36"/>
    </row>
    <row r="98" spans="4:8" ht="15" customHeight="1" x14ac:dyDescent="0.2">
      <c r="D98" s="35">
        <f>COUNTIF(D5:D95,3)</f>
        <v>0</v>
      </c>
      <c r="E98" s="35"/>
      <c r="F98" s="35"/>
      <c r="G98" s="36"/>
      <c r="H98" s="13">
        <f>COUNTA(H5:H95)</f>
        <v>86</v>
      </c>
    </row>
    <row r="99" spans="4:8" ht="15" customHeight="1" x14ac:dyDescent="0.2">
      <c r="D99" s="35">
        <f>COUNTIF(D5:D95,4)</f>
        <v>67</v>
      </c>
      <c r="E99" s="35"/>
      <c r="F99" s="35"/>
      <c r="G99" s="36"/>
    </row>
    <row r="100" spans="4:8" ht="15" customHeight="1" x14ac:dyDescent="0.2">
      <c r="D100" s="35">
        <f>COUNTIF(D5:D95,5)</f>
        <v>9</v>
      </c>
      <c r="E100" s="35"/>
      <c r="F100" s="35"/>
      <c r="G100" s="36"/>
    </row>
    <row r="101" spans="4:8" ht="15" customHeight="1" x14ac:dyDescent="0.2">
      <c r="D101" s="35">
        <f>COUNTIF(D5:D95,6)</f>
        <v>2</v>
      </c>
      <c r="E101" s="35"/>
      <c r="F101" s="35"/>
      <c r="G101" s="36"/>
    </row>
    <row r="102" spans="4:8" ht="15" customHeight="1" x14ac:dyDescent="0.2">
      <c r="D102" s="35"/>
      <c r="E102" s="35"/>
      <c r="F102" s="35"/>
    </row>
    <row r="103" spans="4:8" ht="15" customHeight="1" x14ac:dyDescent="0.2">
      <c r="D103" s="35"/>
      <c r="E103" s="35"/>
      <c r="F103" s="35"/>
    </row>
    <row r="104" spans="4:8" ht="15" customHeight="1" x14ac:dyDescent="0.2">
      <c r="D104" s="35"/>
      <c r="E104" s="35"/>
      <c r="F104" s="35"/>
    </row>
    <row r="105" spans="4:8" ht="15" customHeight="1" x14ac:dyDescent="0.2"/>
    <row r="106" spans="4:8" ht="15" customHeight="1" x14ac:dyDescent="0.2"/>
    <row r="107" spans="4:8" ht="15" customHeight="1" x14ac:dyDescent="0.2"/>
    <row r="108" spans="4:8" ht="15" customHeight="1" x14ac:dyDescent="0.2"/>
    <row r="109" spans="4:8" ht="15" customHeight="1" x14ac:dyDescent="0.2"/>
    <row r="110" spans="4:8" ht="15" customHeight="1" x14ac:dyDescent="0.2"/>
    <row r="111" spans="4:8" ht="15" customHeight="1" x14ac:dyDescent="0.2"/>
    <row r="112" spans="4:8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</sheetData>
  <autoFilter ref="A4:Z101" xr:uid="{00000000-0009-0000-0000-000003000000}"/>
  <mergeCells count="22">
    <mergeCell ref="R2:R4"/>
    <mergeCell ref="S2:S4"/>
    <mergeCell ref="X3:Y3"/>
    <mergeCell ref="T2:T3"/>
    <mergeCell ref="U2:U3"/>
    <mergeCell ref="V2:V3"/>
    <mergeCell ref="X2:AA2"/>
    <mergeCell ref="Z3:AA3"/>
    <mergeCell ref="W2:W4"/>
    <mergeCell ref="A2:A4"/>
    <mergeCell ref="B2:B4"/>
    <mergeCell ref="Q2:Q4"/>
    <mergeCell ref="I3:K3"/>
    <mergeCell ref="L3:N3"/>
    <mergeCell ref="H2:N2"/>
    <mergeCell ref="O2:O4"/>
    <mergeCell ref="P2:P4"/>
    <mergeCell ref="G2:G4"/>
    <mergeCell ref="C2:C4"/>
    <mergeCell ref="E2:E4"/>
    <mergeCell ref="D2:D4"/>
    <mergeCell ref="F2:F4"/>
  </mergeCells>
  <phoneticPr fontId="2"/>
  <dataValidations count="5">
    <dataValidation imeMode="on" allowBlank="1" showInputMessage="1" showErrorMessage="1" sqref="G40 G86:G88 G65:G73 G48:G52 G77:G82 G33:G35 G43:G44 G37 G57 G55 G24 G28 G62:G63 G16:G22 G31 G5:G14 G90:G95" xr:uid="{00000000-0002-0000-0300-000000000000}"/>
    <dataValidation allowBlank="1" showInputMessage="1" showErrorMessage="1" sqref="G84" xr:uid="{00000000-0002-0000-0300-000001000000}"/>
    <dataValidation type="list" allowBlank="1" showInputMessage="1" showErrorMessage="1" sqref="W5:X95 Z5:Z95" xr:uid="{00000000-0002-0000-0300-000002000000}">
      <formula1>"○"</formula1>
    </dataValidation>
    <dataValidation type="list" allowBlank="1" showInputMessage="1" showErrorMessage="1" sqref="D92 D94:D95 D5:D89" xr:uid="{00000000-0002-0000-0300-000003000000}">
      <formula1>$AB$5:$AB$10</formula1>
    </dataValidation>
    <dataValidation type="list" allowBlank="1" showInputMessage="1" showErrorMessage="1" sqref="D90:D91 D93" xr:uid="{00000000-0002-0000-0300-000004000000}">
      <formula1>$AC$5:$AC$10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</sheetPr>
  <dimension ref="A1:AC687"/>
  <sheetViews>
    <sheetView view="pageBreakPreview" topLeftCell="B1" zoomScaleNormal="100" zoomScaleSheetLayoutView="100" workbookViewId="0">
      <pane xSplit="6" ySplit="4" topLeftCell="S5" activePane="bottomRight" state="frozen"/>
      <selection activeCell="C14" sqref="C14"/>
      <selection pane="topRight" activeCell="C14" sqref="C14"/>
      <selection pane="bottomLeft" activeCell="C14" sqref="C14"/>
      <selection pane="bottomRight" activeCell="F13" sqref="F13"/>
    </sheetView>
  </sheetViews>
  <sheetFormatPr defaultColWidth="9" defaultRowHeight="13.2" x14ac:dyDescent="0.2"/>
  <cols>
    <col min="1" max="1" width="4.6640625" style="4" hidden="1" customWidth="1"/>
    <col min="2" max="2" width="8.33203125" style="1" customWidth="1"/>
    <col min="3" max="3" width="4.44140625" style="1" bestFit="1" customWidth="1"/>
    <col min="4" max="5" width="8.33203125" style="1" customWidth="1"/>
    <col min="6" max="6" width="25.6640625" style="1" customWidth="1"/>
    <col min="7" max="7" width="38.6640625" style="2" customWidth="1"/>
    <col min="8" max="8" width="6.77734375" style="13" customWidth="1"/>
    <col min="9" max="10" width="13.33203125" style="13" customWidth="1"/>
    <col min="11" max="11" width="13.33203125" style="3" customWidth="1"/>
    <col min="12" max="12" width="13" style="3" customWidth="1"/>
    <col min="13" max="13" width="12.21875" style="3" customWidth="1"/>
    <col min="14" max="14" width="13" style="3" customWidth="1"/>
    <col min="15" max="16" width="8.44140625" style="1" customWidth="1"/>
    <col min="17" max="24" width="11.6640625" style="1" customWidth="1"/>
    <col min="25" max="25" width="18.6640625" style="1" customWidth="1"/>
    <col min="26" max="26" width="11.6640625" style="1" customWidth="1"/>
    <col min="27" max="27" width="18.6640625" style="1" customWidth="1"/>
    <col min="28" max="16384" width="9" style="1"/>
  </cols>
  <sheetData>
    <row r="1" spans="1:29" ht="13.5" customHeight="1" thickBot="1" x14ac:dyDescent="0.25"/>
    <row r="2" spans="1:29" ht="16.5" customHeight="1" thickBot="1" x14ac:dyDescent="0.25">
      <c r="A2" s="478"/>
      <c r="B2" s="480" t="s">
        <v>26</v>
      </c>
      <c r="C2" s="497" t="s">
        <v>27</v>
      </c>
      <c r="D2" s="500" t="s">
        <v>28</v>
      </c>
      <c r="E2" s="500" t="s">
        <v>29</v>
      </c>
      <c r="F2" s="500" t="s">
        <v>30</v>
      </c>
      <c r="G2" s="497" t="s">
        <v>34</v>
      </c>
      <c r="H2" s="489" t="s">
        <v>16</v>
      </c>
      <c r="I2" s="490"/>
      <c r="J2" s="490"/>
      <c r="K2" s="490"/>
      <c r="L2" s="490"/>
      <c r="M2" s="490"/>
      <c r="N2" s="491"/>
      <c r="O2" s="492" t="s">
        <v>38</v>
      </c>
      <c r="P2" s="492" t="s">
        <v>39</v>
      </c>
      <c r="Q2" s="481" t="s">
        <v>40</v>
      </c>
      <c r="R2" s="503" t="s">
        <v>41</v>
      </c>
      <c r="S2" s="506" t="s">
        <v>42</v>
      </c>
      <c r="T2" s="511" t="s">
        <v>43</v>
      </c>
      <c r="U2" s="511" t="s">
        <v>44</v>
      </c>
      <c r="V2" s="513" t="s">
        <v>45</v>
      </c>
      <c r="W2" s="513" t="s">
        <v>51</v>
      </c>
      <c r="X2" s="515" t="s">
        <v>13</v>
      </c>
      <c r="Y2" s="516"/>
      <c r="Z2" s="516"/>
      <c r="AA2" s="516"/>
      <c r="AB2" s="86"/>
    </row>
    <row r="3" spans="1:29" ht="36.75" customHeight="1" x14ac:dyDescent="0.2">
      <c r="A3" s="479"/>
      <c r="B3" s="480"/>
      <c r="C3" s="498"/>
      <c r="D3" s="501"/>
      <c r="E3" s="501"/>
      <c r="F3" s="501"/>
      <c r="G3" s="498"/>
      <c r="H3" s="16"/>
      <c r="I3" s="484" t="s">
        <v>9</v>
      </c>
      <c r="J3" s="485"/>
      <c r="K3" s="486"/>
      <c r="L3" s="487" t="s">
        <v>8</v>
      </c>
      <c r="M3" s="487"/>
      <c r="N3" s="488"/>
      <c r="O3" s="493"/>
      <c r="P3" s="495"/>
      <c r="Q3" s="482"/>
      <c r="R3" s="504"/>
      <c r="S3" s="507"/>
      <c r="T3" s="512"/>
      <c r="U3" s="512"/>
      <c r="V3" s="514"/>
      <c r="W3" s="514"/>
      <c r="X3" s="509" t="s">
        <v>14</v>
      </c>
      <c r="Y3" s="510"/>
      <c r="Z3" s="517" t="s">
        <v>15</v>
      </c>
      <c r="AA3" s="518"/>
    </row>
    <row r="4" spans="1:29" s="4" customFormat="1" ht="16.5" customHeight="1" thickBot="1" x14ac:dyDescent="0.25">
      <c r="A4" s="461"/>
      <c r="B4" s="480"/>
      <c r="C4" s="499"/>
      <c r="D4" s="502"/>
      <c r="E4" s="502"/>
      <c r="F4" s="502"/>
      <c r="G4" s="499"/>
      <c r="H4" s="19" t="s">
        <v>35</v>
      </c>
      <c r="I4" s="20" t="s">
        <v>36</v>
      </c>
      <c r="J4" s="21" t="s">
        <v>46</v>
      </c>
      <c r="K4" s="22" t="s">
        <v>47</v>
      </c>
      <c r="L4" s="23" t="s">
        <v>37</v>
      </c>
      <c r="M4" s="24" t="s">
        <v>48</v>
      </c>
      <c r="N4" s="25" t="s">
        <v>49</v>
      </c>
      <c r="O4" s="494"/>
      <c r="P4" s="496"/>
      <c r="Q4" s="483"/>
      <c r="R4" s="505"/>
      <c r="S4" s="508"/>
      <c r="T4" s="129" t="s">
        <v>24</v>
      </c>
      <c r="U4" s="129" t="s">
        <v>31</v>
      </c>
      <c r="V4" s="130" t="s">
        <v>31</v>
      </c>
      <c r="W4" s="519"/>
      <c r="X4" s="126" t="s">
        <v>52</v>
      </c>
      <c r="Y4" s="127" t="s">
        <v>53</v>
      </c>
      <c r="Z4" s="128" t="s">
        <v>54</v>
      </c>
      <c r="AA4" s="125" t="s">
        <v>55</v>
      </c>
    </row>
    <row r="5" spans="1:29" ht="27" customHeight="1" thickTop="1" x14ac:dyDescent="0.2">
      <c r="A5" s="14"/>
      <c r="B5" s="49" t="s">
        <v>525</v>
      </c>
      <c r="C5" s="14">
        <v>1</v>
      </c>
      <c r="D5" s="48">
        <v>2</v>
      </c>
      <c r="E5" s="137">
        <v>5040005001976</v>
      </c>
      <c r="F5" s="48" t="s">
        <v>677</v>
      </c>
      <c r="G5" s="50" t="s">
        <v>678</v>
      </c>
      <c r="H5" s="26">
        <v>7</v>
      </c>
      <c r="I5" s="43">
        <v>77</v>
      </c>
      <c r="J5" s="44">
        <v>396580</v>
      </c>
      <c r="K5" s="45">
        <f>IF(AND(I5&gt;0,J5&gt;0),J5/I5,0)</f>
        <v>5150.3896103896104</v>
      </c>
      <c r="L5" s="46">
        <v>1373</v>
      </c>
      <c r="M5" s="44">
        <v>396580</v>
      </c>
      <c r="N5" s="45">
        <f>IF(AND(L5&gt;0,M5&gt;0),M5/L5,0)</f>
        <v>288.84195193008014</v>
      </c>
      <c r="O5" s="28"/>
      <c r="P5" s="29"/>
      <c r="Q5" s="91"/>
      <c r="R5" s="94">
        <v>5600</v>
      </c>
      <c r="S5" s="87">
        <v>5600</v>
      </c>
      <c r="T5" s="92">
        <v>408014</v>
      </c>
      <c r="U5" s="80">
        <v>0</v>
      </c>
      <c r="V5" s="79">
        <f>T5-U5</f>
        <v>408014</v>
      </c>
      <c r="W5" s="123"/>
      <c r="X5" s="64"/>
      <c r="Y5" s="95"/>
      <c r="Z5" s="65"/>
      <c r="AA5" s="100"/>
      <c r="AB5" s="124">
        <v>1</v>
      </c>
      <c r="AC5" s="82" t="s">
        <v>20</v>
      </c>
    </row>
    <row r="6" spans="1:29" ht="27" customHeight="1" x14ac:dyDescent="0.2">
      <c r="A6" s="14"/>
      <c r="B6" s="52" t="s">
        <v>679</v>
      </c>
      <c r="C6" s="14">
        <v>2</v>
      </c>
      <c r="D6" s="48">
        <v>5</v>
      </c>
      <c r="E6" s="136">
        <v>2040005002250</v>
      </c>
      <c r="F6" s="49" t="s">
        <v>680</v>
      </c>
      <c r="G6" s="77" t="s">
        <v>681</v>
      </c>
      <c r="H6" s="37">
        <v>5</v>
      </c>
      <c r="I6" s="38">
        <v>68</v>
      </c>
      <c r="J6" s="39">
        <v>2359345</v>
      </c>
      <c r="K6" s="18">
        <f>IF(AND(I6&gt;0,J6&gt;0),J6/I6,0)</f>
        <v>34696.25</v>
      </c>
      <c r="L6" s="40">
        <v>5365</v>
      </c>
      <c r="M6" s="39">
        <v>2359345</v>
      </c>
      <c r="N6" s="18">
        <f>IF(AND(L6&gt;0,M6&gt;0),M6/L6,0)</f>
        <v>439.76607642124884</v>
      </c>
      <c r="O6" s="41"/>
      <c r="P6" s="42"/>
      <c r="Q6" s="88"/>
      <c r="R6" s="89"/>
      <c r="S6" s="90"/>
      <c r="T6" s="113">
        <v>4752378</v>
      </c>
      <c r="U6" s="114">
        <v>2535343</v>
      </c>
      <c r="V6" s="115">
        <f>T6-U6</f>
        <v>2217035</v>
      </c>
      <c r="W6" s="118"/>
      <c r="X6" s="66"/>
      <c r="Y6" s="96"/>
      <c r="Z6" s="67"/>
      <c r="AA6" s="97"/>
      <c r="AB6" s="82">
        <v>2</v>
      </c>
      <c r="AC6" s="83" t="s">
        <v>21</v>
      </c>
    </row>
    <row r="7" spans="1:29" ht="27" customHeight="1" x14ac:dyDescent="0.2">
      <c r="A7" s="14"/>
      <c r="B7" s="49"/>
      <c r="C7" s="14"/>
      <c r="D7" s="48"/>
      <c r="E7" s="48"/>
      <c r="F7" s="49"/>
      <c r="G7" s="50"/>
      <c r="H7" s="37"/>
      <c r="I7" s="38"/>
      <c r="J7" s="39"/>
      <c r="K7" s="18">
        <f t="shared" ref="K7:K25" si="0">IF(AND(I7&gt;0,J7&gt;0),J7/I7,0)</f>
        <v>0</v>
      </c>
      <c r="L7" s="40"/>
      <c r="M7" s="39"/>
      <c r="N7" s="18">
        <f t="shared" ref="N7:N25" si="1">IF(AND(L7&gt;0,M7&gt;0),M7/L7,0)</f>
        <v>0</v>
      </c>
      <c r="O7" s="41"/>
      <c r="P7" s="42"/>
      <c r="Q7" s="88"/>
      <c r="R7" s="89"/>
      <c r="S7" s="90"/>
      <c r="T7" s="113"/>
      <c r="U7" s="114"/>
      <c r="V7" s="115">
        <f t="shared" ref="V7:V24" si="2">T7-U7</f>
        <v>0</v>
      </c>
      <c r="W7" s="118"/>
      <c r="X7" s="68"/>
      <c r="Y7" s="96"/>
      <c r="Z7" s="69"/>
      <c r="AA7" s="97"/>
      <c r="AB7" s="82">
        <v>3</v>
      </c>
      <c r="AC7" s="83" t="s">
        <v>22</v>
      </c>
    </row>
    <row r="8" spans="1:29" ht="27" customHeight="1" x14ac:dyDescent="0.2">
      <c r="A8" s="14"/>
      <c r="B8" s="49"/>
      <c r="C8" s="14"/>
      <c r="D8" s="48"/>
      <c r="E8" s="48"/>
      <c r="F8" s="49"/>
      <c r="G8" s="50"/>
      <c r="H8" s="37"/>
      <c r="I8" s="38"/>
      <c r="J8" s="39"/>
      <c r="K8" s="18">
        <f t="shared" si="0"/>
        <v>0</v>
      </c>
      <c r="L8" s="40"/>
      <c r="M8" s="39"/>
      <c r="N8" s="18">
        <f t="shared" si="1"/>
        <v>0</v>
      </c>
      <c r="O8" s="41"/>
      <c r="P8" s="42"/>
      <c r="Q8" s="88"/>
      <c r="R8" s="89"/>
      <c r="S8" s="90"/>
      <c r="T8" s="113"/>
      <c r="U8" s="114"/>
      <c r="V8" s="115">
        <f t="shared" si="2"/>
        <v>0</v>
      </c>
      <c r="W8" s="118"/>
      <c r="X8" s="66"/>
      <c r="Y8" s="96"/>
      <c r="Z8" s="67"/>
      <c r="AA8" s="97"/>
      <c r="AB8" s="82">
        <v>4</v>
      </c>
      <c r="AC8" s="83" t="s">
        <v>56</v>
      </c>
    </row>
    <row r="9" spans="1:29" ht="27" customHeight="1" x14ac:dyDescent="0.2">
      <c r="A9" s="14"/>
      <c r="B9" s="49"/>
      <c r="C9" s="14"/>
      <c r="D9" s="48"/>
      <c r="E9" s="48"/>
      <c r="F9" s="49"/>
      <c r="G9" s="50"/>
      <c r="H9" s="37"/>
      <c r="I9" s="38"/>
      <c r="J9" s="39"/>
      <c r="K9" s="18">
        <f t="shared" si="0"/>
        <v>0</v>
      </c>
      <c r="L9" s="40"/>
      <c r="M9" s="39"/>
      <c r="N9" s="18">
        <f t="shared" si="1"/>
        <v>0</v>
      </c>
      <c r="O9" s="41"/>
      <c r="P9" s="42"/>
      <c r="Q9" s="88"/>
      <c r="R9" s="89"/>
      <c r="S9" s="90"/>
      <c r="T9" s="113"/>
      <c r="U9" s="114"/>
      <c r="V9" s="115">
        <f t="shared" si="2"/>
        <v>0</v>
      </c>
      <c r="W9" s="118"/>
      <c r="X9" s="68"/>
      <c r="Y9" s="96"/>
      <c r="Z9" s="69"/>
      <c r="AA9" s="97"/>
      <c r="AB9" s="82">
        <v>5</v>
      </c>
      <c r="AC9" s="83" t="s">
        <v>25</v>
      </c>
    </row>
    <row r="10" spans="1:29" ht="27" customHeight="1" x14ac:dyDescent="0.2">
      <c r="A10" s="14"/>
      <c r="B10" s="49"/>
      <c r="C10" s="14"/>
      <c r="D10" s="48"/>
      <c r="E10" s="48"/>
      <c r="F10" s="49"/>
      <c r="G10" s="50"/>
      <c r="H10" s="37"/>
      <c r="I10" s="38"/>
      <c r="J10" s="39"/>
      <c r="K10" s="18">
        <f t="shared" si="0"/>
        <v>0</v>
      </c>
      <c r="L10" s="40"/>
      <c r="M10" s="39"/>
      <c r="N10" s="18">
        <f t="shared" si="1"/>
        <v>0</v>
      </c>
      <c r="O10" s="41"/>
      <c r="P10" s="42"/>
      <c r="Q10" s="88"/>
      <c r="R10" s="89"/>
      <c r="S10" s="90"/>
      <c r="T10" s="113"/>
      <c r="U10" s="114"/>
      <c r="V10" s="115">
        <f t="shared" si="2"/>
        <v>0</v>
      </c>
      <c r="W10" s="118"/>
      <c r="X10" s="66"/>
      <c r="Y10" s="96"/>
      <c r="Z10" s="67"/>
      <c r="AA10" s="97"/>
      <c r="AB10" s="82">
        <v>6</v>
      </c>
      <c r="AC10" s="83" t="s">
        <v>23</v>
      </c>
    </row>
    <row r="11" spans="1:29" ht="27" customHeight="1" x14ac:dyDescent="0.2">
      <c r="A11" s="14"/>
      <c r="B11" s="49"/>
      <c r="C11" s="14"/>
      <c r="D11" s="48"/>
      <c r="E11" s="48"/>
      <c r="F11" s="49"/>
      <c r="G11" s="50"/>
      <c r="H11" s="37"/>
      <c r="I11" s="38"/>
      <c r="J11" s="39"/>
      <c r="K11" s="18">
        <f t="shared" si="0"/>
        <v>0</v>
      </c>
      <c r="L11" s="40"/>
      <c r="M11" s="39"/>
      <c r="N11" s="18">
        <f t="shared" si="1"/>
        <v>0</v>
      </c>
      <c r="O11" s="41"/>
      <c r="P11" s="42"/>
      <c r="Q11" s="88"/>
      <c r="R11" s="89"/>
      <c r="S11" s="90"/>
      <c r="T11" s="113"/>
      <c r="U11" s="114"/>
      <c r="V11" s="115">
        <f>T11-U11</f>
        <v>0</v>
      </c>
      <c r="W11" s="118"/>
      <c r="X11" s="68"/>
      <c r="Y11" s="96"/>
      <c r="Z11" s="69"/>
      <c r="AA11" s="97"/>
      <c r="AB11" s="82"/>
      <c r="AC11" s="83"/>
    </row>
    <row r="12" spans="1:29" ht="27" customHeight="1" x14ac:dyDescent="0.2">
      <c r="A12" s="14"/>
      <c r="B12" s="52"/>
      <c r="C12" s="49"/>
      <c r="D12" s="48"/>
      <c r="E12" s="48"/>
      <c r="F12" s="52"/>
      <c r="G12" s="78"/>
      <c r="H12" s="37"/>
      <c r="I12" s="38"/>
      <c r="J12" s="39"/>
      <c r="K12" s="18">
        <f t="shared" si="0"/>
        <v>0</v>
      </c>
      <c r="L12" s="40"/>
      <c r="M12" s="39"/>
      <c r="N12" s="18">
        <f t="shared" si="1"/>
        <v>0</v>
      </c>
      <c r="O12" s="41"/>
      <c r="P12" s="42"/>
      <c r="Q12" s="88"/>
      <c r="R12" s="89"/>
      <c r="S12" s="90"/>
      <c r="T12" s="113"/>
      <c r="U12" s="114"/>
      <c r="V12" s="115">
        <f t="shared" si="2"/>
        <v>0</v>
      </c>
      <c r="W12" s="118"/>
      <c r="X12" s="66"/>
      <c r="Y12" s="96"/>
      <c r="Z12" s="67"/>
      <c r="AA12" s="97"/>
      <c r="AB12" s="82"/>
      <c r="AC12" s="83"/>
    </row>
    <row r="13" spans="1:29" ht="27" customHeight="1" x14ac:dyDescent="0.2">
      <c r="A13" s="14"/>
      <c r="B13" s="52"/>
      <c r="C13" s="49"/>
      <c r="D13" s="48"/>
      <c r="E13" s="48"/>
      <c r="F13" s="52"/>
      <c r="G13" s="50"/>
      <c r="H13" s="37"/>
      <c r="I13" s="38"/>
      <c r="J13" s="39"/>
      <c r="K13" s="18">
        <f t="shared" si="0"/>
        <v>0</v>
      </c>
      <c r="L13" s="40"/>
      <c r="M13" s="39"/>
      <c r="N13" s="18">
        <f t="shared" si="1"/>
        <v>0</v>
      </c>
      <c r="O13" s="41"/>
      <c r="P13" s="42"/>
      <c r="Q13" s="88"/>
      <c r="R13" s="89"/>
      <c r="S13" s="90"/>
      <c r="T13" s="113"/>
      <c r="U13" s="114"/>
      <c r="V13" s="115">
        <f t="shared" si="2"/>
        <v>0</v>
      </c>
      <c r="W13" s="118"/>
      <c r="X13" s="68"/>
      <c r="Y13" s="96"/>
      <c r="Z13" s="69"/>
      <c r="AA13" s="97"/>
      <c r="AB13" s="82"/>
      <c r="AC13" s="83"/>
    </row>
    <row r="14" spans="1:29" ht="27" customHeight="1" x14ac:dyDescent="0.2">
      <c r="A14" s="14"/>
      <c r="B14" s="52"/>
      <c r="C14" s="49"/>
      <c r="D14" s="48"/>
      <c r="E14" s="48"/>
      <c r="F14" s="52"/>
      <c r="G14" s="50"/>
      <c r="H14" s="37"/>
      <c r="I14" s="38"/>
      <c r="J14" s="39"/>
      <c r="K14" s="18">
        <f t="shared" si="0"/>
        <v>0</v>
      </c>
      <c r="L14" s="40"/>
      <c r="M14" s="39"/>
      <c r="N14" s="18">
        <f t="shared" si="1"/>
        <v>0</v>
      </c>
      <c r="O14" s="41"/>
      <c r="P14" s="42"/>
      <c r="Q14" s="88"/>
      <c r="R14" s="89"/>
      <c r="S14" s="90"/>
      <c r="T14" s="113"/>
      <c r="U14" s="114"/>
      <c r="V14" s="115">
        <f t="shared" si="2"/>
        <v>0</v>
      </c>
      <c r="W14" s="118"/>
      <c r="X14" s="66"/>
      <c r="Y14" s="96"/>
      <c r="Z14" s="67"/>
      <c r="AA14" s="97"/>
    </row>
    <row r="15" spans="1:29" ht="27" customHeight="1" x14ac:dyDescent="0.2">
      <c r="A15" s="14"/>
      <c r="B15" s="52"/>
      <c r="C15" s="49"/>
      <c r="D15" s="48"/>
      <c r="E15" s="48"/>
      <c r="F15" s="52"/>
      <c r="G15" s="50"/>
      <c r="H15" s="37"/>
      <c r="I15" s="38"/>
      <c r="J15" s="39"/>
      <c r="K15" s="18">
        <f t="shared" si="0"/>
        <v>0</v>
      </c>
      <c r="L15" s="40"/>
      <c r="M15" s="39"/>
      <c r="N15" s="18">
        <f t="shared" si="1"/>
        <v>0</v>
      </c>
      <c r="O15" s="41"/>
      <c r="P15" s="42"/>
      <c r="Q15" s="88"/>
      <c r="R15" s="89"/>
      <c r="S15" s="90"/>
      <c r="T15" s="113"/>
      <c r="U15" s="114"/>
      <c r="V15" s="115">
        <f t="shared" si="2"/>
        <v>0</v>
      </c>
      <c r="W15" s="118"/>
      <c r="X15" s="68"/>
      <c r="Y15" s="96"/>
      <c r="Z15" s="69"/>
      <c r="AA15" s="97"/>
    </row>
    <row r="16" spans="1:29" ht="27" customHeight="1" x14ac:dyDescent="0.2">
      <c r="A16" s="14"/>
      <c r="B16" s="52"/>
      <c r="C16" s="49"/>
      <c r="D16" s="48"/>
      <c r="E16" s="48"/>
      <c r="F16" s="52"/>
      <c r="G16" s="50"/>
      <c r="H16" s="37"/>
      <c r="I16" s="38"/>
      <c r="J16" s="39"/>
      <c r="K16" s="18">
        <f t="shared" si="0"/>
        <v>0</v>
      </c>
      <c r="L16" s="40"/>
      <c r="M16" s="39"/>
      <c r="N16" s="18">
        <f t="shared" si="1"/>
        <v>0</v>
      </c>
      <c r="O16" s="41"/>
      <c r="P16" s="42"/>
      <c r="Q16" s="88"/>
      <c r="R16" s="89"/>
      <c r="S16" s="90"/>
      <c r="T16" s="113"/>
      <c r="U16" s="114"/>
      <c r="V16" s="115">
        <f>T16-U16</f>
        <v>0</v>
      </c>
      <c r="W16" s="118"/>
      <c r="X16" s="66"/>
      <c r="Y16" s="96"/>
      <c r="Z16" s="67"/>
      <c r="AA16" s="97"/>
    </row>
    <row r="17" spans="1:27" ht="27" customHeight="1" x14ac:dyDescent="0.2">
      <c r="A17" s="14"/>
      <c r="B17" s="52"/>
      <c r="C17" s="49"/>
      <c r="D17" s="48"/>
      <c r="E17" s="48"/>
      <c r="F17" s="52"/>
      <c r="G17" s="50"/>
      <c r="H17" s="37"/>
      <c r="I17" s="38"/>
      <c r="J17" s="39"/>
      <c r="K17" s="18">
        <f t="shared" si="0"/>
        <v>0</v>
      </c>
      <c r="L17" s="40"/>
      <c r="M17" s="39"/>
      <c r="N17" s="18">
        <f t="shared" si="1"/>
        <v>0</v>
      </c>
      <c r="O17" s="41"/>
      <c r="P17" s="42"/>
      <c r="Q17" s="88"/>
      <c r="R17" s="89"/>
      <c r="S17" s="90"/>
      <c r="T17" s="113"/>
      <c r="U17" s="114"/>
      <c r="V17" s="115">
        <f t="shared" si="2"/>
        <v>0</v>
      </c>
      <c r="W17" s="118"/>
      <c r="X17" s="68"/>
      <c r="Y17" s="96"/>
      <c r="Z17" s="69"/>
      <c r="AA17" s="97"/>
    </row>
    <row r="18" spans="1:27" ht="27" customHeight="1" x14ac:dyDescent="0.2">
      <c r="A18" s="14"/>
      <c r="B18" s="52"/>
      <c r="C18" s="49"/>
      <c r="D18" s="48"/>
      <c r="E18" s="48"/>
      <c r="F18" s="52"/>
      <c r="G18" s="50"/>
      <c r="H18" s="37"/>
      <c r="I18" s="38"/>
      <c r="J18" s="39"/>
      <c r="K18" s="18">
        <f t="shared" si="0"/>
        <v>0</v>
      </c>
      <c r="L18" s="40"/>
      <c r="M18" s="39"/>
      <c r="N18" s="18">
        <f t="shared" si="1"/>
        <v>0</v>
      </c>
      <c r="O18" s="41"/>
      <c r="P18" s="42"/>
      <c r="Q18" s="88"/>
      <c r="R18" s="89"/>
      <c r="S18" s="90"/>
      <c r="T18" s="113"/>
      <c r="U18" s="114"/>
      <c r="V18" s="115">
        <f>T18-U18</f>
        <v>0</v>
      </c>
      <c r="W18" s="118"/>
      <c r="X18" s="66"/>
      <c r="Y18" s="96"/>
      <c r="Z18" s="67"/>
      <c r="AA18" s="97"/>
    </row>
    <row r="19" spans="1:27" ht="27" customHeight="1" x14ac:dyDescent="0.2">
      <c r="A19" s="14"/>
      <c r="B19" s="52"/>
      <c r="C19" s="49"/>
      <c r="D19" s="48"/>
      <c r="E19" s="48"/>
      <c r="F19" s="52"/>
      <c r="G19" s="50"/>
      <c r="H19" s="37"/>
      <c r="I19" s="38"/>
      <c r="J19" s="39"/>
      <c r="K19" s="18">
        <f t="shared" si="0"/>
        <v>0</v>
      </c>
      <c r="L19" s="40"/>
      <c r="M19" s="39"/>
      <c r="N19" s="18">
        <f t="shared" si="1"/>
        <v>0</v>
      </c>
      <c r="O19" s="41"/>
      <c r="P19" s="42"/>
      <c r="Q19" s="88"/>
      <c r="R19" s="89"/>
      <c r="S19" s="90"/>
      <c r="T19" s="113"/>
      <c r="U19" s="114"/>
      <c r="V19" s="115">
        <f t="shared" si="2"/>
        <v>0</v>
      </c>
      <c r="W19" s="118"/>
      <c r="X19" s="68"/>
      <c r="Y19" s="96"/>
      <c r="Z19" s="69"/>
      <c r="AA19" s="97"/>
    </row>
    <row r="20" spans="1:27" ht="27" customHeight="1" x14ac:dyDescent="0.2">
      <c r="A20" s="14"/>
      <c r="B20" s="52"/>
      <c r="C20" s="49"/>
      <c r="D20" s="48"/>
      <c r="E20" s="48"/>
      <c r="F20" s="52"/>
      <c r="G20" s="78"/>
      <c r="H20" s="37"/>
      <c r="I20" s="38"/>
      <c r="J20" s="39"/>
      <c r="K20" s="18">
        <f t="shared" si="0"/>
        <v>0</v>
      </c>
      <c r="L20" s="40"/>
      <c r="M20" s="39"/>
      <c r="N20" s="18">
        <f t="shared" si="1"/>
        <v>0</v>
      </c>
      <c r="O20" s="41"/>
      <c r="P20" s="42"/>
      <c r="Q20" s="88"/>
      <c r="R20" s="89"/>
      <c r="S20" s="90"/>
      <c r="T20" s="113"/>
      <c r="U20" s="114"/>
      <c r="V20" s="115">
        <f t="shared" si="2"/>
        <v>0</v>
      </c>
      <c r="W20" s="118"/>
      <c r="X20" s="66"/>
      <c r="Y20" s="96"/>
      <c r="Z20" s="67"/>
      <c r="AA20" s="97"/>
    </row>
    <row r="21" spans="1:27" ht="27" customHeight="1" x14ac:dyDescent="0.2">
      <c r="A21" s="14"/>
      <c r="B21" s="52"/>
      <c r="C21" s="49"/>
      <c r="D21" s="48"/>
      <c r="E21" s="48"/>
      <c r="F21" s="52"/>
      <c r="G21" s="78"/>
      <c r="H21" s="37"/>
      <c r="I21" s="38"/>
      <c r="J21" s="39"/>
      <c r="K21" s="18">
        <f t="shared" si="0"/>
        <v>0</v>
      </c>
      <c r="L21" s="40"/>
      <c r="M21" s="39"/>
      <c r="N21" s="18">
        <f t="shared" si="1"/>
        <v>0</v>
      </c>
      <c r="O21" s="41"/>
      <c r="P21" s="42"/>
      <c r="Q21" s="88"/>
      <c r="R21" s="89"/>
      <c r="S21" s="90"/>
      <c r="T21" s="113"/>
      <c r="U21" s="114"/>
      <c r="V21" s="115">
        <f t="shared" si="2"/>
        <v>0</v>
      </c>
      <c r="W21" s="118"/>
      <c r="X21" s="68"/>
      <c r="Y21" s="96"/>
      <c r="Z21" s="69"/>
      <c r="AA21" s="97"/>
    </row>
    <row r="22" spans="1:27" ht="27" customHeight="1" x14ac:dyDescent="0.2">
      <c r="A22" s="14"/>
      <c r="B22" s="52"/>
      <c r="C22" s="49"/>
      <c r="D22" s="48"/>
      <c r="E22" s="48"/>
      <c r="F22" s="52"/>
      <c r="G22" s="78"/>
      <c r="H22" s="37"/>
      <c r="I22" s="38"/>
      <c r="J22" s="39"/>
      <c r="K22" s="18">
        <f t="shared" si="0"/>
        <v>0</v>
      </c>
      <c r="L22" s="40"/>
      <c r="M22" s="39"/>
      <c r="N22" s="18">
        <f t="shared" si="1"/>
        <v>0</v>
      </c>
      <c r="O22" s="41"/>
      <c r="P22" s="42"/>
      <c r="Q22" s="88"/>
      <c r="R22" s="89"/>
      <c r="S22" s="90"/>
      <c r="T22" s="113"/>
      <c r="U22" s="114"/>
      <c r="V22" s="115">
        <f t="shared" si="2"/>
        <v>0</v>
      </c>
      <c r="W22" s="118"/>
      <c r="X22" s="66"/>
      <c r="Y22" s="96"/>
      <c r="Z22" s="67"/>
      <c r="AA22" s="97"/>
    </row>
    <row r="23" spans="1:27" ht="27" customHeight="1" x14ac:dyDescent="0.2">
      <c r="A23" s="14"/>
      <c r="B23" s="52"/>
      <c r="C23" s="49"/>
      <c r="D23" s="48"/>
      <c r="E23" s="48"/>
      <c r="F23" s="52"/>
      <c r="G23" s="78"/>
      <c r="H23" s="37"/>
      <c r="I23" s="38"/>
      <c r="J23" s="39"/>
      <c r="K23" s="18">
        <f t="shared" si="0"/>
        <v>0</v>
      </c>
      <c r="L23" s="40"/>
      <c r="M23" s="39"/>
      <c r="N23" s="18">
        <f t="shared" si="1"/>
        <v>0</v>
      </c>
      <c r="O23" s="41"/>
      <c r="P23" s="42"/>
      <c r="Q23" s="88"/>
      <c r="R23" s="89"/>
      <c r="S23" s="90"/>
      <c r="T23" s="113"/>
      <c r="U23" s="114"/>
      <c r="V23" s="115">
        <f t="shared" si="2"/>
        <v>0</v>
      </c>
      <c r="W23" s="118"/>
      <c r="X23" s="68"/>
      <c r="Y23" s="96"/>
      <c r="Z23" s="69"/>
      <c r="AA23" s="97"/>
    </row>
    <row r="24" spans="1:27" ht="27" customHeight="1" x14ac:dyDescent="0.2">
      <c r="A24" s="14"/>
      <c r="B24" s="52"/>
      <c r="C24" s="49"/>
      <c r="D24" s="48"/>
      <c r="E24" s="48"/>
      <c r="F24" s="52"/>
      <c r="G24" s="50"/>
      <c r="H24" s="37"/>
      <c r="I24" s="38"/>
      <c r="J24" s="39"/>
      <c r="K24" s="18">
        <f t="shared" si="0"/>
        <v>0</v>
      </c>
      <c r="L24" s="40"/>
      <c r="M24" s="39"/>
      <c r="N24" s="18">
        <f t="shared" si="1"/>
        <v>0</v>
      </c>
      <c r="O24" s="41"/>
      <c r="P24" s="42"/>
      <c r="Q24" s="88"/>
      <c r="R24" s="89"/>
      <c r="S24" s="90"/>
      <c r="T24" s="113"/>
      <c r="U24" s="113"/>
      <c r="V24" s="115">
        <f t="shared" si="2"/>
        <v>0</v>
      </c>
      <c r="W24" s="118"/>
      <c r="X24" s="66"/>
      <c r="Y24" s="96"/>
      <c r="Z24" s="67"/>
      <c r="AA24" s="97"/>
    </row>
    <row r="25" spans="1:27" ht="27" customHeight="1" thickBot="1" x14ac:dyDescent="0.25">
      <c r="A25" s="14"/>
      <c r="B25" s="110"/>
      <c r="C25" s="110"/>
      <c r="D25" s="48"/>
      <c r="E25" s="111"/>
      <c r="F25" s="110"/>
      <c r="G25" s="107"/>
      <c r="H25" s="108"/>
      <c r="I25" s="30"/>
      <c r="J25" s="31"/>
      <c r="K25" s="34">
        <f t="shared" si="0"/>
        <v>0</v>
      </c>
      <c r="L25" s="32"/>
      <c r="M25" s="33"/>
      <c r="N25" s="34">
        <f t="shared" si="1"/>
        <v>0</v>
      </c>
      <c r="O25" s="103"/>
      <c r="P25" s="104"/>
      <c r="Q25" s="105"/>
      <c r="R25" s="106"/>
      <c r="S25" s="93"/>
      <c r="T25" s="116"/>
      <c r="U25" s="116"/>
      <c r="V25" s="131">
        <f>T25-U25</f>
        <v>0</v>
      </c>
      <c r="W25" s="117"/>
      <c r="X25" s="68"/>
      <c r="Y25" s="99"/>
      <c r="Z25" s="69"/>
      <c r="AA25" s="98"/>
    </row>
    <row r="26" spans="1:27" ht="15" customHeight="1" x14ac:dyDescent="0.2">
      <c r="B26" t="s">
        <v>10</v>
      </c>
      <c r="D26" s="112">
        <f>COUNTIF(D5:D25,1)</f>
        <v>0</v>
      </c>
      <c r="E26" s="35"/>
      <c r="F26"/>
      <c r="G26" s="109">
        <f>COUNTA(G5:G25)</f>
        <v>2</v>
      </c>
      <c r="H26" s="13">
        <f>SUM(H5:H25)</f>
        <v>12</v>
      </c>
      <c r="I26" s="13">
        <f>SUM(I5:I25)</f>
        <v>145</v>
      </c>
      <c r="J26" s="13">
        <f>SUM(J5:J25)</f>
        <v>2755925</v>
      </c>
      <c r="K26" s="15">
        <f>IF(AND(I26&gt;0,J26&gt;0),J26/I26,0)</f>
        <v>19006.379310344826</v>
      </c>
      <c r="L26" s="13">
        <f>SUM(L5:L25)</f>
        <v>6738</v>
      </c>
      <c r="M26" s="13">
        <f>SUM(M5:M25)</f>
        <v>2755925</v>
      </c>
      <c r="N26" s="15">
        <f>IF(AND(L26&gt;0,M26&gt;0),M26/L26,0)</f>
        <v>409.01231819531017</v>
      </c>
      <c r="V26" s="81"/>
      <c r="X26" s="72"/>
      <c r="Y26" s="73"/>
      <c r="Z26" s="74"/>
      <c r="AA26" s="81"/>
    </row>
    <row r="27" spans="1:27" ht="15" customHeight="1" x14ac:dyDescent="0.2">
      <c r="D27" s="35">
        <f>COUNTIF(D5:D25,2)</f>
        <v>1</v>
      </c>
      <c r="E27" s="35"/>
      <c r="X27" s="70"/>
      <c r="Y27" s="71"/>
      <c r="Z27"/>
    </row>
    <row r="28" spans="1:27" ht="15" customHeight="1" x14ac:dyDescent="0.2">
      <c r="D28" s="35">
        <f>COUNTIF(D5:D25,3)</f>
        <v>0</v>
      </c>
      <c r="E28" s="35"/>
      <c r="H28" s="13">
        <f>COUNTA(H5:H25)</f>
        <v>2</v>
      </c>
      <c r="X28" s="70"/>
      <c r="Y28" s="71"/>
      <c r="Z28"/>
    </row>
    <row r="29" spans="1:27" ht="15" customHeight="1" x14ac:dyDescent="0.2">
      <c r="D29" s="35">
        <f>COUNTIF(D5:D25,4)</f>
        <v>0</v>
      </c>
      <c r="E29" s="35"/>
      <c r="X29" s="70"/>
      <c r="Y29" s="71"/>
      <c r="Z29"/>
    </row>
    <row r="30" spans="1:27" ht="15" customHeight="1" x14ac:dyDescent="0.2">
      <c r="D30" s="35">
        <f>COUNTIF(D5:D25,5)</f>
        <v>1</v>
      </c>
      <c r="E30" s="35"/>
      <c r="X30" s="70"/>
      <c r="Y30" s="71"/>
      <c r="Z30"/>
    </row>
    <row r="31" spans="1:27" ht="15" customHeight="1" x14ac:dyDescent="0.2">
      <c r="D31" s="35">
        <f>COUNTIF(D5:D25,6)</f>
        <v>0</v>
      </c>
      <c r="E31" s="35"/>
      <c r="X31" s="70"/>
      <c r="Y31" s="71"/>
      <c r="Z31"/>
    </row>
    <row r="32" spans="1:27" ht="15" customHeight="1" x14ac:dyDescent="0.2">
      <c r="D32" s="35"/>
      <c r="E32" s="35"/>
      <c r="X32" s="70"/>
      <c r="Y32" s="71"/>
      <c r="Z32"/>
    </row>
    <row r="33" spans="4:5" ht="15" customHeight="1" x14ac:dyDescent="0.2">
      <c r="D33" s="35"/>
      <c r="E33" s="35"/>
    </row>
    <row r="34" spans="4:5" ht="15" customHeight="1" x14ac:dyDescent="0.2">
      <c r="D34" s="35"/>
      <c r="E34" s="35"/>
    </row>
    <row r="35" spans="4:5" ht="15" customHeight="1" x14ac:dyDescent="0.2">
      <c r="D35" s="35"/>
      <c r="E35" s="35"/>
    </row>
    <row r="36" spans="4:5" ht="15" customHeight="1" x14ac:dyDescent="0.2"/>
    <row r="37" spans="4:5" ht="15" customHeight="1" x14ac:dyDescent="0.2"/>
    <row r="38" spans="4:5" ht="15" customHeight="1" x14ac:dyDescent="0.2"/>
    <row r="39" spans="4:5" ht="15" customHeight="1" x14ac:dyDescent="0.2"/>
    <row r="40" spans="4:5" ht="15" customHeight="1" x14ac:dyDescent="0.2"/>
    <row r="41" spans="4:5" ht="15" customHeight="1" x14ac:dyDescent="0.2"/>
    <row r="42" spans="4:5" ht="15" customHeight="1" x14ac:dyDescent="0.2"/>
    <row r="43" spans="4:5" ht="15" customHeight="1" x14ac:dyDescent="0.2"/>
    <row r="44" spans="4:5" ht="15" customHeight="1" x14ac:dyDescent="0.2"/>
    <row r="45" spans="4:5" ht="15" customHeight="1" x14ac:dyDescent="0.2"/>
    <row r="46" spans="4:5" ht="15" customHeight="1" x14ac:dyDescent="0.2"/>
    <row r="47" spans="4:5" ht="15" customHeight="1" x14ac:dyDescent="0.2"/>
    <row r="48" spans="4:5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</sheetData>
  <autoFilter ref="A4:AA4" xr:uid="{00000000-0009-0000-0000-000004000000}"/>
  <mergeCells count="22">
    <mergeCell ref="O2:O4"/>
    <mergeCell ref="P2:P4"/>
    <mergeCell ref="Q2:Q4"/>
    <mergeCell ref="X2:AA2"/>
    <mergeCell ref="Z3:AA3"/>
    <mergeCell ref="X3:Y3"/>
    <mergeCell ref="T2:T3"/>
    <mergeCell ref="U2:U3"/>
    <mergeCell ref="V2:V3"/>
    <mergeCell ref="R2:R4"/>
    <mergeCell ref="S2:S4"/>
    <mergeCell ref="W2:W4"/>
    <mergeCell ref="A2:A4"/>
    <mergeCell ref="B2:B4"/>
    <mergeCell ref="H2:N2"/>
    <mergeCell ref="I3:K3"/>
    <mergeCell ref="L3:N3"/>
    <mergeCell ref="G2:G4"/>
    <mergeCell ref="F2:F4"/>
    <mergeCell ref="C2:C4"/>
    <mergeCell ref="D2:D4"/>
    <mergeCell ref="E2:E4"/>
  </mergeCells>
  <phoneticPr fontId="2"/>
  <dataValidations count="3">
    <dataValidation imeMode="on" allowBlank="1" showInputMessage="1" showErrorMessage="1" sqref="G25" xr:uid="{00000000-0002-0000-0400-000000000000}"/>
    <dataValidation type="list" allowBlank="1" showInputMessage="1" showErrorMessage="1" sqref="X5:X32 W5:W25 Z5:Z32" xr:uid="{00000000-0002-0000-0400-000001000000}">
      <formula1>"○"</formula1>
    </dataValidation>
    <dataValidation type="list" allowBlank="1" showInputMessage="1" showErrorMessage="1" sqref="D5:D25" xr:uid="{00000000-0002-0000-0400-000002000000}">
      <formula1>$AB$5:$AB$10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</sheetPr>
  <dimension ref="A1:AD1050"/>
  <sheetViews>
    <sheetView tabSelected="1" view="pageBreakPreview" topLeftCell="B1" zoomScaleNormal="100" zoomScaleSheetLayoutView="100" workbookViewId="0">
      <pane xSplit="6" ySplit="4" topLeftCell="Q15" activePane="bottomRight" state="frozen"/>
      <selection activeCell="C14" sqref="C14"/>
      <selection pane="topRight" activeCell="C14" sqref="C14"/>
      <selection pane="bottomLeft" activeCell="C14" sqref="C14"/>
      <selection pane="bottomRight" activeCell="W76" sqref="W76"/>
    </sheetView>
  </sheetViews>
  <sheetFormatPr defaultColWidth="9" defaultRowHeight="13.2" x14ac:dyDescent="0.2"/>
  <cols>
    <col min="1" max="1" width="4.6640625" style="4" hidden="1" customWidth="1"/>
    <col min="2" max="2" width="8.33203125" style="1" customWidth="1"/>
    <col min="3" max="3" width="4.44140625" style="1" bestFit="1" customWidth="1"/>
    <col min="4" max="5" width="8.33203125" style="1" customWidth="1"/>
    <col min="6" max="6" width="25.6640625" style="1" customWidth="1"/>
    <col min="7" max="7" width="38.6640625" style="2" customWidth="1"/>
    <col min="8" max="8" width="6.77734375" style="13" customWidth="1"/>
    <col min="9" max="10" width="13.33203125" style="13" customWidth="1"/>
    <col min="11" max="11" width="13.33203125" style="3" customWidth="1"/>
    <col min="12" max="12" width="13" style="3" customWidth="1"/>
    <col min="13" max="13" width="12.21875" style="3" customWidth="1"/>
    <col min="14" max="14" width="13" style="3" customWidth="1"/>
    <col min="15" max="16" width="7.88671875" style="1" customWidth="1"/>
    <col min="17" max="24" width="11.6640625" style="1" customWidth="1"/>
    <col min="25" max="25" width="18.6640625" style="1" customWidth="1"/>
    <col min="26" max="26" width="11.6640625" style="1" customWidth="1"/>
    <col min="27" max="27" width="18.6640625" style="1" customWidth="1"/>
    <col min="28" max="16384" width="9" style="1"/>
  </cols>
  <sheetData>
    <row r="1" spans="1:30" ht="13.5" customHeight="1" thickBot="1" x14ac:dyDescent="0.25"/>
    <row r="2" spans="1:30" ht="16.5" customHeight="1" thickBot="1" x14ac:dyDescent="0.25">
      <c r="A2" s="478"/>
      <c r="B2" s="480" t="s">
        <v>26</v>
      </c>
      <c r="C2" s="497" t="s">
        <v>27</v>
      </c>
      <c r="D2" s="500" t="s">
        <v>28</v>
      </c>
      <c r="E2" s="500" t="s">
        <v>29</v>
      </c>
      <c r="F2" s="500" t="s">
        <v>30</v>
      </c>
      <c r="G2" s="497" t="s">
        <v>34</v>
      </c>
      <c r="H2" s="489" t="s">
        <v>16</v>
      </c>
      <c r="I2" s="490"/>
      <c r="J2" s="490"/>
      <c r="K2" s="490"/>
      <c r="L2" s="490"/>
      <c r="M2" s="490"/>
      <c r="N2" s="491"/>
      <c r="O2" s="492" t="s">
        <v>38</v>
      </c>
      <c r="P2" s="492" t="s">
        <v>39</v>
      </c>
      <c r="Q2" s="481" t="s">
        <v>40</v>
      </c>
      <c r="R2" s="503" t="s">
        <v>41</v>
      </c>
      <c r="S2" s="506" t="s">
        <v>42</v>
      </c>
      <c r="T2" s="511" t="s">
        <v>43</v>
      </c>
      <c r="U2" s="511" t="s">
        <v>44</v>
      </c>
      <c r="V2" s="513" t="s">
        <v>45</v>
      </c>
      <c r="W2" s="513" t="s">
        <v>51</v>
      </c>
      <c r="X2" s="515" t="s">
        <v>13</v>
      </c>
      <c r="Y2" s="516"/>
      <c r="Z2" s="516"/>
      <c r="AA2" s="516"/>
    </row>
    <row r="3" spans="1:30" ht="26.25" customHeight="1" x14ac:dyDescent="0.2">
      <c r="A3" s="479"/>
      <c r="B3" s="480"/>
      <c r="C3" s="498"/>
      <c r="D3" s="501"/>
      <c r="E3" s="501"/>
      <c r="F3" s="501"/>
      <c r="G3" s="498"/>
      <c r="H3" s="16"/>
      <c r="I3" s="484" t="s">
        <v>9</v>
      </c>
      <c r="J3" s="485"/>
      <c r="K3" s="486"/>
      <c r="L3" s="487" t="s">
        <v>8</v>
      </c>
      <c r="M3" s="487"/>
      <c r="N3" s="488"/>
      <c r="O3" s="493"/>
      <c r="P3" s="495"/>
      <c r="Q3" s="482"/>
      <c r="R3" s="504"/>
      <c r="S3" s="507"/>
      <c r="T3" s="512"/>
      <c r="U3" s="512"/>
      <c r="V3" s="514"/>
      <c r="W3" s="514"/>
      <c r="X3" s="509" t="s">
        <v>14</v>
      </c>
      <c r="Y3" s="510"/>
      <c r="Z3" s="517" t="s">
        <v>15</v>
      </c>
      <c r="AA3" s="518"/>
    </row>
    <row r="4" spans="1:30" s="4" customFormat="1" ht="16.5" customHeight="1" thickBot="1" x14ac:dyDescent="0.25">
      <c r="A4" s="461"/>
      <c r="B4" s="480"/>
      <c r="C4" s="499"/>
      <c r="D4" s="502"/>
      <c r="E4" s="502"/>
      <c r="F4" s="502"/>
      <c r="G4" s="499"/>
      <c r="H4" s="19" t="s">
        <v>35</v>
      </c>
      <c r="I4" s="20" t="s">
        <v>36</v>
      </c>
      <c r="J4" s="21" t="s">
        <v>46</v>
      </c>
      <c r="K4" s="22" t="s">
        <v>47</v>
      </c>
      <c r="L4" s="23" t="s">
        <v>37</v>
      </c>
      <c r="M4" s="24" t="s">
        <v>48</v>
      </c>
      <c r="N4" s="25" t="s">
        <v>49</v>
      </c>
      <c r="O4" s="494"/>
      <c r="P4" s="496"/>
      <c r="Q4" s="483"/>
      <c r="R4" s="505"/>
      <c r="S4" s="508"/>
      <c r="T4" s="129" t="s">
        <v>24</v>
      </c>
      <c r="U4" s="129" t="s">
        <v>31</v>
      </c>
      <c r="V4" s="130" t="s">
        <v>31</v>
      </c>
      <c r="W4" s="519"/>
      <c r="X4" s="126" t="s">
        <v>52</v>
      </c>
      <c r="Y4" s="127" t="s">
        <v>53</v>
      </c>
      <c r="Z4" s="128" t="s">
        <v>54</v>
      </c>
      <c r="AA4" s="125" t="s">
        <v>55</v>
      </c>
      <c r="AB4" s="85"/>
    </row>
    <row r="5" spans="1:30" ht="27" customHeight="1" thickTop="1" x14ac:dyDescent="0.2">
      <c r="A5" s="14"/>
      <c r="B5" s="51"/>
      <c r="C5" s="51">
        <v>1</v>
      </c>
      <c r="D5" s="48">
        <v>2</v>
      </c>
      <c r="E5" s="48">
        <v>1210200133</v>
      </c>
      <c r="F5" s="51" t="s">
        <v>57</v>
      </c>
      <c r="G5" s="51" t="s">
        <v>285</v>
      </c>
      <c r="H5" s="378">
        <v>30</v>
      </c>
      <c r="I5" s="379">
        <v>393</v>
      </c>
      <c r="J5" s="380">
        <v>10168700</v>
      </c>
      <c r="K5" s="381">
        <v>25874.554707379135</v>
      </c>
      <c r="L5" s="379">
        <v>393</v>
      </c>
      <c r="M5" s="380">
        <v>10168700</v>
      </c>
      <c r="N5" s="381">
        <v>25874.554707379135</v>
      </c>
      <c r="O5" s="148"/>
      <c r="P5" s="175"/>
      <c r="Q5" s="382"/>
      <c r="R5" s="318">
        <v>26607</v>
      </c>
      <c r="S5" s="314">
        <v>27206</v>
      </c>
      <c r="T5" s="177">
        <v>18914367</v>
      </c>
      <c r="U5" s="177">
        <v>8745667</v>
      </c>
      <c r="V5" s="178">
        <v>10168700</v>
      </c>
      <c r="W5" s="179"/>
      <c r="X5" s="180"/>
      <c r="Y5" s="181"/>
      <c r="Z5" s="283"/>
      <c r="AA5" s="383"/>
      <c r="AC5" s="82">
        <v>1</v>
      </c>
      <c r="AD5" s="82" t="s">
        <v>20</v>
      </c>
    </row>
    <row r="6" spans="1:30" ht="27" customHeight="1" x14ac:dyDescent="0.2">
      <c r="A6" s="14"/>
      <c r="B6" s="51"/>
      <c r="C6" s="51">
        <f>C5+1</f>
        <v>2</v>
      </c>
      <c r="D6" s="48">
        <v>2</v>
      </c>
      <c r="E6" s="384">
        <v>2040005008140</v>
      </c>
      <c r="F6" s="51" t="s">
        <v>58</v>
      </c>
      <c r="G6" s="51" t="s">
        <v>286</v>
      </c>
      <c r="H6" s="385">
        <v>20</v>
      </c>
      <c r="I6" s="386">
        <v>220</v>
      </c>
      <c r="J6" s="387">
        <v>3697438</v>
      </c>
      <c r="K6" s="381">
        <v>16806.536363636365</v>
      </c>
      <c r="L6" s="386">
        <v>12577</v>
      </c>
      <c r="M6" s="387">
        <v>3697438</v>
      </c>
      <c r="N6" s="381">
        <f>M6/L6</f>
        <v>293.98409795658745</v>
      </c>
      <c r="O6" s="150"/>
      <c r="P6" s="152"/>
      <c r="Q6" s="388"/>
      <c r="R6" s="54">
        <v>16036</v>
      </c>
      <c r="S6" s="55">
        <v>17262</v>
      </c>
      <c r="T6" s="188">
        <v>12099609</v>
      </c>
      <c r="U6" s="189">
        <v>8402171</v>
      </c>
      <c r="V6" s="122">
        <v>3697438</v>
      </c>
      <c r="W6" s="121"/>
      <c r="X6" s="190"/>
      <c r="Y6" s="191"/>
      <c r="Z6" s="156"/>
      <c r="AA6" s="389"/>
      <c r="AC6" s="82">
        <v>2</v>
      </c>
      <c r="AD6" s="83" t="s">
        <v>21</v>
      </c>
    </row>
    <row r="7" spans="1:30" ht="27" customHeight="1" x14ac:dyDescent="0.2">
      <c r="A7" s="14"/>
      <c r="B7" s="51"/>
      <c r="C7" s="51">
        <f t="shared" ref="C7:C70" si="0">C6+1</f>
        <v>3</v>
      </c>
      <c r="D7" s="48">
        <v>2</v>
      </c>
      <c r="E7" s="137">
        <v>6040005007254</v>
      </c>
      <c r="F7" s="51" t="s">
        <v>59</v>
      </c>
      <c r="G7" s="51" t="s">
        <v>287</v>
      </c>
      <c r="H7" s="385">
        <v>44</v>
      </c>
      <c r="I7" s="386">
        <v>599</v>
      </c>
      <c r="J7" s="387">
        <v>10824320</v>
      </c>
      <c r="K7" s="381">
        <v>18070.651085141904</v>
      </c>
      <c r="L7" s="386">
        <v>50104</v>
      </c>
      <c r="M7" s="387">
        <v>10824320</v>
      </c>
      <c r="N7" s="381">
        <v>216.03704295066262</v>
      </c>
      <c r="O7" s="150"/>
      <c r="P7" s="152"/>
      <c r="Q7" s="388"/>
      <c r="R7" s="54">
        <v>17000</v>
      </c>
      <c r="S7" s="55">
        <v>20870</v>
      </c>
      <c r="T7" s="188">
        <v>18835370</v>
      </c>
      <c r="U7" s="189">
        <v>8011050</v>
      </c>
      <c r="V7" s="122">
        <v>10824320</v>
      </c>
      <c r="W7" s="121"/>
      <c r="X7" s="192" t="s">
        <v>526</v>
      </c>
      <c r="Y7" s="191">
        <v>8.3599999999999994E-2</v>
      </c>
      <c r="Z7" s="157"/>
      <c r="AA7" s="390"/>
      <c r="AC7" s="82">
        <v>3</v>
      </c>
      <c r="AD7" s="83" t="s">
        <v>22</v>
      </c>
    </row>
    <row r="8" spans="1:30" ht="27" customHeight="1" x14ac:dyDescent="0.2">
      <c r="A8" s="14"/>
      <c r="B8" s="51"/>
      <c r="C8" s="51">
        <f t="shared" si="0"/>
        <v>4</v>
      </c>
      <c r="D8" s="48">
        <v>2</v>
      </c>
      <c r="E8" s="160" t="s">
        <v>550</v>
      </c>
      <c r="F8" s="51" t="s">
        <v>60</v>
      </c>
      <c r="G8" s="51" t="s">
        <v>288</v>
      </c>
      <c r="H8" s="385">
        <v>40</v>
      </c>
      <c r="I8" s="386">
        <v>522</v>
      </c>
      <c r="J8" s="387">
        <v>14040710</v>
      </c>
      <c r="K8" s="381">
        <v>26897.911877394636</v>
      </c>
      <c r="L8" s="386">
        <v>52946</v>
      </c>
      <c r="M8" s="387">
        <v>14040710</v>
      </c>
      <c r="N8" s="381">
        <v>265.18924942394136</v>
      </c>
      <c r="O8" s="150"/>
      <c r="P8" s="152"/>
      <c r="Q8" s="388"/>
      <c r="R8" s="54">
        <v>22695</v>
      </c>
      <c r="S8" s="55">
        <v>21698</v>
      </c>
      <c r="T8" s="188">
        <v>23226134</v>
      </c>
      <c r="U8" s="189">
        <v>14040710</v>
      </c>
      <c r="V8" s="122">
        <v>9185424</v>
      </c>
      <c r="W8" s="121" t="s">
        <v>526</v>
      </c>
      <c r="X8" s="190"/>
      <c r="Y8" s="191"/>
      <c r="Z8" s="156"/>
      <c r="AA8" s="389"/>
      <c r="AC8" s="82">
        <v>4</v>
      </c>
      <c r="AD8" s="83" t="s">
        <v>56</v>
      </c>
    </row>
    <row r="9" spans="1:30" ht="27" customHeight="1" x14ac:dyDescent="0.2">
      <c r="A9" s="14"/>
      <c r="B9" s="51"/>
      <c r="C9" s="51">
        <f t="shared" si="0"/>
        <v>5</v>
      </c>
      <c r="D9" s="48">
        <v>2</v>
      </c>
      <c r="E9" s="391">
        <v>6040005005282</v>
      </c>
      <c r="F9" s="51" t="s">
        <v>61</v>
      </c>
      <c r="G9" s="51" t="s">
        <v>289</v>
      </c>
      <c r="H9" s="385">
        <v>20</v>
      </c>
      <c r="I9" s="386">
        <v>298</v>
      </c>
      <c r="J9" s="387">
        <v>5995462</v>
      </c>
      <c r="K9" s="381">
        <v>20119</v>
      </c>
      <c r="L9" s="386">
        <v>29041.5</v>
      </c>
      <c r="M9" s="387">
        <v>5995462</v>
      </c>
      <c r="N9" s="381">
        <v>206.44463956751545</v>
      </c>
      <c r="O9" s="150"/>
      <c r="P9" s="152"/>
      <c r="Q9" s="388"/>
      <c r="R9" s="54">
        <v>20150</v>
      </c>
      <c r="S9" s="55">
        <v>20209</v>
      </c>
      <c r="T9" s="121">
        <v>23695765</v>
      </c>
      <c r="U9" s="122">
        <v>23343258</v>
      </c>
      <c r="V9" s="122">
        <v>352507</v>
      </c>
      <c r="W9" s="121" t="s">
        <v>526</v>
      </c>
      <c r="X9" s="192"/>
      <c r="Y9" s="191"/>
      <c r="Z9" s="157"/>
      <c r="AA9" s="390"/>
      <c r="AC9" s="82">
        <v>5</v>
      </c>
      <c r="AD9" s="83" t="s">
        <v>25</v>
      </c>
    </row>
    <row r="10" spans="1:30" ht="27" customHeight="1" x14ac:dyDescent="0.2">
      <c r="A10" s="14"/>
      <c r="B10" s="51"/>
      <c r="C10" s="51">
        <f t="shared" si="0"/>
        <v>6</v>
      </c>
      <c r="D10" s="48"/>
      <c r="E10" s="48"/>
      <c r="F10" s="51" t="s">
        <v>62</v>
      </c>
      <c r="G10" s="51" t="s">
        <v>290</v>
      </c>
      <c r="H10" s="385"/>
      <c r="I10" s="386"/>
      <c r="J10" s="387"/>
      <c r="K10" s="381">
        <f>IF(AND(I10&gt;0,J10&gt;0),J10/I10,0)</f>
        <v>0</v>
      </c>
      <c r="L10" s="386"/>
      <c r="M10" s="387"/>
      <c r="N10" s="381">
        <f>IF(AND(L10&gt;0,M10&gt;0),M10/L10,0)</f>
        <v>0</v>
      </c>
      <c r="O10" s="150"/>
      <c r="P10" s="152"/>
      <c r="Q10" s="388"/>
      <c r="R10" s="54"/>
      <c r="S10" s="55"/>
      <c r="T10" s="121"/>
      <c r="U10" s="122"/>
      <c r="V10" s="122">
        <f>T10-U10</f>
        <v>0</v>
      </c>
      <c r="W10" s="121"/>
      <c r="X10" s="190"/>
      <c r="Y10" s="191"/>
      <c r="Z10" s="156"/>
      <c r="AA10" s="389"/>
      <c r="AC10" s="82">
        <v>6</v>
      </c>
      <c r="AD10" s="83" t="s">
        <v>23</v>
      </c>
    </row>
    <row r="11" spans="1:30" ht="27" customHeight="1" x14ac:dyDescent="0.2">
      <c r="A11" s="14"/>
      <c r="B11" s="51"/>
      <c r="C11" s="51">
        <f t="shared" si="0"/>
        <v>7</v>
      </c>
      <c r="D11" s="48"/>
      <c r="E11" s="48"/>
      <c r="F11" s="51" t="s">
        <v>63</v>
      </c>
      <c r="G11" s="51" t="s">
        <v>291</v>
      </c>
      <c r="H11" s="385"/>
      <c r="I11" s="386"/>
      <c r="J11" s="387"/>
      <c r="K11" s="381">
        <f>IF(AND(I11&gt;0,J11&gt;0),J11/I11,0)</f>
        <v>0</v>
      </c>
      <c r="L11" s="386"/>
      <c r="M11" s="387"/>
      <c r="N11" s="381">
        <f>IF(AND(L11&gt;0,M11&gt;0),M11/L11,0)</f>
        <v>0</v>
      </c>
      <c r="O11" s="150"/>
      <c r="P11" s="152"/>
      <c r="Q11" s="388"/>
      <c r="R11" s="319"/>
      <c r="S11" s="320"/>
      <c r="T11" s="321"/>
      <c r="U11" s="322"/>
      <c r="V11" s="122">
        <f>T11-U11</f>
        <v>0</v>
      </c>
      <c r="W11" s="121"/>
      <c r="X11" s="192"/>
      <c r="Y11" s="191"/>
      <c r="Z11" s="157"/>
      <c r="AA11" s="390"/>
      <c r="AC11" s="82"/>
      <c r="AD11" s="83"/>
    </row>
    <row r="12" spans="1:30" ht="27" customHeight="1" x14ac:dyDescent="0.2">
      <c r="A12" s="14"/>
      <c r="B12" s="51"/>
      <c r="C12" s="51">
        <f t="shared" si="0"/>
        <v>8</v>
      </c>
      <c r="D12" s="48"/>
      <c r="E12" s="48"/>
      <c r="F12" s="51" t="s">
        <v>64</v>
      </c>
      <c r="G12" s="51" t="s">
        <v>292</v>
      </c>
      <c r="H12" s="385"/>
      <c r="I12" s="386"/>
      <c r="J12" s="387"/>
      <c r="K12" s="381">
        <f>IF(AND(I12&gt;0,J12&gt;0),J12/I12,0)</f>
        <v>0</v>
      </c>
      <c r="L12" s="386"/>
      <c r="M12" s="387"/>
      <c r="N12" s="381">
        <f>IF(AND(L12&gt;0,M12&gt;0),M12/L12,0)</f>
        <v>0</v>
      </c>
      <c r="O12" s="150"/>
      <c r="P12" s="152"/>
      <c r="Q12" s="388"/>
      <c r="R12" s="54"/>
      <c r="S12" s="55"/>
      <c r="T12" s="121"/>
      <c r="U12" s="122"/>
      <c r="V12" s="122">
        <f>T12-U12</f>
        <v>0</v>
      </c>
      <c r="W12" s="121"/>
      <c r="X12" s="190"/>
      <c r="Y12" s="191"/>
      <c r="Z12" s="156"/>
      <c r="AA12" s="389"/>
      <c r="AC12" s="82"/>
      <c r="AD12" s="83"/>
    </row>
    <row r="13" spans="1:30" ht="27" customHeight="1" x14ac:dyDescent="0.2">
      <c r="A13" s="14"/>
      <c r="B13" s="51"/>
      <c r="C13" s="51">
        <f t="shared" si="0"/>
        <v>9</v>
      </c>
      <c r="D13" s="48">
        <v>2</v>
      </c>
      <c r="E13" s="48">
        <v>2040005004593</v>
      </c>
      <c r="F13" s="51" t="s">
        <v>65</v>
      </c>
      <c r="G13" s="51" t="s">
        <v>293</v>
      </c>
      <c r="H13" s="385">
        <v>30</v>
      </c>
      <c r="I13" s="386">
        <v>347</v>
      </c>
      <c r="J13" s="387">
        <v>5978838</v>
      </c>
      <c r="K13" s="381">
        <v>17230.080691642652</v>
      </c>
      <c r="L13" s="386">
        <v>37070</v>
      </c>
      <c r="M13" s="387">
        <v>5978838</v>
      </c>
      <c r="N13" s="381">
        <v>161.28508227677366</v>
      </c>
      <c r="O13" s="150"/>
      <c r="P13" s="152"/>
      <c r="Q13" s="388"/>
      <c r="R13" s="54">
        <v>19339</v>
      </c>
      <c r="S13" s="55">
        <v>17241</v>
      </c>
      <c r="T13" s="121">
        <v>13543246</v>
      </c>
      <c r="U13" s="122">
        <v>7664408</v>
      </c>
      <c r="V13" s="122">
        <f>T13-U13</f>
        <v>5878838</v>
      </c>
      <c r="W13" s="121"/>
      <c r="X13" s="192"/>
      <c r="Y13" s="191"/>
      <c r="Z13" s="157"/>
      <c r="AA13" s="390"/>
      <c r="AC13" s="82"/>
      <c r="AD13" s="83"/>
    </row>
    <row r="14" spans="1:30" ht="27" customHeight="1" x14ac:dyDescent="0.2">
      <c r="A14" s="14"/>
      <c r="B14" s="51"/>
      <c r="C14" s="51">
        <f t="shared" si="0"/>
        <v>10</v>
      </c>
      <c r="D14" s="48">
        <v>2</v>
      </c>
      <c r="E14" s="323" t="s">
        <v>549</v>
      </c>
      <c r="F14" s="51" t="s">
        <v>66</v>
      </c>
      <c r="G14" s="51" t="s">
        <v>294</v>
      </c>
      <c r="H14" s="385">
        <v>20</v>
      </c>
      <c r="I14" s="386">
        <v>447</v>
      </c>
      <c r="J14" s="387">
        <v>3465731</v>
      </c>
      <c r="K14" s="381">
        <v>7753.313199105145</v>
      </c>
      <c r="L14" s="386">
        <v>19884</v>
      </c>
      <c r="M14" s="387">
        <v>3465731</v>
      </c>
      <c r="N14" s="381">
        <v>174.29747535707102</v>
      </c>
      <c r="O14" s="150"/>
      <c r="P14" s="152"/>
      <c r="Q14" s="388"/>
      <c r="R14" s="54">
        <v>8941</v>
      </c>
      <c r="S14" s="55">
        <v>10118</v>
      </c>
      <c r="T14" s="121">
        <v>6352279</v>
      </c>
      <c r="U14" s="122">
        <v>5487647</v>
      </c>
      <c r="V14" s="122">
        <v>864632</v>
      </c>
      <c r="W14" s="121"/>
      <c r="X14" s="190"/>
      <c r="Y14" s="191"/>
      <c r="Z14" s="156"/>
      <c r="AA14" s="389"/>
    </row>
    <row r="15" spans="1:30" ht="27" customHeight="1" x14ac:dyDescent="0.2">
      <c r="A15" s="14"/>
      <c r="B15" s="51"/>
      <c r="C15" s="51">
        <f t="shared" si="0"/>
        <v>11</v>
      </c>
      <c r="D15" s="48">
        <v>2</v>
      </c>
      <c r="E15" s="48">
        <v>1040005007036</v>
      </c>
      <c r="F15" s="51" t="s">
        <v>67</v>
      </c>
      <c r="G15" s="51" t="s">
        <v>295</v>
      </c>
      <c r="H15" s="385">
        <v>40</v>
      </c>
      <c r="I15" s="386">
        <v>611</v>
      </c>
      <c r="J15" s="387">
        <v>14646663</v>
      </c>
      <c r="K15" s="381">
        <v>23971.625204582651</v>
      </c>
      <c r="L15" s="386">
        <v>78686</v>
      </c>
      <c r="M15" s="387">
        <v>14646663</v>
      </c>
      <c r="N15" s="381">
        <v>186.14064763744503</v>
      </c>
      <c r="O15" s="150"/>
      <c r="P15" s="152"/>
      <c r="Q15" s="388"/>
      <c r="R15" s="319"/>
      <c r="S15" s="320">
        <v>24111</v>
      </c>
      <c r="T15" s="321">
        <v>27205371</v>
      </c>
      <c r="U15" s="322">
        <v>12558708</v>
      </c>
      <c r="V15" s="122">
        <v>14646663</v>
      </c>
      <c r="W15" s="121"/>
      <c r="X15" s="192"/>
      <c r="Y15" s="191"/>
      <c r="Z15" s="157"/>
      <c r="AA15" s="390"/>
    </row>
    <row r="16" spans="1:30" ht="27" customHeight="1" x14ac:dyDescent="0.2">
      <c r="A16" s="14"/>
      <c r="B16" s="51"/>
      <c r="C16" s="51">
        <f t="shared" si="0"/>
        <v>12</v>
      </c>
      <c r="D16" s="48"/>
      <c r="E16" s="48"/>
      <c r="F16" s="51" t="s">
        <v>68</v>
      </c>
      <c r="G16" s="51" t="s">
        <v>296</v>
      </c>
      <c r="H16" s="385"/>
      <c r="I16" s="386"/>
      <c r="J16" s="387"/>
      <c r="K16" s="381">
        <f>IF(AND(I16&gt;0,J16&gt;0),J16/I16,0)</f>
        <v>0</v>
      </c>
      <c r="L16" s="386"/>
      <c r="M16" s="387"/>
      <c r="N16" s="381">
        <f>IF(AND(L16&gt;0,M16&gt;0),M16/L16,0)</f>
        <v>0</v>
      </c>
      <c r="O16" s="150"/>
      <c r="P16" s="152"/>
      <c r="Q16" s="388"/>
      <c r="R16" s="54"/>
      <c r="S16" s="55"/>
      <c r="T16" s="121"/>
      <c r="U16" s="122"/>
      <c r="V16" s="122">
        <f>T16-U16</f>
        <v>0</v>
      </c>
      <c r="W16" s="121"/>
      <c r="X16" s="190"/>
      <c r="Y16" s="191"/>
      <c r="Z16" s="156"/>
      <c r="AA16" s="389"/>
    </row>
    <row r="17" spans="1:27" ht="27" customHeight="1" x14ac:dyDescent="0.2">
      <c r="A17" s="14"/>
      <c r="B17" s="51"/>
      <c r="C17" s="51">
        <f t="shared" si="0"/>
        <v>13</v>
      </c>
      <c r="D17" s="48">
        <v>2</v>
      </c>
      <c r="E17" s="48"/>
      <c r="F17" s="51" t="s">
        <v>69</v>
      </c>
      <c r="G17" s="51" t="s">
        <v>297</v>
      </c>
      <c r="H17" s="385">
        <v>10</v>
      </c>
      <c r="I17" s="386">
        <v>98</v>
      </c>
      <c r="J17" s="387">
        <v>1085900</v>
      </c>
      <c r="K17" s="381">
        <v>11080.612244897959</v>
      </c>
      <c r="L17" s="386"/>
      <c r="M17" s="387"/>
      <c r="N17" s="381">
        <v>0</v>
      </c>
      <c r="O17" s="150"/>
      <c r="P17" s="152"/>
      <c r="Q17" s="388"/>
      <c r="R17" s="54">
        <v>11080</v>
      </c>
      <c r="S17" s="55">
        <v>11586</v>
      </c>
      <c r="T17" s="121">
        <v>17042246</v>
      </c>
      <c r="U17" s="122">
        <v>15956346</v>
      </c>
      <c r="V17" s="122">
        <v>1085900</v>
      </c>
      <c r="W17" s="121"/>
      <c r="X17" s="192"/>
      <c r="Y17" s="191"/>
      <c r="Z17" s="157"/>
      <c r="AA17" s="390"/>
    </row>
    <row r="18" spans="1:27" ht="27" customHeight="1" x14ac:dyDescent="0.2">
      <c r="A18" s="14"/>
      <c r="B18" s="48"/>
      <c r="C18" s="51">
        <f t="shared" si="0"/>
        <v>14</v>
      </c>
      <c r="D18" s="48">
        <v>1</v>
      </c>
      <c r="E18" s="48">
        <v>1040005004594</v>
      </c>
      <c r="F18" s="51" t="s">
        <v>70</v>
      </c>
      <c r="G18" s="51" t="s">
        <v>298</v>
      </c>
      <c r="H18" s="385">
        <v>20</v>
      </c>
      <c r="I18" s="386">
        <v>291</v>
      </c>
      <c r="J18" s="387">
        <v>8611599</v>
      </c>
      <c r="K18" s="381">
        <v>29593.123711340206</v>
      </c>
      <c r="L18" s="386">
        <v>27041.5</v>
      </c>
      <c r="M18" s="387">
        <v>8611599</v>
      </c>
      <c r="N18" s="381">
        <v>318.45862840448939</v>
      </c>
      <c r="O18" s="150"/>
      <c r="P18" s="152"/>
      <c r="Q18" s="388"/>
      <c r="R18" s="54">
        <v>38204</v>
      </c>
      <c r="S18" s="55">
        <v>38204</v>
      </c>
      <c r="T18" s="121">
        <v>16501151</v>
      </c>
      <c r="U18" s="122">
        <v>7889552</v>
      </c>
      <c r="V18" s="122">
        <f>T18-U18</f>
        <v>8611599</v>
      </c>
      <c r="W18" s="121"/>
      <c r="X18" s="190"/>
      <c r="Y18" s="191"/>
      <c r="Z18" s="156"/>
      <c r="AA18" s="389"/>
    </row>
    <row r="19" spans="1:27" ht="27" customHeight="1" x14ac:dyDescent="0.2">
      <c r="A19" s="14"/>
      <c r="B19" s="51"/>
      <c r="C19" s="51">
        <f t="shared" si="0"/>
        <v>15</v>
      </c>
      <c r="D19" s="48">
        <v>2</v>
      </c>
      <c r="E19" s="48">
        <v>1214200253</v>
      </c>
      <c r="F19" s="51" t="s">
        <v>71</v>
      </c>
      <c r="G19" s="51" t="s">
        <v>299</v>
      </c>
      <c r="H19" s="385">
        <v>20</v>
      </c>
      <c r="I19" s="386">
        <v>268</v>
      </c>
      <c r="J19" s="387">
        <v>6420293</v>
      </c>
      <c r="K19" s="381">
        <v>23956.317164179105</v>
      </c>
      <c r="L19" s="386">
        <v>268</v>
      </c>
      <c r="M19" s="387">
        <v>6420293</v>
      </c>
      <c r="N19" s="381">
        <v>23956.317164179105</v>
      </c>
      <c r="O19" s="150"/>
      <c r="P19" s="152"/>
      <c r="Q19" s="388"/>
      <c r="R19" s="54">
        <v>29000</v>
      </c>
      <c r="S19" s="55">
        <v>29000</v>
      </c>
      <c r="T19" s="121">
        <v>7944532</v>
      </c>
      <c r="U19" s="122">
        <v>1524239</v>
      </c>
      <c r="V19" s="122">
        <v>6420293</v>
      </c>
      <c r="W19" s="121"/>
      <c r="X19" s="192"/>
      <c r="Y19" s="191"/>
      <c r="Z19" s="157"/>
      <c r="AA19" s="390"/>
    </row>
    <row r="20" spans="1:27" ht="27" customHeight="1" x14ac:dyDescent="0.2">
      <c r="A20" s="14"/>
      <c r="B20" s="51"/>
      <c r="C20" s="51">
        <f t="shared" si="0"/>
        <v>16</v>
      </c>
      <c r="D20" s="48">
        <v>1</v>
      </c>
      <c r="E20" s="48">
        <v>1210800130</v>
      </c>
      <c r="F20" s="51" t="s">
        <v>72</v>
      </c>
      <c r="G20" s="51" t="s">
        <v>300</v>
      </c>
      <c r="H20" s="385">
        <v>25</v>
      </c>
      <c r="I20" s="386">
        <v>290</v>
      </c>
      <c r="J20" s="387">
        <v>2412477</v>
      </c>
      <c r="K20" s="381">
        <v>8318.8862068965518</v>
      </c>
      <c r="L20" s="386"/>
      <c r="M20" s="387"/>
      <c r="N20" s="381">
        <v>0</v>
      </c>
      <c r="O20" s="150"/>
      <c r="P20" s="152"/>
      <c r="Q20" s="388"/>
      <c r="R20" s="54">
        <v>8627.6</v>
      </c>
      <c r="S20" s="55">
        <v>8628</v>
      </c>
      <c r="T20" s="121">
        <v>2510818</v>
      </c>
      <c r="U20" s="122">
        <v>98341</v>
      </c>
      <c r="V20" s="122">
        <v>2412477</v>
      </c>
      <c r="W20" s="121"/>
      <c r="X20" s="190"/>
      <c r="Y20" s="191"/>
      <c r="Z20" s="156"/>
      <c r="AA20" s="389"/>
    </row>
    <row r="21" spans="1:27" ht="27" customHeight="1" x14ac:dyDescent="0.2">
      <c r="A21" s="14"/>
      <c r="B21" s="51"/>
      <c r="C21" s="51">
        <f t="shared" si="0"/>
        <v>17</v>
      </c>
      <c r="D21" s="48">
        <v>5</v>
      </c>
      <c r="E21" s="48"/>
      <c r="F21" s="51" t="s">
        <v>73</v>
      </c>
      <c r="G21" s="51" t="s">
        <v>301</v>
      </c>
      <c r="H21" s="385">
        <v>14</v>
      </c>
      <c r="I21" s="386">
        <v>155</v>
      </c>
      <c r="J21" s="387">
        <v>2706566</v>
      </c>
      <c r="K21" s="381">
        <v>17461.716129032258</v>
      </c>
      <c r="L21" s="386">
        <v>8870</v>
      </c>
      <c r="M21" s="387">
        <v>2706566</v>
      </c>
      <c r="N21" s="381">
        <v>305.13709131905301</v>
      </c>
      <c r="O21" s="150"/>
      <c r="P21" s="152"/>
      <c r="Q21" s="388"/>
      <c r="R21" s="54">
        <v>268</v>
      </c>
      <c r="S21" s="55">
        <v>306</v>
      </c>
      <c r="T21" s="121">
        <v>4527848</v>
      </c>
      <c r="U21" s="122">
        <v>1193601</v>
      </c>
      <c r="V21" s="122">
        <v>3334247</v>
      </c>
      <c r="W21" s="121" t="s">
        <v>526</v>
      </c>
      <c r="X21" s="192"/>
      <c r="Y21" s="191"/>
      <c r="Z21" s="157"/>
      <c r="AA21" s="390"/>
    </row>
    <row r="22" spans="1:27" ht="27" customHeight="1" x14ac:dyDescent="0.2">
      <c r="A22" s="14"/>
      <c r="B22" s="51"/>
      <c r="C22" s="51">
        <f t="shared" si="0"/>
        <v>18</v>
      </c>
      <c r="D22" s="48">
        <v>5</v>
      </c>
      <c r="E22" s="48">
        <v>9040005004389</v>
      </c>
      <c r="F22" s="51" t="s">
        <v>74</v>
      </c>
      <c r="G22" s="51" t="s">
        <v>302</v>
      </c>
      <c r="H22" s="385">
        <v>30</v>
      </c>
      <c r="I22" s="386">
        <v>537</v>
      </c>
      <c r="J22" s="387">
        <v>5920842</v>
      </c>
      <c r="K22" s="381">
        <v>11025.776536312849</v>
      </c>
      <c r="L22" s="386">
        <v>537</v>
      </c>
      <c r="M22" s="387">
        <v>5920842</v>
      </c>
      <c r="N22" s="381">
        <v>11025.776536312849</v>
      </c>
      <c r="O22" s="150"/>
      <c r="P22" s="152"/>
      <c r="Q22" s="388"/>
      <c r="R22" s="54">
        <v>12451</v>
      </c>
      <c r="S22" s="55">
        <v>12451</v>
      </c>
      <c r="T22" s="121">
        <v>19558404</v>
      </c>
      <c r="U22" s="122">
        <v>13637562</v>
      </c>
      <c r="V22" s="122">
        <v>5920842</v>
      </c>
      <c r="W22" s="121"/>
      <c r="X22" s="190"/>
      <c r="Y22" s="191"/>
      <c r="Z22" s="156"/>
      <c r="AA22" s="389"/>
    </row>
    <row r="23" spans="1:27" ht="27" customHeight="1" x14ac:dyDescent="0.2">
      <c r="A23" s="14"/>
      <c r="B23" s="51"/>
      <c r="C23" s="51">
        <f t="shared" si="0"/>
        <v>19</v>
      </c>
      <c r="D23" s="48">
        <v>5</v>
      </c>
      <c r="E23" s="324">
        <v>8040005008358</v>
      </c>
      <c r="F23" s="51" t="s">
        <v>75</v>
      </c>
      <c r="G23" s="51" t="s">
        <v>303</v>
      </c>
      <c r="H23" s="385">
        <v>30</v>
      </c>
      <c r="I23" s="386">
        <v>380</v>
      </c>
      <c r="J23" s="387">
        <v>5557886</v>
      </c>
      <c r="K23" s="381">
        <v>14626.015789473684</v>
      </c>
      <c r="L23" s="386">
        <v>35289</v>
      </c>
      <c r="M23" s="387">
        <v>5557886</v>
      </c>
      <c r="N23" s="381">
        <v>157.49627362634249</v>
      </c>
      <c r="O23" s="150"/>
      <c r="P23" s="152"/>
      <c r="Q23" s="388"/>
      <c r="R23" s="54">
        <v>17167</v>
      </c>
      <c r="S23" s="55">
        <v>17361</v>
      </c>
      <c r="T23" s="121">
        <v>11242912</v>
      </c>
      <c r="U23" s="122">
        <v>5685026</v>
      </c>
      <c r="V23" s="122">
        <f>T23-U23</f>
        <v>5557886</v>
      </c>
      <c r="W23" s="121"/>
      <c r="X23" s="190"/>
      <c r="Y23" s="191"/>
      <c r="Z23" s="156"/>
      <c r="AA23" s="389"/>
    </row>
    <row r="24" spans="1:27" ht="27" customHeight="1" x14ac:dyDescent="0.2">
      <c r="A24" s="14"/>
      <c r="B24" s="51"/>
      <c r="C24" s="51">
        <f t="shared" si="0"/>
        <v>20</v>
      </c>
      <c r="D24" s="48">
        <v>5</v>
      </c>
      <c r="E24" s="48"/>
      <c r="F24" s="51" t="s">
        <v>76</v>
      </c>
      <c r="G24" s="51" t="s">
        <v>304</v>
      </c>
      <c r="H24" s="385">
        <v>20</v>
      </c>
      <c r="I24" s="386">
        <v>261</v>
      </c>
      <c r="J24" s="387">
        <v>5853933</v>
      </c>
      <c r="K24" s="381">
        <f>IF(AND(I24&gt;0,J24&gt;0),J24/I24,0)</f>
        <v>22428.862068965518</v>
      </c>
      <c r="L24" s="386">
        <v>29669</v>
      </c>
      <c r="M24" s="387">
        <f>J24</f>
        <v>5853933</v>
      </c>
      <c r="N24" s="381">
        <f>IF(AND(L24&gt;0,M24&gt;0),M24/L24,0)</f>
        <v>197.30806565775725</v>
      </c>
      <c r="O24" s="150"/>
      <c r="P24" s="152"/>
      <c r="Q24" s="388"/>
      <c r="R24" s="319"/>
      <c r="S24" s="320">
        <v>23019</v>
      </c>
      <c r="T24" s="321">
        <v>5931943</v>
      </c>
      <c r="U24" s="322">
        <v>78010</v>
      </c>
      <c r="V24" s="122">
        <f>T24-U24</f>
        <v>5853933</v>
      </c>
      <c r="W24" s="121"/>
      <c r="X24" s="192" t="s">
        <v>526</v>
      </c>
      <c r="Y24" s="191"/>
      <c r="Z24" s="157"/>
      <c r="AA24" s="390"/>
    </row>
    <row r="25" spans="1:27" ht="27" customHeight="1" x14ac:dyDescent="0.2">
      <c r="A25" s="14"/>
      <c r="B25" s="51"/>
      <c r="C25" s="51">
        <f t="shared" si="0"/>
        <v>21</v>
      </c>
      <c r="D25" s="48">
        <v>2</v>
      </c>
      <c r="E25" s="48"/>
      <c r="F25" s="51" t="s">
        <v>77</v>
      </c>
      <c r="G25" s="51" t="s">
        <v>305</v>
      </c>
      <c r="H25" s="385">
        <v>10</v>
      </c>
      <c r="I25" s="386">
        <v>132</v>
      </c>
      <c r="J25" s="387">
        <v>1266483</v>
      </c>
      <c r="K25" s="381">
        <v>9594.568181818182</v>
      </c>
      <c r="L25" s="386">
        <v>10560</v>
      </c>
      <c r="M25" s="387">
        <v>1266483</v>
      </c>
      <c r="N25" s="381">
        <v>119.93210227272728</v>
      </c>
      <c r="O25" s="150"/>
      <c r="P25" s="152"/>
      <c r="Q25" s="388"/>
      <c r="R25" s="54">
        <v>11000</v>
      </c>
      <c r="S25" s="55">
        <v>11400</v>
      </c>
      <c r="T25" s="121">
        <v>1675953</v>
      </c>
      <c r="U25" s="122">
        <v>385391</v>
      </c>
      <c r="V25" s="122">
        <v>1290562</v>
      </c>
      <c r="W25" s="121" t="s">
        <v>526</v>
      </c>
      <c r="X25" s="190"/>
      <c r="Y25" s="191"/>
      <c r="Z25" s="156"/>
      <c r="AA25" s="389"/>
    </row>
    <row r="26" spans="1:27" ht="27" customHeight="1" x14ac:dyDescent="0.2">
      <c r="A26" s="14"/>
      <c r="B26" s="51"/>
      <c r="C26" s="51">
        <f t="shared" si="0"/>
        <v>22</v>
      </c>
      <c r="D26" s="48"/>
      <c r="E26" s="48"/>
      <c r="F26" s="51" t="s">
        <v>78</v>
      </c>
      <c r="G26" s="51" t="s">
        <v>306</v>
      </c>
      <c r="H26" s="385"/>
      <c r="I26" s="386"/>
      <c r="J26" s="387"/>
      <c r="K26" s="381">
        <f>IF(AND(I26&gt;0,J26&gt;0),J26/I26,0)</f>
        <v>0</v>
      </c>
      <c r="L26" s="386"/>
      <c r="M26" s="387"/>
      <c r="N26" s="381">
        <f>IF(AND(L26&gt;0,M26&gt;0),M26/L26,0)</f>
        <v>0</v>
      </c>
      <c r="O26" s="150"/>
      <c r="P26" s="152"/>
      <c r="Q26" s="388"/>
      <c r="R26" s="54"/>
      <c r="S26" s="55"/>
      <c r="T26" s="121"/>
      <c r="U26" s="122"/>
      <c r="V26" s="122">
        <f>T26-U26</f>
        <v>0</v>
      </c>
      <c r="W26" s="121"/>
      <c r="X26" s="192"/>
      <c r="Y26" s="191"/>
      <c r="Z26" s="157"/>
      <c r="AA26" s="390"/>
    </row>
    <row r="27" spans="1:27" ht="27" customHeight="1" x14ac:dyDescent="0.2">
      <c r="A27" s="14"/>
      <c r="B27" s="51"/>
      <c r="C27" s="51">
        <f t="shared" si="0"/>
        <v>23</v>
      </c>
      <c r="D27" s="48"/>
      <c r="E27" s="48"/>
      <c r="F27" s="51" t="s">
        <v>79</v>
      </c>
      <c r="G27" s="51" t="s">
        <v>307</v>
      </c>
      <c r="H27" s="385"/>
      <c r="I27" s="386"/>
      <c r="J27" s="387"/>
      <c r="K27" s="381">
        <f>IF(AND(I27&gt;0,J27&gt;0),J27/I27,0)</f>
        <v>0</v>
      </c>
      <c r="L27" s="386"/>
      <c r="M27" s="387"/>
      <c r="N27" s="381">
        <f>IF(AND(L27&gt;0,M27&gt;0),M27/L27,0)</f>
        <v>0</v>
      </c>
      <c r="O27" s="150"/>
      <c r="P27" s="152"/>
      <c r="Q27" s="388"/>
      <c r="R27" s="54"/>
      <c r="S27" s="55"/>
      <c r="T27" s="121"/>
      <c r="U27" s="122"/>
      <c r="V27" s="122">
        <f>T27-U27</f>
        <v>0</v>
      </c>
      <c r="W27" s="121"/>
      <c r="X27" s="190"/>
      <c r="Y27" s="191"/>
      <c r="Z27" s="156"/>
      <c r="AA27" s="389"/>
    </row>
    <row r="28" spans="1:27" ht="27" customHeight="1" x14ac:dyDescent="0.2">
      <c r="A28" s="14"/>
      <c r="B28" s="51"/>
      <c r="C28" s="51">
        <f t="shared" si="0"/>
        <v>24</v>
      </c>
      <c r="D28" s="48"/>
      <c r="E28" s="48"/>
      <c r="F28" s="51" t="s">
        <v>80</v>
      </c>
      <c r="G28" s="51" t="s">
        <v>308</v>
      </c>
      <c r="H28" s="385"/>
      <c r="I28" s="386"/>
      <c r="J28" s="387"/>
      <c r="K28" s="381">
        <f>IF(AND(I28&gt;0,J28&gt;0),J28/I28,0)</f>
        <v>0</v>
      </c>
      <c r="L28" s="386"/>
      <c r="M28" s="387"/>
      <c r="N28" s="381">
        <f>IF(AND(L28&gt;0,M28&gt;0),M28/L28,0)</f>
        <v>0</v>
      </c>
      <c r="O28" s="150"/>
      <c r="P28" s="152"/>
      <c r="Q28" s="388"/>
      <c r="R28" s="54"/>
      <c r="S28" s="55"/>
      <c r="T28" s="121"/>
      <c r="U28" s="122"/>
      <c r="V28" s="122">
        <f>T28-U28</f>
        <v>0</v>
      </c>
      <c r="W28" s="121"/>
      <c r="X28" s="192"/>
      <c r="Y28" s="191"/>
      <c r="Z28" s="157"/>
      <c r="AA28" s="390"/>
    </row>
    <row r="29" spans="1:27" ht="27" customHeight="1" x14ac:dyDescent="0.2">
      <c r="A29" s="14"/>
      <c r="B29" s="51"/>
      <c r="C29" s="51">
        <f t="shared" si="0"/>
        <v>25</v>
      </c>
      <c r="D29" s="48">
        <v>2</v>
      </c>
      <c r="E29" s="48">
        <v>1040005014957</v>
      </c>
      <c r="F29" s="51" t="s">
        <v>81</v>
      </c>
      <c r="G29" s="51" t="s">
        <v>309</v>
      </c>
      <c r="H29" s="385">
        <v>45</v>
      </c>
      <c r="I29" s="386">
        <v>504</v>
      </c>
      <c r="J29" s="387">
        <v>5614625</v>
      </c>
      <c r="K29" s="381">
        <v>11140.128968253968</v>
      </c>
      <c r="L29" s="386">
        <v>47880</v>
      </c>
      <c r="M29" s="387">
        <v>5614625</v>
      </c>
      <c r="N29" s="381">
        <v>117.26451545530493</v>
      </c>
      <c r="O29" s="150"/>
      <c r="P29" s="152"/>
      <c r="Q29" s="388"/>
      <c r="R29" s="54">
        <v>12195</v>
      </c>
      <c r="S29" s="55">
        <v>13821</v>
      </c>
      <c r="T29" s="121">
        <v>13476203</v>
      </c>
      <c r="U29" s="122">
        <v>7861578</v>
      </c>
      <c r="V29" s="122">
        <v>5614625</v>
      </c>
      <c r="W29" s="121"/>
      <c r="X29" s="190"/>
      <c r="Y29" s="191"/>
      <c r="Z29" s="156"/>
      <c r="AA29" s="389"/>
    </row>
    <row r="30" spans="1:27" ht="27" customHeight="1" x14ac:dyDescent="0.2">
      <c r="A30" s="14"/>
      <c r="B30" s="51"/>
      <c r="C30" s="51">
        <f t="shared" si="0"/>
        <v>26</v>
      </c>
      <c r="D30" s="48"/>
      <c r="E30" s="48"/>
      <c r="F30" s="51" t="s">
        <v>82</v>
      </c>
      <c r="G30" s="51" t="s">
        <v>310</v>
      </c>
      <c r="H30" s="385"/>
      <c r="I30" s="386"/>
      <c r="J30" s="387"/>
      <c r="K30" s="381">
        <f>IF(AND(I30&gt;0,J30&gt;0),J30/I30,0)</f>
        <v>0</v>
      </c>
      <c r="L30" s="386"/>
      <c r="M30" s="387"/>
      <c r="N30" s="381">
        <f>IF(AND(L30&gt;0,M30&gt;0),M30/L30,0)</f>
        <v>0</v>
      </c>
      <c r="O30" s="150"/>
      <c r="P30" s="152"/>
      <c r="Q30" s="388"/>
      <c r="R30" s="54"/>
      <c r="S30" s="55"/>
      <c r="T30" s="121"/>
      <c r="U30" s="122"/>
      <c r="V30" s="122">
        <f>T30-U30</f>
        <v>0</v>
      </c>
      <c r="W30" s="121"/>
      <c r="X30" s="192"/>
      <c r="Y30" s="191"/>
      <c r="Z30" s="157"/>
      <c r="AA30" s="390"/>
    </row>
    <row r="31" spans="1:27" ht="27" customHeight="1" x14ac:dyDescent="0.2">
      <c r="A31" s="14"/>
      <c r="B31" s="51"/>
      <c r="C31" s="51">
        <f t="shared" si="0"/>
        <v>27</v>
      </c>
      <c r="D31" s="48"/>
      <c r="E31" s="48"/>
      <c r="F31" s="51" t="s">
        <v>83</v>
      </c>
      <c r="G31" s="51" t="s">
        <v>311</v>
      </c>
      <c r="H31" s="385"/>
      <c r="I31" s="386"/>
      <c r="J31" s="387"/>
      <c r="K31" s="381">
        <f>IF(AND(I31&gt;0,J31&gt;0),J31/I31,0)</f>
        <v>0</v>
      </c>
      <c r="L31" s="386"/>
      <c r="M31" s="387"/>
      <c r="N31" s="381">
        <f>IF(AND(L31&gt;0,M31&gt;0),M31/L31,0)</f>
        <v>0</v>
      </c>
      <c r="O31" s="150"/>
      <c r="P31" s="152"/>
      <c r="Q31" s="388"/>
      <c r="R31" s="319"/>
      <c r="S31" s="320"/>
      <c r="T31" s="321"/>
      <c r="U31" s="322"/>
      <c r="V31" s="122">
        <f>T31-U31</f>
        <v>0</v>
      </c>
      <c r="W31" s="121"/>
      <c r="X31" s="190"/>
      <c r="Y31" s="191"/>
      <c r="Z31" s="156"/>
      <c r="AA31" s="389"/>
    </row>
    <row r="32" spans="1:27" ht="27" customHeight="1" x14ac:dyDescent="0.2">
      <c r="A32" s="14"/>
      <c r="B32" s="51"/>
      <c r="C32" s="51">
        <f t="shared" si="0"/>
        <v>28</v>
      </c>
      <c r="D32" s="48">
        <v>2</v>
      </c>
      <c r="E32" s="235">
        <v>7040005007071</v>
      </c>
      <c r="F32" s="51" t="s">
        <v>84</v>
      </c>
      <c r="G32" s="51" t="s">
        <v>312</v>
      </c>
      <c r="H32" s="385">
        <v>40</v>
      </c>
      <c r="I32" s="386">
        <v>437</v>
      </c>
      <c r="J32" s="387">
        <v>8947436</v>
      </c>
      <c r="K32" s="381">
        <v>20474.681922196796</v>
      </c>
      <c r="L32" s="386">
        <v>41595</v>
      </c>
      <c r="M32" s="387">
        <f>J32</f>
        <v>8947436</v>
      </c>
      <c r="N32" s="381">
        <f>M32/L32</f>
        <v>215.10845053492005</v>
      </c>
      <c r="O32" s="150"/>
      <c r="P32" s="152"/>
      <c r="Q32" s="388"/>
      <c r="R32" s="54">
        <v>18400</v>
      </c>
      <c r="S32" s="55">
        <v>6944</v>
      </c>
      <c r="T32" s="121">
        <v>11072068</v>
      </c>
      <c r="U32" s="122">
        <v>2124632</v>
      </c>
      <c r="V32" s="122">
        <f>T32-U32</f>
        <v>8947436</v>
      </c>
      <c r="W32" s="121"/>
      <c r="X32" s="192"/>
      <c r="Y32" s="191"/>
      <c r="Z32" s="157"/>
      <c r="AA32" s="390"/>
    </row>
    <row r="33" spans="1:27" ht="27" customHeight="1" x14ac:dyDescent="0.2">
      <c r="A33" s="14"/>
      <c r="B33" s="51"/>
      <c r="C33" s="51">
        <f t="shared" si="0"/>
        <v>29</v>
      </c>
      <c r="D33" s="48">
        <v>1</v>
      </c>
      <c r="E33" s="323" t="s">
        <v>540</v>
      </c>
      <c r="F33" s="51" t="s">
        <v>85</v>
      </c>
      <c r="G33" s="51" t="s">
        <v>313</v>
      </c>
      <c r="H33" s="385">
        <v>30</v>
      </c>
      <c r="I33" s="386">
        <v>344</v>
      </c>
      <c r="J33" s="387">
        <v>6481952</v>
      </c>
      <c r="K33" s="381">
        <v>18842.883720930233</v>
      </c>
      <c r="L33" s="386">
        <v>28362</v>
      </c>
      <c r="M33" s="387">
        <v>6481952</v>
      </c>
      <c r="N33" s="381">
        <v>228.54354417883084</v>
      </c>
      <c r="O33" s="150"/>
      <c r="P33" s="152"/>
      <c r="Q33" s="388"/>
      <c r="R33" s="319">
        <v>18843</v>
      </c>
      <c r="S33" s="320">
        <v>18857</v>
      </c>
      <c r="T33" s="321">
        <v>7211503</v>
      </c>
      <c r="U33" s="322">
        <v>7061503</v>
      </c>
      <c r="V33" s="122">
        <v>150000</v>
      </c>
      <c r="W33" s="121"/>
      <c r="X33" s="190"/>
      <c r="Y33" s="191"/>
      <c r="Z33" s="156"/>
      <c r="AA33" s="389"/>
    </row>
    <row r="34" spans="1:27" ht="27" customHeight="1" x14ac:dyDescent="0.2">
      <c r="A34" s="14"/>
      <c r="B34" s="51"/>
      <c r="C34" s="51">
        <f t="shared" si="0"/>
        <v>30</v>
      </c>
      <c r="D34" s="48">
        <v>2</v>
      </c>
      <c r="E34" s="48" t="s">
        <v>533</v>
      </c>
      <c r="F34" s="51" t="s">
        <v>86</v>
      </c>
      <c r="G34" s="51" t="s">
        <v>314</v>
      </c>
      <c r="H34" s="385">
        <v>30</v>
      </c>
      <c r="I34" s="386">
        <v>477</v>
      </c>
      <c r="J34" s="387">
        <v>7879873</v>
      </c>
      <c r="K34" s="381">
        <v>16519.649895178198</v>
      </c>
      <c r="L34" s="386">
        <v>43068</v>
      </c>
      <c r="M34" s="387">
        <v>7879873</v>
      </c>
      <c r="N34" s="381">
        <v>182.96352280115167</v>
      </c>
      <c r="O34" s="150"/>
      <c r="P34" s="152"/>
      <c r="Q34" s="388"/>
      <c r="R34" s="54">
        <v>16520</v>
      </c>
      <c r="S34" s="55">
        <v>17234</v>
      </c>
      <c r="T34" s="121">
        <v>17268905</v>
      </c>
      <c r="U34" s="122">
        <v>9389032</v>
      </c>
      <c r="V34" s="122">
        <v>7879873</v>
      </c>
      <c r="W34" s="121"/>
      <c r="X34" s="192" t="s">
        <v>526</v>
      </c>
      <c r="Y34" s="191">
        <v>0.02</v>
      </c>
      <c r="Z34" s="157"/>
      <c r="AA34" s="390"/>
    </row>
    <row r="35" spans="1:27" ht="27" customHeight="1" x14ac:dyDescent="0.2">
      <c r="A35" s="14"/>
      <c r="B35" s="51"/>
      <c r="C35" s="51">
        <f t="shared" si="0"/>
        <v>31</v>
      </c>
      <c r="D35" s="48">
        <v>5</v>
      </c>
      <c r="E35" s="139">
        <v>9040005011278</v>
      </c>
      <c r="F35" s="51" t="s">
        <v>87</v>
      </c>
      <c r="G35" s="51" t="s">
        <v>315</v>
      </c>
      <c r="H35" s="385">
        <v>28</v>
      </c>
      <c r="I35" s="386">
        <v>416</v>
      </c>
      <c r="J35" s="387">
        <v>9621850</v>
      </c>
      <c r="K35" s="381">
        <v>23129.447115384617</v>
      </c>
      <c r="L35" s="386">
        <v>35135</v>
      </c>
      <c r="M35" s="387">
        <v>9621850</v>
      </c>
      <c r="N35" s="381">
        <v>273.85370712964283</v>
      </c>
      <c r="O35" s="150"/>
      <c r="P35" s="152"/>
      <c r="Q35" s="388"/>
      <c r="R35" s="319">
        <v>23034</v>
      </c>
      <c r="S35" s="320">
        <v>23640</v>
      </c>
      <c r="T35" s="321">
        <v>32858624</v>
      </c>
      <c r="U35" s="322">
        <v>23230754</v>
      </c>
      <c r="V35" s="122">
        <v>9627870</v>
      </c>
      <c r="W35" s="121" t="s">
        <v>526</v>
      </c>
      <c r="X35" s="190"/>
      <c r="Y35" s="191"/>
      <c r="Z35" s="156"/>
      <c r="AA35" s="389"/>
    </row>
    <row r="36" spans="1:27" ht="27" customHeight="1" x14ac:dyDescent="0.2">
      <c r="A36" s="14"/>
      <c r="B36" s="51"/>
      <c r="C36" s="51">
        <f t="shared" si="0"/>
        <v>32</v>
      </c>
      <c r="D36" s="48">
        <v>1</v>
      </c>
      <c r="E36" s="48">
        <v>1040005005543</v>
      </c>
      <c r="F36" s="51" t="s">
        <v>88</v>
      </c>
      <c r="G36" s="51" t="s">
        <v>316</v>
      </c>
      <c r="H36" s="385">
        <v>20</v>
      </c>
      <c r="I36" s="386">
        <v>156</v>
      </c>
      <c r="J36" s="387">
        <v>4693201</v>
      </c>
      <c r="K36" s="381">
        <v>30084.621794871793</v>
      </c>
      <c r="L36" s="386">
        <v>16490</v>
      </c>
      <c r="M36" s="387">
        <v>4693201</v>
      </c>
      <c r="N36" s="381">
        <v>284.60891449363248</v>
      </c>
      <c r="O36" s="150"/>
      <c r="P36" s="152"/>
      <c r="Q36" s="388"/>
      <c r="R36" s="54">
        <v>30282</v>
      </c>
      <c r="S36" s="55">
        <v>30071</v>
      </c>
      <c r="T36" s="121">
        <v>11462501</v>
      </c>
      <c r="U36" s="122">
        <v>6769300</v>
      </c>
      <c r="V36" s="122">
        <v>4693201</v>
      </c>
      <c r="W36" s="121"/>
      <c r="X36" s="192"/>
      <c r="Y36" s="191"/>
      <c r="Z36" s="157"/>
      <c r="AA36" s="390"/>
    </row>
    <row r="37" spans="1:27" ht="27" customHeight="1" x14ac:dyDescent="0.2">
      <c r="A37" s="14"/>
      <c r="B37" s="51"/>
      <c r="C37" s="51">
        <f t="shared" si="0"/>
        <v>33</v>
      </c>
      <c r="D37" s="48">
        <v>5</v>
      </c>
      <c r="E37" s="48">
        <v>1211000326</v>
      </c>
      <c r="F37" s="51" t="s">
        <v>89</v>
      </c>
      <c r="G37" s="51" t="s">
        <v>317</v>
      </c>
      <c r="H37" s="385">
        <v>20</v>
      </c>
      <c r="I37" s="386">
        <v>192</v>
      </c>
      <c r="J37" s="387">
        <v>4058270</v>
      </c>
      <c r="K37" s="381">
        <v>21136.822916666668</v>
      </c>
      <c r="L37" s="386">
        <v>16802</v>
      </c>
      <c r="M37" s="387">
        <v>4058270</v>
      </c>
      <c r="N37" s="381">
        <v>241.53493631710509</v>
      </c>
      <c r="O37" s="150"/>
      <c r="P37" s="152"/>
      <c r="Q37" s="388"/>
      <c r="R37" s="54">
        <v>3758000</v>
      </c>
      <c r="S37" s="55">
        <v>3758000</v>
      </c>
      <c r="T37" s="121">
        <v>4178270</v>
      </c>
      <c r="U37" s="122">
        <v>120000</v>
      </c>
      <c r="V37" s="122">
        <v>4058270</v>
      </c>
      <c r="W37" s="121"/>
      <c r="X37" s="190"/>
      <c r="Y37" s="191"/>
      <c r="Z37" s="156"/>
      <c r="AA37" s="389"/>
    </row>
    <row r="38" spans="1:27" ht="27" customHeight="1" x14ac:dyDescent="0.2">
      <c r="A38" s="14"/>
      <c r="B38" s="51"/>
      <c r="C38" s="51">
        <f t="shared" si="0"/>
        <v>34</v>
      </c>
      <c r="D38" s="48">
        <v>5</v>
      </c>
      <c r="E38" s="48"/>
      <c r="F38" s="51" t="s">
        <v>90</v>
      </c>
      <c r="G38" s="51" t="s">
        <v>318</v>
      </c>
      <c r="H38" s="385">
        <v>28</v>
      </c>
      <c r="I38" s="386">
        <v>460</v>
      </c>
      <c r="J38" s="387">
        <v>9924098</v>
      </c>
      <c r="K38" s="381">
        <v>21574.126086956523</v>
      </c>
      <c r="L38" s="386">
        <v>28700</v>
      </c>
      <c r="M38" s="387">
        <f>J38</f>
        <v>9924098</v>
      </c>
      <c r="N38" s="381">
        <f>M38/L38</f>
        <v>345.78738675958186</v>
      </c>
      <c r="O38" s="150"/>
      <c r="P38" s="152"/>
      <c r="Q38" s="388"/>
      <c r="R38" s="319">
        <v>21591</v>
      </c>
      <c r="S38" s="320">
        <v>21798</v>
      </c>
      <c r="T38" s="321">
        <v>25278437</v>
      </c>
      <c r="U38" s="322">
        <v>15354339</v>
      </c>
      <c r="V38" s="122">
        <v>9924098</v>
      </c>
      <c r="W38" s="121"/>
      <c r="X38" s="192"/>
      <c r="Y38" s="191"/>
      <c r="Z38" s="157"/>
      <c r="AA38" s="390"/>
    </row>
    <row r="39" spans="1:27" ht="27" customHeight="1" x14ac:dyDescent="0.2">
      <c r="A39" s="14"/>
      <c r="B39" s="51"/>
      <c r="C39" s="51">
        <f t="shared" si="0"/>
        <v>35</v>
      </c>
      <c r="D39" s="48"/>
      <c r="E39" s="48"/>
      <c r="F39" s="51" t="s">
        <v>91</v>
      </c>
      <c r="G39" s="51" t="s">
        <v>319</v>
      </c>
      <c r="H39" s="385"/>
      <c r="I39" s="386"/>
      <c r="J39" s="387"/>
      <c r="K39" s="381">
        <f>IF(AND(I39&gt;0,J39&gt;0),J39/I39,0)</f>
        <v>0</v>
      </c>
      <c r="L39" s="386"/>
      <c r="M39" s="387"/>
      <c r="N39" s="381">
        <f>IF(AND(L39&gt;0,M39&gt;0),M39/L39,0)</f>
        <v>0</v>
      </c>
      <c r="O39" s="150"/>
      <c r="P39" s="152"/>
      <c r="Q39" s="388"/>
      <c r="R39" s="54"/>
      <c r="S39" s="55"/>
      <c r="T39" s="121"/>
      <c r="U39" s="122"/>
      <c r="V39" s="122">
        <f>T39-U39</f>
        <v>0</v>
      </c>
      <c r="W39" s="121"/>
      <c r="X39" s="190"/>
      <c r="Y39" s="191"/>
      <c r="Z39" s="156"/>
      <c r="AA39" s="389"/>
    </row>
    <row r="40" spans="1:27" ht="27" customHeight="1" x14ac:dyDescent="0.2">
      <c r="A40" s="14"/>
      <c r="B40" s="51"/>
      <c r="C40" s="51">
        <f t="shared" si="0"/>
        <v>36</v>
      </c>
      <c r="D40" s="48">
        <v>5</v>
      </c>
      <c r="E40" s="140">
        <v>5040005010366</v>
      </c>
      <c r="F40" s="51" t="s">
        <v>92</v>
      </c>
      <c r="G40" s="51" t="s">
        <v>320</v>
      </c>
      <c r="H40" s="385">
        <v>20</v>
      </c>
      <c r="I40" s="386"/>
      <c r="J40" s="387"/>
      <c r="K40" s="381">
        <v>0</v>
      </c>
      <c r="L40" s="386">
        <v>250</v>
      </c>
      <c r="M40" s="387">
        <v>2997892</v>
      </c>
      <c r="N40" s="381">
        <v>11991.567999999999</v>
      </c>
      <c r="O40" s="150"/>
      <c r="P40" s="152"/>
      <c r="Q40" s="388"/>
      <c r="R40" s="54">
        <v>202</v>
      </c>
      <c r="S40" s="55">
        <v>202</v>
      </c>
      <c r="T40" s="121">
        <v>3125277</v>
      </c>
      <c r="U40" s="122">
        <v>3125277</v>
      </c>
      <c r="V40" s="122">
        <v>0</v>
      </c>
      <c r="W40" s="121"/>
      <c r="X40" s="192"/>
      <c r="Y40" s="191"/>
      <c r="Z40" s="157"/>
      <c r="AA40" s="390"/>
    </row>
    <row r="41" spans="1:27" ht="27" customHeight="1" x14ac:dyDescent="0.2">
      <c r="A41" s="14"/>
      <c r="B41" s="51"/>
      <c r="C41" s="51">
        <f t="shared" si="0"/>
        <v>37</v>
      </c>
      <c r="D41" s="48">
        <v>6</v>
      </c>
      <c r="E41" s="325">
        <v>6000020122033</v>
      </c>
      <c r="F41" s="51" t="s">
        <v>93</v>
      </c>
      <c r="G41" s="51" t="s">
        <v>321</v>
      </c>
      <c r="H41" s="385">
        <v>10</v>
      </c>
      <c r="I41" s="386">
        <v>92</v>
      </c>
      <c r="J41" s="387">
        <v>1333518</v>
      </c>
      <c r="K41" s="381">
        <v>14494.760869565218</v>
      </c>
      <c r="L41" s="386">
        <v>8878</v>
      </c>
      <c r="M41" s="387">
        <v>1333518</v>
      </c>
      <c r="N41" s="381">
        <v>150.20477585041675</v>
      </c>
      <c r="O41" s="150"/>
      <c r="P41" s="152"/>
      <c r="Q41" s="388"/>
      <c r="R41" s="54">
        <v>1400000</v>
      </c>
      <c r="S41" s="55">
        <v>1420000</v>
      </c>
      <c r="T41" s="121">
        <v>1333518</v>
      </c>
      <c r="U41" s="122">
        <v>0</v>
      </c>
      <c r="V41" s="122">
        <f>T41-U41</f>
        <v>1333518</v>
      </c>
      <c r="W41" s="121"/>
      <c r="X41" s="190"/>
      <c r="Y41" s="191"/>
      <c r="Z41" s="156"/>
      <c r="AA41" s="389"/>
    </row>
    <row r="42" spans="1:27" ht="27" customHeight="1" x14ac:dyDescent="0.2">
      <c r="A42" s="14"/>
      <c r="B42" s="51"/>
      <c r="C42" s="51">
        <f t="shared" si="0"/>
        <v>38</v>
      </c>
      <c r="D42" s="48">
        <v>2</v>
      </c>
      <c r="E42" s="48">
        <v>1212500258</v>
      </c>
      <c r="F42" s="51" t="s">
        <v>94</v>
      </c>
      <c r="G42" s="51" t="s">
        <v>322</v>
      </c>
      <c r="H42" s="385">
        <v>20</v>
      </c>
      <c r="I42" s="386">
        <v>273</v>
      </c>
      <c r="J42" s="387">
        <v>5883000</v>
      </c>
      <c r="K42" s="381">
        <v>21549.45054945055</v>
      </c>
      <c r="L42" s="386">
        <v>39480</v>
      </c>
      <c r="M42" s="387">
        <v>5883000</v>
      </c>
      <c r="N42" s="381">
        <v>149.01215805471125</v>
      </c>
      <c r="O42" s="150"/>
      <c r="P42" s="152"/>
      <c r="Q42" s="388"/>
      <c r="R42" s="319">
        <v>20000</v>
      </c>
      <c r="S42" s="320">
        <v>20500</v>
      </c>
      <c r="T42" s="321">
        <v>18086000</v>
      </c>
      <c r="U42" s="322">
        <v>12203000</v>
      </c>
      <c r="V42" s="122">
        <v>5883000</v>
      </c>
      <c r="W42" s="121"/>
      <c r="X42" s="192"/>
      <c r="Y42" s="191"/>
      <c r="Z42" s="157"/>
      <c r="AA42" s="390"/>
    </row>
    <row r="43" spans="1:27" ht="27" customHeight="1" x14ac:dyDescent="0.2">
      <c r="A43" s="14"/>
      <c r="B43" s="51"/>
      <c r="C43" s="51">
        <f t="shared" si="0"/>
        <v>39</v>
      </c>
      <c r="D43" s="48">
        <v>2</v>
      </c>
      <c r="E43" s="48">
        <v>2379650</v>
      </c>
      <c r="F43" s="51" t="s">
        <v>94</v>
      </c>
      <c r="G43" s="51" t="s">
        <v>323</v>
      </c>
      <c r="H43" s="385">
        <v>10</v>
      </c>
      <c r="I43" s="386">
        <v>169</v>
      </c>
      <c r="J43" s="387">
        <v>2379650</v>
      </c>
      <c r="K43" s="381">
        <v>14080.76923076923</v>
      </c>
      <c r="L43" s="386"/>
      <c r="M43" s="387"/>
      <c r="N43" s="381">
        <v>0</v>
      </c>
      <c r="O43" s="150"/>
      <c r="P43" s="152"/>
      <c r="Q43" s="388"/>
      <c r="R43" s="319">
        <v>14081</v>
      </c>
      <c r="S43" s="320">
        <v>15833</v>
      </c>
      <c r="T43" s="321">
        <v>7815293</v>
      </c>
      <c r="U43" s="322">
        <v>6190414</v>
      </c>
      <c r="V43" s="122">
        <v>1624879</v>
      </c>
      <c r="W43" s="121" t="s">
        <v>526</v>
      </c>
      <c r="X43" s="190"/>
      <c r="Y43" s="191"/>
      <c r="Z43" s="156"/>
      <c r="AA43" s="389"/>
    </row>
    <row r="44" spans="1:27" ht="27" customHeight="1" x14ac:dyDescent="0.2">
      <c r="A44" s="14"/>
      <c r="B44" s="51"/>
      <c r="C44" s="51">
        <f t="shared" si="0"/>
        <v>40</v>
      </c>
      <c r="D44" s="48">
        <v>2</v>
      </c>
      <c r="E44" s="48">
        <v>40005014958</v>
      </c>
      <c r="F44" s="51" t="s">
        <v>95</v>
      </c>
      <c r="G44" s="51" t="s">
        <v>930</v>
      </c>
      <c r="H44" s="385">
        <v>26</v>
      </c>
      <c r="I44" s="386">
        <v>402</v>
      </c>
      <c r="J44" s="387">
        <v>8091318</v>
      </c>
      <c r="K44" s="381">
        <v>20127.656716417911</v>
      </c>
      <c r="L44" s="386">
        <v>19681.5</v>
      </c>
      <c r="M44" s="387">
        <v>8091318</v>
      </c>
      <c r="N44" s="381">
        <v>411.11287249447452</v>
      </c>
      <c r="O44" s="150"/>
      <c r="P44" s="152"/>
      <c r="Q44" s="388"/>
      <c r="R44" s="54">
        <v>21463</v>
      </c>
      <c r="S44" s="55">
        <v>22195</v>
      </c>
      <c r="T44" s="121">
        <v>17738050</v>
      </c>
      <c r="U44" s="122">
        <v>7849484</v>
      </c>
      <c r="V44" s="122">
        <v>9888566</v>
      </c>
      <c r="W44" s="121" t="s">
        <v>526</v>
      </c>
      <c r="X44" s="192"/>
      <c r="Y44" s="191"/>
      <c r="Z44" s="157"/>
      <c r="AA44" s="390"/>
    </row>
    <row r="45" spans="1:27" ht="27" customHeight="1" x14ac:dyDescent="0.2">
      <c r="A45" s="14"/>
      <c r="B45" s="51"/>
      <c r="C45" s="51">
        <f t="shared" si="0"/>
        <v>41</v>
      </c>
      <c r="D45" s="48">
        <v>2</v>
      </c>
      <c r="E45" s="160" t="s">
        <v>563</v>
      </c>
      <c r="F45" s="51" t="s">
        <v>70</v>
      </c>
      <c r="G45" s="51" t="s">
        <v>324</v>
      </c>
      <c r="H45" s="385">
        <v>20</v>
      </c>
      <c r="I45" s="386">
        <v>280</v>
      </c>
      <c r="J45" s="387">
        <v>6951455</v>
      </c>
      <c r="K45" s="381">
        <v>24826.625</v>
      </c>
      <c r="L45" s="386">
        <v>23680.75</v>
      </c>
      <c r="M45" s="387">
        <v>6951455</v>
      </c>
      <c r="N45" s="381">
        <v>293.54876851451075</v>
      </c>
      <c r="O45" s="150"/>
      <c r="P45" s="152"/>
      <c r="Q45" s="388"/>
      <c r="R45" s="54">
        <v>361</v>
      </c>
      <c r="S45" s="55">
        <v>365</v>
      </c>
      <c r="T45" s="121">
        <v>11149084</v>
      </c>
      <c r="U45" s="122">
        <v>4197629</v>
      </c>
      <c r="V45" s="122">
        <v>6951455</v>
      </c>
      <c r="W45" s="121"/>
      <c r="X45" s="190"/>
      <c r="Y45" s="191"/>
      <c r="Z45" s="156"/>
      <c r="AA45" s="389"/>
    </row>
    <row r="46" spans="1:27" ht="27" customHeight="1" x14ac:dyDescent="0.2">
      <c r="A46" s="14"/>
      <c r="B46" s="51"/>
      <c r="C46" s="51">
        <f t="shared" si="0"/>
        <v>42</v>
      </c>
      <c r="D46" s="48">
        <v>1</v>
      </c>
      <c r="E46" s="258" t="s">
        <v>541</v>
      </c>
      <c r="F46" s="51" t="s">
        <v>70</v>
      </c>
      <c r="G46" s="51" t="s">
        <v>325</v>
      </c>
      <c r="H46" s="385">
        <v>20</v>
      </c>
      <c r="I46" s="386">
        <v>248</v>
      </c>
      <c r="J46" s="387">
        <v>5655696</v>
      </c>
      <c r="K46" s="381">
        <v>22805.225806451614</v>
      </c>
      <c r="L46" s="386">
        <v>21237.3</v>
      </c>
      <c r="M46" s="387">
        <v>5655696</v>
      </c>
      <c r="N46" s="381">
        <f>M46/L46</f>
        <v>266.30955912474752</v>
      </c>
      <c r="O46" s="150"/>
      <c r="P46" s="152"/>
      <c r="Q46" s="388"/>
      <c r="R46" s="54">
        <v>28466</v>
      </c>
      <c r="S46" s="55">
        <v>28466</v>
      </c>
      <c r="T46" s="121">
        <v>8506753</v>
      </c>
      <c r="U46" s="122">
        <v>2851057</v>
      </c>
      <c r="V46" s="122">
        <v>5655696</v>
      </c>
      <c r="W46" s="121"/>
      <c r="X46" s="192"/>
      <c r="Y46" s="191"/>
      <c r="Z46" s="157"/>
      <c r="AA46" s="390"/>
    </row>
    <row r="47" spans="1:27" ht="27" customHeight="1" x14ac:dyDescent="0.2">
      <c r="A47" s="14"/>
      <c r="B47" s="51"/>
      <c r="C47" s="51">
        <f t="shared" si="0"/>
        <v>43</v>
      </c>
      <c r="D47" s="48">
        <v>2</v>
      </c>
      <c r="E47" s="48">
        <v>8040005007178</v>
      </c>
      <c r="F47" s="51" t="s">
        <v>96</v>
      </c>
      <c r="G47" s="51" t="s">
        <v>326</v>
      </c>
      <c r="H47" s="385">
        <v>20</v>
      </c>
      <c r="I47" s="386">
        <v>207</v>
      </c>
      <c r="J47" s="387">
        <v>2596738</v>
      </c>
      <c r="K47" s="381">
        <v>12544.628019323671</v>
      </c>
      <c r="L47" s="386">
        <v>13800</v>
      </c>
      <c r="M47" s="387">
        <v>2596738</v>
      </c>
      <c r="N47" s="381">
        <v>188</v>
      </c>
      <c r="O47" s="150"/>
      <c r="P47" s="152"/>
      <c r="Q47" s="388"/>
      <c r="R47" s="54">
        <v>13750</v>
      </c>
      <c r="S47" s="55">
        <v>14166</v>
      </c>
      <c r="T47" s="121">
        <v>2937577</v>
      </c>
      <c r="U47" s="122">
        <v>401428</v>
      </c>
      <c r="V47" s="122">
        <v>2536149</v>
      </c>
      <c r="W47" s="121"/>
      <c r="X47" s="190"/>
      <c r="Y47" s="191"/>
      <c r="Z47" s="156"/>
      <c r="AA47" s="389"/>
    </row>
    <row r="48" spans="1:27" ht="27" customHeight="1" x14ac:dyDescent="0.2">
      <c r="A48" s="14"/>
      <c r="B48" s="51"/>
      <c r="C48" s="51">
        <f t="shared" si="0"/>
        <v>44</v>
      </c>
      <c r="D48" s="48">
        <v>2</v>
      </c>
      <c r="E48" s="235">
        <v>1210400261</v>
      </c>
      <c r="F48" s="51" t="s">
        <v>97</v>
      </c>
      <c r="G48" s="51" t="s">
        <v>327</v>
      </c>
      <c r="H48" s="385">
        <v>30</v>
      </c>
      <c r="I48" s="386">
        <v>330</v>
      </c>
      <c r="J48" s="387">
        <v>14081100</v>
      </c>
      <c r="K48" s="381">
        <v>42670</v>
      </c>
      <c r="L48" s="386">
        <v>37672</v>
      </c>
      <c r="M48" s="387">
        <f>J48</f>
        <v>14081100</v>
      </c>
      <c r="N48" s="381">
        <v>374</v>
      </c>
      <c r="O48" s="150"/>
      <c r="P48" s="152"/>
      <c r="Q48" s="388"/>
      <c r="R48" s="54">
        <v>42670</v>
      </c>
      <c r="S48" s="55">
        <v>42000</v>
      </c>
      <c r="T48" s="121">
        <v>30953624</v>
      </c>
      <c r="U48" s="122">
        <v>16931881</v>
      </c>
      <c r="V48" s="122">
        <f>T48-U48</f>
        <v>14021743</v>
      </c>
      <c r="W48" s="121" t="s">
        <v>526</v>
      </c>
      <c r="X48" s="192"/>
      <c r="Y48" s="191"/>
      <c r="Z48" s="157"/>
      <c r="AA48" s="390"/>
    </row>
    <row r="49" spans="1:27" ht="27" customHeight="1" x14ac:dyDescent="0.2">
      <c r="A49" s="14"/>
      <c r="B49" s="51"/>
      <c r="C49" s="51">
        <f t="shared" si="0"/>
        <v>45</v>
      </c>
      <c r="D49" s="48"/>
      <c r="E49" s="48"/>
      <c r="F49" s="51" t="s">
        <v>98</v>
      </c>
      <c r="G49" s="51" t="s">
        <v>328</v>
      </c>
      <c r="H49" s="385"/>
      <c r="I49" s="386"/>
      <c r="J49" s="387"/>
      <c r="K49" s="381">
        <f>IF(AND(I49&gt;0,J49&gt;0),J49/I49,0)</f>
        <v>0</v>
      </c>
      <c r="L49" s="386"/>
      <c r="M49" s="387"/>
      <c r="N49" s="381">
        <f>IF(AND(L49&gt;0,M49&gt;0),M49/L49,0)</f>
        <v>0</v>
      </c>
      <c r="O49" s="150"/>
      <c r="P49" s="152"/>
      <c r="Q49" s="388"/>
      <c r="R49" s="54"/>
      <c r="S49" s="55"/>
      <c r="T49" s="121"/>
      <c r="U49" s="122"/>
      <c r="V49" s="122">
        <f>T49-U49</f>
        <v>0</v>
      </c>
      <c r="W49" s="121"/>
      <c r="X49" s="190"/>
      <c r="Y49" s="191"/>
      <c r="Z49" s="156"/>
      <c r="AA49" s="389"/>
    </row>
    <row r="50" spans="1:27" ht="27" customHeight="1" x14ac:dyDescent="0.2">
      <c r="A50" s="14"/>
      <c r="B50" s="51"/>
      <c r="C50" s="51">
        <f t="shared" si="0"/>
        <v>46</v>
      </c>
      <c r="D50" s="48">
        <v>5</v>
      </c>
      <c r="E50" s="48"/>
      <c r="F50" s="51" t="s">
        <v>99</v>
      </c>
      <c r="G50" s="51" t="s">
        <v>329</v>
      </c>
      <c r="H50" s="385">
        <v>20</v>
      </c>
      <c r="I50" s="386">
        <v>260</v>
      </c>
      <c r="J50" s="387">
        <v>1617800</v>
      </c>
      <c r="K50" s="381">
        <v>6222.3076923076924</v>
      </c>
      <c r="L50" s="386">
        <v>6787.3</v>
      </c>
      <c r="M50" s="387">
        <f>J50</f>
        <v>1617800</v>
      </c>
      <c r="N50" s="381">
        <f>M50/L50</f>
        <v>238.3569313276266</v>
      </c>
      <c r="O50" s="150"/>
      <c r="P50" s="152"/>
      <c r="Q50" s="388"/>
      <c r="R50" s="54">
        <v>7143</v>
      </c>
      <c r="S50" s="55">
        <v>6489</v>
      </c>
      <c r="T50" s="121">
        <v>1617800</v>
      </c>
      <c r="U50" s="122">
        <v>0</v>
      </c>
      <c r="V50" s="122">
        <f>T50-U50</f>
        <v>1617800</v>
      </c>
      <c r="W50" s="121"/>
      <c r="X50" s="192"/>
      <c r="Y50" s="191"/>
      <c r="Z50" s="157"/>
      <c r="AA50" s="390"/>
    </row>
    <row r="51" spans="1:27" ht="27" customHeight="1" x14ac:dyDescent="0.2">
      <c r="A51" s="14"/>
      <c r="B51" s="51"/>
      <c r="C51" s="51">
        <f t="shared" si="0"/>
        <v>47</v>
      </c>
      <c r="D51" s="48">
        <v>2</v>
      </c>
      <c r="E51" s="48">
        <v>4040005014772</v>
      </c>
      <c r="F51" s="51" t="s">
        <v>100</v>
      </c>
      <c r="G51" s="51" t="s">
        <v>330</v>
      </c>
      <c r="H51" s="385">
        <v>20</v>
      </c>
      <c r="I51" s="386">
        <v>270</v>
      </c>
      <c r="J51" s="387">
        <v>5204830</v>
      </c>
      <c r="K51" s="381">
        <v>19277.14814814815</v>
      </c>
      <c r="L51" s="386">
        <v>25850</v>
      </c>
      <c r="M51" s="387">
        <v>5204830</v>
      </c>
      <c r="N51" s="381">
        <v>201.34738878143133</v>
      </c>
      <c r="O51" s="150"/>
      <c r="P51" s="152"/>
      <c r="Q51" s="388"/>
      <c r="R51" s="54">
        <v>22000</v>
      </c>
      <c r="S51" s="55">
        <v>15107</v>
      </c>
      <c r="T51" s="121">
        <v>11927988</v>
      </c>
      <c r="U51" s="122">
        <v>6723158</v>
      </c>
      <c r="V51" s="122">
        <v>5204830</v>
      </c>
      <c r="W51" s="121"/>
      <c r="X51" s="190"/>
      <c r="Y51" s="191"/>
      <c r="Z51" s="156"/>
      <c r="AA51" s="389"/>
    </row>
    <row r="52" spans="1:27" ht="27" customHeight="1" x14ac:dyDescent="0.2">
      <c r="A52" s="14"/>
      <c r="B52" s="51"/>
      <c r="C52" s="51">
        <f t="shared" si="0"/>
        <v>48</v>
      </c>
      <c r="D52" s="48">
        <v>2</v>
      </c>
      <c r="E52" s="146">
        <v>3040005011481</v>
      </c>
      <c r="F52" s="51" t="s">
        <v>101</v>
      </c>
      <c r="G52" s="51" t="s">
        <v>331</v>
      </c>
      <c r="H52" s="385">
        <v>20</v>
      </c>
      <c r="I52" s="386">
        <v>338</v>
      </c>
      <c r="J52" s="387">
        <v>4648747</v>
      </c>
      <c r="K52" s="381">
        <v>13753.689349112426</v>
      </c>
      <c r="L52" s="386">
        <v>24863</v>
      </c>
      <c r="M52" s="387">
        <v>4648747</v>
      </c>
      <c r="N52" s="381">
        <v>186.97450026143264</v>
      </c>
      <c r="O52" s="150"/>
      <c r="P52" s="152"/>
      <c r="Q52" s="388"/>
      <c r="R52" s="319">
        <v>12400</v>
      </c>
      <c r="S52" s="320">
        <v>163</v>
      </c>
      <c r="T52" s="321">
        <v>6668547</v>
      </c>
      <c r="U52" s="322">
        <v>2019800</v>
      </c>
      <c r="V52" s="122">
        <v>4648747</v>
      </c>
      <c r="W52" s="121"/>
      <c r="X52" s="192"/>
      <c r="Y52" s="191"/>
      <c r="Z52" s="157"/>
      <c r="AA52" s="390"/>
    </row>
    <row r="53" spans="1:27" ht="27" customHeight="1" x14ac:dyDescent="0.2">
      <c r="A53" s="14"/>
      <c r="B53" s="51"/>
      <c r="C53" s="51">
        <f t="shared" si="0"/>
        <v>49</v>
      </c>
      <c r="D53" s="48">
        <v>2</v>
      </c>
      <c r="E53" s="325">
        <v>2040005015665</v>
      </c>
      <c r="F53" s="51" t="s">
        <v>102</v>
      </c>
      <c r="G53" s="51" t="s">
        <v>332</v>
      </c>
      <c r="H53" s="385">
        <v>48</v>
      </c>
      <c r="I53" s="386">
        <v>518</v>
      </c>
      <c r="J53" s="387">
        <v>8683736</v>
      </c>
      <c r="K53" s="381">
        <v>16763.969111969112</v>
      </c>
      <c r="L53" s="386"/>
      <c r="M53" s="387"/>
      <c r="N53" s="381">
        <v>0</v>
      </c>
      <c r="O53" s="150"/>
      <c r="P53" s="152"/>
      <c r="Q53" s="388"/>
      <c r="R53" s="54">
        <v>11400000</v>
      </c>
      <c r="S53" s="55">
        <v>10000000</v>
      </c>
      <c r="T53" s="121">
        <v>14639759</v>
      </c>
      <c r="U53" s="122">
        <v>5956023</v>
      </c>
      <c r="V53" s="122">
        <v>8683736</v>
      </c>
      <c r="W53" s="121"/>
      <c r="X53" s="190" t="s">
        <v>526</v>
      </c>
      <c r="Y53" s="191">
        <v>8.9999999999999993E-3</v>
      </c>
      <c r="Z53" s="156"/>
      <c r="AA53" s="389"/>
    </row>
    <row r="54" spans="1:27" ht="27" customHeight="1" x14ac:dyDescent="0.2">
      <c r="A54" s="14"/>
      <c r="B54" s="51"/>
      <c r="C54" s="51">
        <f t="shared" si="0"/>
        <v>50</v>
      </c>
      <c r="D54" s="48">
        <v>5</v>
      </c>
      <c r="E54" s="48">
        <v>3040005008296</v>
      </c>
      <c r="F54" s="51" t="s">
        <v>103</v>
      </c>
      <c r="G54" s="51" t="s">
        <v>333</v>
      </c>
      <c r="H54" s="385">
        <v>40</v>
      </c>
      <c r="I54" s="386">
        <v>450</v>
      </c>
      <c r="J54" s="387">
        <v>4230220</v>
      </c>
      <c r="K54" s="381">
        <v>9400.4888888888891</v>
      </c>
      <c r="L54" s="386">
        <v>33744</v>
      </c>
      <c r="M54" s="387">
        <v>4230220</v>
      </c>
      <c r="N54" s="381">
        <v>125.36213845424372</v>
      </c>
      <c r="O54" s="150"/>
      <c r="P54" s="152"/>
      <c r="Q54" s="388"/>
      <c r="R54" s="54">
        <v>8172</v>
      </c>
      <c r="S54" s="55">
        <v>10366</v>
      </c>
      <c r="T54" s="121">
        <v>4271749</v>
      </c>
      <c r="U54" s="122">
        <v>41529</v>
      </c>
      <c r="V54" s="122">
        <v>4230220</v>
      </c>
      <c r="W54" s="121"/>
      <c r="X54" s="190"/>
      <c r="Y54" s="191"/>
      <c r="Z54" s="156"/>
      <c r="AA54" s="389"/>
    </row>
    <row r="55" spans="1:27" ht="27" customHeight="1" x14ac:dyDescent="0.2">
      <c r="A55" s="14"/>
      <c r="B55" s="51"/>
      <c r="C55" s="51">
        <f t="shared" si="0"/>
        <v>51</v>
      </c>
      <c r="D55" s="48"/>
      <c r="E55" s="48"/>
      <c r="F55" s="51" t="s">
        <v>104</v>
      </c>
      <c r="G55" s="51" t="s">
        <v>334</v>
      </c>
      <c r="H55" s="385"/>
      <c r="I55" s="386"/>
      <c r="J55" s="387"/>
      <c r="K55" s="381">
        <f>IF(AND(I55&gt;0,J55&gt;0),J55/I55,0)</f>
        <v>0</v>
      </c>
      <c r="L55" s="386"/>
      <c r="M55" s="387"/>
      <c r="N55" s="381">
        <f>IF(AND(L55&gt;0,M55&gt;0),M55/L55,0)</f>
        <v>0</v>
      </c>
      <c r="O55" s="150"/>
      <c r="P55" s="152"/>
      <c r="Q55" s="388"/>
      <c r="R55" s="54"/>
      <c r="S55" s="55"/>
      <c r="T55" s="121"/>
      <c r="U55" s="122"/>
      <c r="V55" s="122">
        <f>T55-U55</f>
        <v>0</v>
      </c>
      <c r="W55" s="121"/>
      <c r="X55" s="192"/>
      <c r="Y55" s="191"/>
      <c r="Z55" s="157"/>
      <c r="AA55" s="390"/>
    </row>
    <row r="56" spans="1:27" ht="27" customHeight="1" x14ac:dyDescent="0.2">
      <c r="A56" s="14"/>
      <c r="B56" s="51"/>
      <c r="C56" s="51">
        <f t="shared" si="0"/>
        <v>52</v>
      </c>
      <c r="D56" s="48">
        <v>5</v>
      </c>
      <c r="E56" s="48">
        <v>5040005002578</v>
      </c>
      <c r="F56" s="51" t="s">
        <v>105</v>
      </c>
      <c r="G56" s="51" t="s">
        <v>335</v>
      </c>
      <c r="H56" s="385">
        <v>25</v>
      </c>
      <c r="I56" s="386">
        <v>237</v>
      </c>
      <c r="J56" s="387">
        <v>5022605</v>
      </c>
      <c r="K56" s="381">
        <v>21192.426160337553</v>
      </c>
      <c r="L56" s="386">
        <v>27390</v>
      </c>
      <c r="M56" s="387">
        <v>5022605</v>
      </c>
      <c r="N56" s="381">
        <v>183.37367652427892</v>
      </c>
      <c r="O56" s="150"/>
      <c r="P56" s="152"/>
      <c r="Q56" s="388"/>
      <c r="R56" s="54">
        <v>21500</v>
      </c>
      <c r="S56" s="55">
        <v>24528</v>
      </c>
      <c r="T56" s="121">
        <v>9367033</v>
      </c>
      <c r="U56" s="121">
        <v>3366159</v>
      </c>
      <c r="V56" s="122">
        <f>T56-U56</f>
        <v>6000874</v>
      </c>
      <c r="W56" s="121"/>
      <c r="X56" s="326"/>
      <c r="Y56" s="191"/>
      <c r="Z56" s="392"/>
      <c r="AA56" s="393"/>
    </row>
    <row r="57" spans="1:27" ht="27" customHeight="1" x14ac:dyDescent="0.2">
      <c r="A57" s="14"/>
      <c r="B57" s="51"/>
      <c r="C57" s="51">
        <f t="shared" si="0"/>
        <v>53</v>
      </c>
      <c r="D57" s="48">
        <v>2</v>
      </c>
      <c r="E57" s="48"/>
      <c r="F57" s="51" t="s">
        <v>77</v>
      </c>
      <c r="G57" s="51" t="s">
        <v>336</v>
      </c>
      <c r="H57" s="385">
        <v>20</v>
      </c>
      <c r="I57" s="386">
        <v>206</v>
      </c>
      <c r="J57" s="387">
        <v>6218860</v>
      </c>
      <c r="K57" s="381">
        <v>30188.640776699031</v>
      </c>
      <c r="L57" s="386">
        <v>18204.75</v>
      </c>
      <c r="M57" s="387">
        <v>6218860</v>
      </c>
      <c r="N57" s="381">
        <v>341.60644886636732</v>
      </c>
      <c r="O57" s="150"/>
      <c r="P57" s="152"/>
      <c r="Q57" s="388"/>
      <c r="R57" s="54">
        <v>30569</v>
      </c>
      <c r="S57" s="55">
        <v>30787</v>
      </c>
      <c r="T57" s="121">
        <v>18801284</v>
      </c>
      <c r="U57" s="122">
        <v>12339958</v>
      </c>
      <c r="V57" s="122">
        <v>6461326</v>
      </c>
      <c r="W57" s="121" t="s">
        <v>526</v>
      </c>
      <c r="X57" s="192"/>
      <c r="Y57" s="191"/>
      <c r="Z57" s="157"/>
      <c r="AA57" s="390"/>
    </row>
    <row r="58" spans="1:27" ht="27" customHeight="1" x14ac:dyDescent="0.2">
      <c r="A58" s="14"/>
      <c r="B58" s="51"/>
      <c r="C58" s="51">
        <f t="shared" si="0"/>
        <v>54</v>
      </c>
      <c r="D58" s="48">
        <v>2</v>
      </c>
      <c r="E58" s="48"/>
      <c r="F58" s="51" t="s">
        <v>106</v>
      </c>
      <c r="G58" s="51" t="s">
        <v>337</v>
      </c>
      <c r="H58" s="385">
        <v>15</v>
      </c>
      <c r="I58" s="386">
        <v>168</v>
      </c>
      <c r="J58" s="387">
        <v>1110263</v>
      </c>
      <c r="K58" s="381">
        <v>6608.708333333333</v>
      </c>
      <c r="L58" s="386">
        <v>21600</v>
      </c>
      <c r="M58" s="387">
        <v>1116842</v>
      </c>
      <c r="N58" s="381">
        <v>51.70564814814815</v>
      </c>
      <c r="O58" s="150"/>
      <c r="P58" s="152"/>
      <c r="Q58" s="388"/>
      <c r="R58" s="54">
        <v>6609</v>
      </c>
      <c r="S58" s="55">
        <v>8077</v>
      </c>
      <c r="T58" s="121">
        <v>1504263</v>
      </c>
      <c r="U58" s="122">
        <v>1504263</v>
      </c>
      <c r="V58" s="122">
        <v>0</v>
      </c>
      <c r="W58" s="121"/>
      <c r="X58" s="190"/>
      <c r="Y58" s="191"/>
      <c r="Z58" s="156"/>
      <c r="AA58" s="389"/>
    </row>
    <row r="59" spans="1:27" ht="27" customHeight="1" x14ac:dyDescent="0.2">
      <c r="A59" s="14"/>
      <c r="B59" s="51"/>
      <c r="C59" s="51">
        <f t="shared" si="0"/>
        <v>55</v>
      </c>
      <c r="D59" s="48">
        <v>1</v>
      </c>
      <c r="E59" s="48">
        <v>1211000409</v>
      </c>
      <c r="F59" s="51" t="s">
        <v>86</v>
      </c>
      <c r="G59" s="51" t="s">
        <v>338</v>
      </c>
      <c r="H59" s="385">
        <v>20</v>
      </c>
      <c r="I59" s="386">
        <v>154</v>
      </c>
      <c r="J59" s="387">
        <v>2361744</v>
      </c>
      <c r="K59" s="381">
        <v>15336</v>
      </c>
      <c r="L59" s="386"/>
      <c r="M59" s="387"/>
      <c r="N59" s="381">
        <v>0</v>
      </c>
      <c r="O59" s="150"/>
      <c r="P59" s="152"/>
      <c r="Q59" s="388"/>
      <c r="R59" s="54">
        <v>15625</v>
      </c>
      <c r="S59" s="55">
        <v>16875</v>
      </c>
      <c r="T59" s="121">
        <v>20505099</v>
      </c>
      <c r="U59" s="122">
        <v>18143355</v>
      </c>
      <c r="V59" s="122">
        <v>2361744</v>
      </c>
      <c r="W59" s="121"/>
      <c r="X59" s="192"/>
      <c r="Y59" s="191"/>
      <c r="Z59" s="157"/>
      <c r="AA59" s="390"/>
    </row>
    <row r="60" spans="1:27" ht="27" customHeight="1" x14ac:dyDescent="0.2">
      <c r="A60" s="14"/>
      <c r="B60" s="51"/>
      <c r="C60" s="51">
        <f t="shared" si="0"/>
        <v>56</v>
      </c>
      <c r="D60" s="48"/>
      <c r="E60" s="48"/>
      <c r="F60" s="51" t="s">
        <v>107</v>
      </c>
      <c r="G60" s="51" t="s">
        <v>339</v>
      </c>
      <c r="H60" s="385"/>
      <c r="I60" s="386"/>
      <c r="J60" s="387"/>
      <c r="K60" s="381">
        <f>IF(AND(I60&gt;0,J60&gt;0),J60/I60,0)</f>
        <v>0</v>
      </c>
      <c r="L60" s="386"/>
      <c r="M60" s="387"/>
      <c r="N60" s="381">
        <f>IF(AND(L60&gt;0,M60&gt;0),M60/L60,0)</f>
        <v>0</v>
      </c>
      <c r="O60" s="150"/>
      <c r="P60" s="152"/>
      <c r="Q60" s="388"/>
      <c r="R60" s="54"/>
      <c r="S60" s="55"/>
      <c r="T60" s="121"/>
      <c r="U60" s="122"/>
      <c r="V60" s="122">
        <f>T60-U60</f>
        <v>0</v>
      </c>
      <c r="W60" s="121"/>
      <c r="X60" s="190"/>
      <c r="Y60" s="191"/>
      <c r="Z60" s="156"/>
      <c r="AA60" s="389"/>
    </row>
    <row r="61" spans="1:27" ht="27" customHeight="1" x14ac:dyDescent="0.2">
      <c r="A61" s="14"/>
      <c r="B61" s="51"/>
      <c r="C61" s="51">
        <f t="shared" si="0"/>
        <v>57</v>
      </c>
      <c r="D61" s="48">
        <v>5</v>
      </c>
      <c r="E61" s="136">
        <v>1211000391</v>
      </c>
      <c r="F61" s="51" t="s">
        <v>108</v>
      </c>
      <c r="G61" s="51" t="s">
        <v>340</v>
      </c>
      <c r="H61" s="385">
        <v>20</v>
      </c>
      <c r="I61" s="386">
        <v>601</v>
      </c>
      <c r="J61" s="387">
        <v>8153668</v>
      </c>
      <c r="K61" s="381">
        <v>13566.835274542429</v>
      </c>
      <c r="L61" s="386">
        <v>29597</v>
      </c>
      <c r="M61" s="387">
        <v>8153668</v>
      </c>
      <c r="N61" s="381">
        <v>275.48967800790621</v>
      </c>
      <c r="O61" s="150"/>
      <c r="P61" s="152"/>
      <c r="Q61" s="388"/>
      <c r="R61" s="54">
        <v>17094</v>
      </c>
      <c r="S61" s="55">
        <v>10714</v>
      </c>
      <c r="T61" s="121">
        <v>14279824</v>
      </c>
      <c r="U61" s="122">
        <v>6126156</v>
      </c>
      <c r="V61" s="122">
        <f>T61-U61</f>
        <v>8153668</v>
      </c>
      <c r="W61" s="121"/>
      <c r="X61" s="192"/>
      <c r="Y61" s="191"/>
      <c r="Z61" s="157"/>
      <c r="AA61" s="390"/>
    </row>
    <row r="62" spans="1:27" ht="27" customHeight="1" thickBot="1" x14ac:dyDescent="0.25">
      <c r="A62" s="14"/>
      <c r="B62" s="51"/>
      <c r="C62" s="51">
        <f t="shared" si="0"/>
        <v>58</v>
      </c>
      <c r="D62" s="48">
        <v>5</v>
      </c>
      <c r="E62" s="48"/>
      <c r="F62" s="51" t="s">
        <v>109</v>
      </c>
      <c r="G62" s="51" t="s">
        <v>341</v>
      </c>
      <c r="H62" s="385">
        <v>40</v>
      </c>
      <c r="I62" s="386">
        <v>269</v>
      </c>
      <c r="J62" s="387">
        <v>3873555</v>
      </c>
      <c r="K62" s="381">
        <v>14399.832713754648</v>
      </c>
      <c r="L62" s="386"/>
      <c r="M62" s="387"/>
      <c r="N62" s="381">
        <v>0</v>
      </c>
      <c r="O62" s="150"/>
      <c r="P62" s="152"/>
      <c r="Q62" s="388"/>
      <c r="R62" s="54">
        <v>15962</v>
      </c>
      <c r="S62" s="55">
        <v>10110</v>
      </c>
      <c r="T62" s="121">
        <v>15593530</v>
      </c>
      <c r="U62" s="122">
        <v>11659975</v>
      </c>
      <c r="V62" s="122">
        <v>3933555</v>
      </c>
      <c r="W62" s="121"/>
      <c r="X62" s="190"/>
      <c r="Y62" s="191"/>
      <c r="Z62" s="156"/>
      <c r="AA62" s="389"/>
    </row>
    <row r="63" spans="1:27" ht="27" customHeight="1" thickTop="1" x14ac:dyDescent="0.2">
      <c r="A63" s="14"/>
      <c r="B63" s="51"/>
      <c r="C63" s="51">
        <f t="shared" si="0"/>
        <v>59</v>
      </c>
      <c r="D63" s="48">
        <v>2</v>
      </c>
      <c r="E63" s="327" t="s">
        <v>579</v>
      </c>
      <c r="F63" s="48" t="s">
        <v>578</v>
      </c>
      <c r="G63" s="153" t="s">
        <v>577</v>
      </c>
      <c r="H63" s="378">
        <v>10</v>
      </c>
      <c r="I63" s="379">
        <v>120</v>
      </c>
      <c r="J63" s="380">
        <v>1655704</v>
      </c>
      <c r="K63" s="381">
        <f>IF(AND(I63&gt;0,J63&gt;0),J63/I63,0)</f>
        <v>13797.533333333333</v>
      </c>
      <c r="L63" s="379">
        <v>14058</v>
      </c>
      <c r="M63" s="380">
        <v>1655704</v>
      </c>
      <c r="N63" s="381">
        <f>IF(AND(L63&gt;0,M63&gt;0),M63/L63,0)</f>
        <v>117.77663963579457</v>
      </c>
      <c r="O63" s="148"/>
      <c r="P63" s="175"/>
      <c r="Q63" s="382"/>
      <c r="R63" s="318">
        <v>13789</v>
      </c>
      <c r="S63" s="314">
        <v>13875</v>
      </c>
      <c r="T63" s="177">
        <v>6939837</v>
      </c>
      <c r="U63" s="177">
        <v>5284133</v>
      </c>
      <c r="V63" s="178">
        <f>T63-U63</f>
        <v>1655704</v>
      </c>
      <c r="W63" s="179"/>
      <c r="X63" s="180"/>
      <c r="Y63" s="181"/>
      <c r="Z63" s="283" t="s">
        <v>526</v>
      </c>
      <c r="AA63" s="383">
        <v>1</v>
      </c>
    </row>
    <row r="64" spans="1:27" ht="27" customHeight="1" x14ac:dyDescent="0.2">
      <c r="A64" s="14"/>
      <c r="B64" s="51"/>
      <c r="C64" s="51">
        <f t="shared" si="0"/>
        <v>60</v>
      </c>
      <c r="D64" s="48"/>
      <c r="E64" s="48"/>
      <c r="F64" s="51" t="s">
        <v>111</v>
      </c>
      <c r="G64" s="51" t="s">
        <v>342</v>
      </c>
      <c r="H64" s="385"/>
      <c r="I64" s="386"/>
      <c r="J64" s="387"/>
      <c r="K64" s="381">
        <f>IF(AND(I64&gt;0,J64&gt;0),J64/I64,0)</f>
        <v>0</v>
      </c>
      <c r="L64" s="386"/>
      <c r="M64" s="387"/>
      <c r="N64" s="381">
        <f>IF(AND(L64&gt;0,M64&gt;0),M64/L64,0)</f>
        <v>0</v>
      </c>
      <c r="O64" s="150"/>
      <c r="P64" s="152"/>
      <c r="Q64" s="388"/>
      <c r="R64" s="54"/>
      <c r="S64" s="55"/>
      <c r="T64" s="121"/>
      <c r="U64" s="122"/>
      <c r="V64" s="122">
        <f>T64-U64</f>
        <v>0</v>
      </c>
      <c r="W64" s="121"/>
      <c r="X64" s="190"/>
      <c r="Y64" s="191"/>
      <c r="Z64" s="156"/>
      <c r="AA64" s="389"/>
    </row>
    <row r="65" spans="1:27" ht="27" customHeight="1" x14ac:dyDescent="0.2">
      <c r="A65" s="14"/>
      <c r="B65" s="51"/>
      <c r="C65" s="51">
        <f t="shared" si="0"/>
        <v>61</v>
      </c>
      <c r="D65" s="48">
        <v>4</v>
      </c>
      <c r="E65" s="48">
        <v>9040001024688</v>
      </c>
      <c r="F65" s="51" t="s">
        <v>112</v>
      </c>
      <c r="G65" s="51" t="s">
        <v>343</v>
      </c>
      <c r="H65" s="385">
        <v>20</v>
      </c>
      <c r="I65" s="386">
        <v>248</v>
      </c>
      <c r="J65" s="387">
        <v>3004034</v>
      </c>
      <c r="K65" s="381">
        <v>12113.040322580646</v>
      </c>
      <c r="L65" s="386">
        <v>25600</v>
      </c>
      <c r="M65" s="387">
        <v>3004034</v>
      </c>
      <c r="N65" s="381">
        <v>117.345078125</v>
      </c>
      <c r="O65" s="150"/>
      <c r="P65" s="152"/>
      <c r="Q65" s="388"/>
      <c r="R65" s="54">
        <v>4200000</v>
      </c>
      <c r="S65" s="55">
        <v>4200000</v>
      </c>
      <c r="T65" s="121">
        <v>3654034</v>
      </c>
      <c r="U65" s="122">
        <v>650000</v>
      </c>
      <c r="V65" s="122">
        <v>3004034</v>
      </c>
      <c r="W65" s="121"/>
      <c r="X65" s="192" t="s">
        <v>526</v>
      </c>
      <c r="Y65" s="191">
        <v>0.8</v>
      </c>
      <c r="Z65" s="157"/>
      <c r="AA65" s="390"/>
    </row>
    <row r="66" spans="1:27" ht="27" customHeight="1" x14ac:dyDescent="0.2">
      <c r="A66" s="14"/>
      <c r="B66" s="51"/>
      <c r="C66" s="51">
        <f t="shared" si="0"/>
        <v>62</v>
      </c>
      <c r="D66" s="48">
        <v>2</v>
      </c>
      <c r="E66" s="48"/>
      <c r="F66" s="51" t="s">
        <v>113</v>
      </c>
      <c r="G66" s="51" t="s">
        <v>344</v>
      </c>
      <c r="H66" s="385">
        <v>20</v>
      </c>
      <c r="I66" s="386">
        <v>278</v>
      </c>
      <c r="J66" s="387">
        <v>994481</v>
      </c>
      <c r="K66" s="381">
        <v>3577.2697841726617</v>
      </c>
      <c r="L66" s="386"/>
      <c r="M66" s="387"/>
      <c r="N66" s="381">
        <v>0</v>
      </c>
      <c r="O66" s="150"/>
      <c r="P66" s="152"/>
      <c r="Q66" s="388"/>
      <c r="R66" s="319">
        <v>3714</v>
      </c>
      <c r="S66" s="320">
        <v>3754</v>
      </c>
      <c r="T66" s="321">
        <v>4865522</v>
      </c>
      <c r="U66" s="322">
        <v>4844249</v>
      </c>
      <c r="V66" s="122">
        <v>21273</v>
      </c>
      <c r="W66" s="121" t="s">
        <v>526</v>
      </c>
      <c r="X66" s="190"/>
      <c r="Y66" s="191"/>
      <c r="Z66" s="156"/>
      <c r="AA66" s="389"/>
    </row>
    <row r="67" spans="1:27" ht="27" customHeight="1" x14ac:dyDescent="0.2">
      <c r="A67" s="14"/>
      <c r="B67" s="51"/>
      <c r="C67" s="51">
        <f t="shared" si="0"/>
        <v>63</v>
      </c>
      <c r="D67" s="48"/>
      <c r="E67" s="48"/>
      <c r="F67" s="51" t="s">
        <v>114</v>
      </c>
      <c r="G67" s="51" t="s">
        <v>345</v>
      </c>
      <c r="H67" s="385"/>
      <c r="I67" s="386"/>
      <c r="J67" s="387"/>
      <c r="K67" s="381">
        <f>IF(AND(I67&gt;0,J67&gt;0),J67/I67,0)</f>
        <v>0</v>
      </c>
      <c r="L67" s="386"/>
      <c r="M67" s="387"/>
      <c r="N67" s="381">
        <f>IF(AND(L67&gt;0,M67&gt;0),M67/L67,0)</f>
        <v>0</v>
      </c>
      <c r="O67" s="150"/>
      <c r="P67" s="152"/>
      <c r="Q67" s="388"/>
      <c r="R67" s="54"/>
      <c r="S67" s="55"/>
      <c r="T67" s="121"/>
      <c r="U67" s="122"/>
      <c r="V67" s="122">
        <f>T67-U67</f>
        <v>0</v>
      </c>
      <c r="W67" s="121"/>
      <c r="X67" s="192"/>
      <c r="Y67" s="191"/>
      <c r="Z67" s="157"/>
      <c r="AA67" s="390"/>
    </row>
    <row r="68" spans="1:27" ht="27" customHeight="1" x14ac:dyDescent="0.2">
      <c r="A68" s="14"/>
      <c r="B68" s="51"/>
      <c r="C68" s="51">
        <f t="shared" si="0"/>
        <v>64</v>
      </c>
      <c r="D68" s="48">
        <v>5</v>
      </c>
      <c r="E68" s="48"/>
      <c r="F68" s="51" t="s">
        <v>115</v>
      </c>
      <c r="G68" s="51" t="s">
        <v>346</v>
      </c>
      <c r="H68" s="385">
        <v>20</v>
      </c>
      <c r="I68" s="386">
        <v>161</v>
      </c>
      <c r="J68" s="387">
        <v>3451600</v>
      </c>
      <c r="K68" s="381">
        <f>IF(AND(I68&gt;0,J68&gt;0),J68/I68,0)</f>
        <v>21438.509316770185</v>
      </c>
      <c r="L68" s="386">
        <v>8516.5</v>
      </c>
      <c r="M68" s="387">
        <f>J68</f>
        <v>3451600</v>
      </c>
      <c r="N68" s="381">
        <f>IF(AND(L68&gt;0,M68&gt;0),M68/L68,0)</f>
        <v>405.28386074091469</v>
      </c>
      <c r="O68" s="150"/>
      <c r="P68" s="152"/>
      <c r="Q68" s="388"/>
      <c r="R68" s="54"/>
      <c r="S68" s="55">
        <v>16875</v>
      </c>
      <c r="T68" s="121">
        <v>9818029</v>
      </c>
      <c r="U68" s="122">
        <v>6366429</v>
      </c>
      <c r="V68" s="122">
        <f>T68-U68</f>
        <v>3451600</v>
      </c>
      <c r="W68" s="121"/>
      <c r="X68" s="190"/>
      <c r="Y68" s="191"/>
      <c r="Z68" s="156"/>
      <c r="AA68" s="389"/>
    </row>
    <row r="69" spans="1:27" ht="27" customHeight="1" x14ac:dyDescent="0.2">
      <c r="A69" s="14"/>
      <c r="B69" s="51"/>
      <c r="C69" s="51">
        <f t="shared" si="0"/>
        <v>65</v>
      </c>
      <c r="D69" s="48">
        <v>5</v>
      </c>
      <c r="E69" s="394" t="s">
        <v>552</v>
      </c>
      <c r="F69" s="51" t="s">
        <v>116</v>
      </c>
      <c r="G69" s="51" t="s">
        <v>347</v>
      </c>
      <c r="H69" s="385">
        <v>25</v>
      </c>
      <c r="I69" s="386">
        <v>327</v>
      </c>
      <c r="J69" s="387">
        <v>3007140</v>
      </c>
      <c r="K69" s="381">
        <v>9196.1467889908254</v>
      </c>
      <c r="L69" s="386">
        <v>327</v>
      </c>
      <c r="M69" s="387">
        <v>3007140</v>
      </c>
      <c r="N69" s="381">
        <v>9196.1467889908254</v>
      </c>
      <c r="O69" s="150"/>
      <c r="P69" s="152"/>
      <c r="Q69" s="388" t="s">
        <v>551</v>
      </c>
      <c r="R69" s="54">
        <v>11744</v>
      </c>
      <c r="S69" s="55">
        <v>10091</v>
      </c>
      <c r="T69" s="121">
        <v>3551542</v>
      </c>
      <c r="U69" s="122">
        <v>552277</v>
      </c>
      <c r="V69" s="122">
        <v>2999265</v>
      </c>
      <c r="W69" s="121"/>
      <c r="X69" s="192"/>
      <c r="Y69" s="191"/>
      <c r="Z69" s="157"/>
      <c r="AA69" s="390"/>
    </row>
    <row r="70" spans="1:27" ht="27" customHeight="1" x14ac:dyDescent="0.2">
      <c r="A70" s="14"/>
      <c r="B70" s="51"/>
      <c r="C70" s="51">
        <f t="shared" si="0"/>
        <v>66</v>
      </c>
      <c r="D70" s="48">
        <v>6</v>
      </c>
      <c r="E70" s="48"/>
      <c r="F70" s="51" t="s">
        <v>117</v>
      </c>
      <c r="G70" s="51" t="s">
        <v>348</v>
      </c>
      <c r="H70" s="385">
        <v>50</v>
      </c>
      <c r="I70" s="386">
        <v>549</v>
      </c>
      <c r="J70" s="387">
        <v>14903285</v>
      </c>
      <c r="K70" s="381">
        <v>27146.238615664846</v>
      </c>
      <c r="L70" s="386">
        <v>48725</v>
      </c>
      <c r="M70" s="387">
        <v>14903285</v>
      </c>
      <c r="N70" s="381">
        <v>305.86526423807078</v>
      </c>
      <c r="O70" s="150"/>
      <c r="P70" s="152"/>
      <c r="Q70" s="388"/>
      <c r="R70" s="54">
        <v>23000000</v>
      </c>
      <c r="S70" s="55">
        <v>23000000</v>
      </c>
      <c r="T70" s="121">
        <v>24237361</v>
      </c>
      <c r="U70" s="122">
        <v>9334076</v>
      </c>
      <c r="V70" s="122">
        <v>14903285</v>
      </c>
      <c r="W70" s="121"/>
      <c r="X70" s="190"/>
      <c r="Y70" s="191"/>
      <c r="Z70" s="156"/>
      <c r="AA70" s="389"/>
    </row>
    <row r="71" spans="1:27" ht="27" customHeight="1" x14ac:dyDescent="0.2">
      <c r="A71" s="14"/>
      <c r="B71" s="51"/>
      <c r="C71" s="51">
        <f t="shared" ref="C71:C134" si="1">C70+1</f>
        <v>67</v>
      </c>
      <c r="D71" s="48">
        <v>2</v>
      </c>
      <c r="E71" s="48" t="s">
        <v>533</v>
      </c>
      <c r="F71" s="51" t="s">
        <v>118</v>
      </c>
      <c r="G71" s="51" t="s">
        <v>349</v>
      </c>
      <c r="H71" s="385">
        <v>40</v>
      </c>
      <c r="I71" s="386">
        <v>468</v>
      </c>
      <c r="J71" s="387">
        <v>6036659</v>
      </c>
      <c r="K71" s="381">
        <v>12898.844017094018</v>
      </c>
      <c r="L71" s="386">
        <v>46176</v>
      </c>
      <c r="M71" s="387">
        <v>6036659</v>
      </c>
      <c r="N71" s="381">
        <v>130.73152720027721</v>
      </c>
      <c r="O71" s="150"/>
      <c r="P71" s="152"/>
      <c r="Q71" s="388"/>
      <c r="R71" s="319">
        <v>10000</v>
      </c>
      <c r="S71" s="320">
        <v>10667</v>
      </c>
      <c r="T71" s="321">
        <v>6139982</v>
      </c>
      <c r="U71" s="322">
        <v>103323</v>
      </c>
      <c r="V71" s="122">
        <v>6036659</v>
      </c>
      <c r="W71" s="121"/>
      <c r="X71" s="192"/>
      <c r="Y71" s="191"/>
      <c r="Z71" s="157"/>
      <c r="AA71" s="390"/>
    </row>
    <row r="72" spans="1:27" ht="27" customHeight="1" x14ac:dyDescent="0.2">
      <c r="A72" s="14"/>
      <c r="B72" s="51"/>
      <c r="C72" s="51">
        <f t="shared" si="1"/>
        <v>68</v>
      </c>
      <c r="D72" s="48">
        <v>2</v>
      </c>
      <c r="E72" s="258" t="s">
        <v>556</v>
      </c>
      <c r="F72" s="51" t="s">
        <v>119</v>
      </c>
      <c r="G72" s="51" t="s">
        <v>350</v>
      </c>
      <c r="H72" s="385">
        <v>60</v>
      </c>
      <c r="I72" s="386">
        <v>648</v>
      </c>
      <c r="J72" s="387">
        <v>14011693</v>
      </c>
      <c r="K72" s="381">
        <v>21622.983024691359</v>
      </c>
      <c r="L72" s="386">
        <v>81040</v>
      </c>
      <c r="M72" s="387">
        <v>14011693</v>
      </c>
      <c r="N72" s="381">
        <v>172.89848223099705</v>
      </c>
      <c r="O72" s="150"/>
      <c r="P72" s="152"/>
      <c r="Q72" s="388"/>
      <c r="R72" s="319">
        <v>21343</v>
      </c>
      <c r="S72" s="320">
        <v>21459</v>
      </c>
      <c r="T72" s="321">
        <v>20069433</v>
      </c>
      <c r="U72" s="322">
        <v>6057740</v>
      </c>
      <c r="V72" s="122">
        <v>14011693</v>
      </c>
      <c r="W72" s="121"/>
      <c r="X72" s="190"/>
      <c r="Y72" s="191"/>
      <c r="Z72" s="156"/>
      <c r="AA72" s="389"/>
    </row>
    <row r="73" spans="1:27" ht="27" customHeight="1" x14ac:dyDescent="0.2">
      <c r="A73" s="14"/>
      <c r="B73" s="51"/>
      <c r="C73" s="51">
        <f t="shared" si="1"/>
        <v>69</v>
      </c>
      <c r="D73" s="48">
        <v>2</v>
      </c>
      <c r="E73" s="48"/>
      <c r="F73" s="51" t="s">
        <v>120</v>
      </c>
      <c r="G73" s="51" t="s">
        <v>351</v>
      </c>
      <c r="H73" s="385">
        <v>25</v>
      </c>
      <c r="I73" s="386">
        <v>483</v>
      </c>
      <c r="J73" s="387">
        <v>7018866</v>
      </c>
      <c r="K73" s="381">
        <f>IF(AND(I73&gt;0,J73&gt;0),J73/I73,0)</f>
        <v>14531.813664596273</v>
      </c>
      <c r="L73" s="386">
        <v>28842</v>
      </c>
      <c r="M73" s="387">
        <f>J73</f>
        <v>7018866</v>
      </c>
      <c r="N73" s="381">
        <f>IF(AND(L73&gt;0,M73&gt;0),M73/L73,0)</f>
        <v>243.35573122529644</v>
      </c>
      <c r="O73" s="150"/>
      <c r="P73" s="152"/>
      <c r="Q73" s="388"/>
      <c r="R73" s="54"/>
      <c r="S73" s="55">
        <v>15213</v>
      </c>
      <c r="T73" s="121">
        <v>21475508</v>
      </c>
      <c r="U73" s="122">
        <v>13417840</v>
      </c>
      <c r="V73" s="122">
        <f>T73-U73</f>
        <v>8057668</v>
      </c>
      <c r="W73" s="121" t="s">
        <v>587</v>
      </c>
      <c r="X73" s="192"/>
      <c r="Y73" s="191"/>
      <c r="Z73" s="157"/>
      <c r="AA73" s="390"/>
    </row>
    <row r="74" spans="1:27" ht="27" customHeight="1" x14ac:dyDescent="0.2">
      <c r="A74" s="14"/>
      <c r="B74" s="51"/>
      <c r="C74" s="51">
        <f t="shared" si="1"/>
        <v>70</v>
      </c>
      <c r="D74" s="48">
        <v>2</v>
      </c>
      <c r="E74" s="48"/>
      <c r="F74" s="51" t="s">
        <v>120</v>
      </c>
      <c r="G74" s="51" t="s">
        <v>352</v>
      </c>
      <c r="H74" s="385">
        <v>40</v>
      </c>
      <c r="I74" s="386">
        <v>567</v>
      </c>
      <c r="J74" s="387">
        <v>14955912</v>
      </c>
      <c r="K74" s="381">
        <v>26377.269841269841</v>
      </c>
      <c r="L74" s="386">
        <v>57452.1</v>
      </c>
      <c r="M74" s="387">
        <v>14955912</v>
      </c>
      <c r="N74" s="381">
        <f>M74/L74</f>
        <v>260.31967499882512</v>
      </c>
      <c r="O74" s="150"/>
      <c r="P74" s="152"/>
      <c r="Q74" s="388"/>
      <c r="R74" s="54">
        <v>27213</v>
      </c>
      <c r="S74" s="55">
        <v>26414</v>
      </c>
      <c r="T74" s="121">
        <v>43531574</v>
      </c>
      <c r="U74" s="122">
        <v>28575662</v>
      </c>
      <c r="V74" s="122">
        <v>14955912</v>
      </c>
      <c r="W74" s="121"/>
      <c r="X74" s="190" t="s">
        <v>526</v>
      </c>
      <c r="Y74" s="191">
        <v>0.02</v>
      </c>
      <c r="Z74" s="156"/>
      <c r="AA74" s="389"/>
    </row>
    <row r="75" spans="1:27" ht="27" customHeight="1" x14ac:dyDescent="0.2">
      <c r="A75" s="14"/>
      <c r="B75" s="51"/>
      <c r="C75" s="51">
        <f t="shared" si="1"/>
        <v>71</v>
      </c>
      <c r="D75" s="48">
        <v>2</v>
      </c>
      <c r="E75" s="324">
        <v>5040005002479</v>
      </c>
      <c r="F75" s="51" t="s">
        <v>121</v>
      </c>
      <c r="G75" s="51" t="s">
        <v>353</v>
      </c>
      <c r="H75" s="385">
        <v>80</v>
      </c>
      <c r="I75" s="386">
        <v>850</v>
      </c>
      <c r="J75" s="387">
        <v>12665331</v>
      </c>
      <c r="K75" s="381">
        <v>14900.389411764705</v>
      </c>
      <c r="L75" s="386">
        <v>67716</v>
      </c>
      <c r="M75" s="387">
        <v>12665331</v>
      </c>
      <c r="N75" s="381">
        <v>187.03601807549177</v>
      </c>
      <c r="O75" s="150"/>
      <c r="P75" s="152"/>
      <c r="Q75" s="388"/>
      <c r="R75" s="54">
        <v>16663</v>
      </c>
      <c r="S75" s="55">
        <v>15000</v>
      </c>
      <c r="T75" s="121">
        <v>35368525</v>
      </c>
      <c r="U75" s="122">
        <v>22703194</v>
      </c>
      <c r="V75" s="122">
        <v>12665331</v>
      </c>
      <c r="W75" s="121"/>
      <c r="X75" s="192"/>
      <c r="Y75" s="191"/>
      <c r="Z75" s="157"/>
      <c r="AA75" s="390"/>
    </row>
    <row r="76" spans="1:27" ht="27" customHeight="1" x14ac:dyDescent="0.2">
      <c r="A76" s="14"/>
      <c r="B76" s="51"/>
      <c r="C76" s="51">
        <f t="shared" si="1"/>
        <v>72</v>
      </c>
      <c r="D76" s="48"/>
      <c r="E76" s="48"/>
      <c r="F76" s="51" t="s">
        <v>122</v>
      </c>
      <c r="G76" s="51" t="s">
        <v>354</v>
      </c>
      <c r="H76" s="385"/>
      <c r="I76" s="386"/>
      <c r="J76" s="387"/>
      <c r="K76" s="381">
        <f>IF(AND(I76&gt;0,J76&gt;0),J76/I76,0)</f>
        <v>0</v>
      </c>
      <c r="L76" s="386"/>
      <c r="M76" s="387"/>
      <c r="N76" s="381">
        <f>IF(AND(L76&gt;0,M76&gt;0),M76/L76,0)</f>
        <v>0</v>
      </c>
      <c r="O76" s="150"/>
      <c r="P76" s="152"/>
      <c r="Q76" s="388"/>
      <c r="R76" s="54"/>
      <c r="S76" s="55"/>
      <c r="T76" s="121"/>
      <c r="U76" s="122"/>
      <c r="V76" s="122">
        <f>T76-U76</f>
        <v>0</v>
      </c>
      <c r="W76" s="121"/>
      <c r="X76" s="190"/>
      <c r="Y76" s="191"/>
      <c r="Z76" s="156"/>
      <c r="AA76" s="389"/>
    </row>
    <row r="77" spans="1:27" ht="27" customHeight="1" x14ac:dyDescent="0.2">
      <c r="A77" s="14"/>
      <c r="B77" s="51"/>
      <c r="C77" s="51">
        <f t="shared" si="1"/>
        <v>73</v>
      </c>
      <c r="D77" s="48">
        <v>5</v>
      </c>
      <c r="E77" s="48">
        <v>5040005006777</v>
      </c>
      <c r="F77" s="51" t="s">
        <v>123</v>
      </c>
      <c r="G77" s="51" t="s">
        <v>355</v>
      </c>
      <c r="H77" s="385">
        <v>20</v>
      </c>
      <c r="I77" s="386">
        <v>210</v>
      </c>
      <c r="J77" s="387">
        <v>2021283</v>
      </c>
      <c r="K77" s="381">
        <v>9625.1571428571424</v>
      </c>
      <c r="L77" s="386">
        <v>210</v>
      </c>
      <c r="M77" s="387">
        <v>2021283</v>
      </c>
      <c r="N77" s="381">
        <v>9625.1571428571424</v>
      </c>
      <c r="O77" s="150"/>
      <c r="P77" s="152"/>
      <c r="Q77" s="388"/>
      <c r="R77" s="319">
        <v>15700</v>
      </c>
      <c r="S77" s="320">
        <v>15700</v>
      </c>
      <c r="T77" s="321">
        <v>1798245</v>
      </c>
      <c r="U77" s="322">
        <v>462541</v>
      </c>
      <c r="V77" s="122">
        <v>1335704</v>
      </c>
      <c r="W77" s="121" t="s">
        <v>526</v>
      </c>
      <c r="X77" s="192"/>
      <c r="Y77" s="191"/>
      <c r="Z77" s="157"/>
      <c r="AA77" s="390"/>
    </row>
    <row r="78" spans="1:27" ht="27" customHeight="1" x14ac:dyDescent="0.2">
      <c r="A78" s="14"/>
      <c r="B78" s="51"/>
      <c r="C78" s="51">
        <f t="shared" si="1"/>
        <v>74</v>
      </c>
      <c r="D78" s="48">
        <v>5</v>
      </c>
      <c r="E78" s="48">
        <v>9040005009000</v>
      </c>
      <c r="F78" s="51" t="s">
        <v>124</v>
      </c>
      <c r="G78" s="51" t="s">
        <v>356</v>
      </c>
      <c r="H78" s="385">
        <v>20</v>
      </c>
      <c r="I78" s="386">
        <v>244</v>
      </c>
      <c r="J78" s="387">
        <v>10291670</v>
      </c>
      <c r="K78" s="381">
        <v>42178</v>
      </c>
      <c r="L78" s="386"/>
      <c r="M78" s="387"/>
      <c r="N78" s="381">
        <v>0</v>
      </c>
      <c r="O78" s="150"/>
      <c r="P78" s="152"/>
      <c r="Q78" s="388"/>
      <c r="R78" s="54"/>
      <c r="S78" s="55">
        <v>41000</v>
      </c>
      <c r="T78" s="121">
        <v>11717710</v>
      </c>
      <c r="U78" s="122">
        <v>1426040</v>
      </c>
      <c r="V78" s="122">
        <v>10291670</v>
      </c>
      <c r="W78" s="121" t="s">
        <v>526</v>
      </c>
      <c r="X78" s="190" t="s">
        <v>526</v>
      </c>
      <c r="Y78" s="191">
        <v>0.9</v>
      </c>
      <c r="Z78" s="156"/>
      <c r="AA78" s="389"/>
    </row>
    <row r="79" spans="1:27" ht="27" customHeight="1" x14ac:dyDescent="0.2">
      <c r="A79" s="14"/>
      <c r="B79" s="51"/>
      <c r="C79" s="51">
        <f t="shared" si="1"/>
        <v>75</v>
      </c>
      <c r="D79" s="48">
        <v>5</v>
      </c>
      <c r="E79" s="48"/>
      <c r="F79" s="51" t="s">
        <v>99</v>
      </c>
      <c r="G79" s="51" t="s">
        <v>357</v>
      </c>
      <c r="H79" s="385">
        <v>20</v>
      </c>
      <c r="I79" s="386">
        <v>251</v>
      </c>
      <c r="J79" s="387">
        <v>1608378</v>
      </c>
      <c r="K79" s="381">
        <f>IF(AND(I79&gt;0,J79&gt;0),J79/I79,0)</f>
        <v>6407.880478087649</v>
      </c>
      <c r="L79" s="386">
        <v>6683.76</v>
      </c>
      <c r="M79" s="387">
        <f>J79</f>
        <v>1608378</v>
      </c>
      <c r="N79" s="381">
        <f>IF(AND(L79&gt;0,M79&gt;0),M79/L79,0)</f>
        <v>240.63969980968795</v>
      </c>
      <c r="O79" s="150"/>
      <c r="P79" s="152"/>
      <c r="Q79" s="388"/>
      <c r="R79" s="54"/>
      <c r="S79" s="55">
        <v>6500</v>
      </c>
      <c r="T79" s="121">
        <v>1666334</v>
      </c>
      <c r="U79" s="122">
        <v>57956</v>
      </c>
      <c r="V79" s="122">
        <f>T79-U79</f>
        <v>1608378</v>
      </c>
      <c r="W79" s="121"/>
      <c r="X79" s="192"/>
      <c r="Y79" s="191"/>
      <c r="Z79" s="157"/>
      <c r="AA79" s="390"/>
    </row>
    <row r="80" spans="1:27" ht="27" customHeight="1" x14ac:dyDescent="0.2">
      <c r="A80" s="14"/>
      <c r="B80" s="51"/>
      <c r="C80" s="51">
        <f t="shared" si="1"/>
        <v>76</v>
      </c>
      <c r="D80" s="48"/>
      <c r="E80" s="48"/>
      <c r="F80" s="51" t="s">
        <v>125</v>
      </c>
      <c r="G80" s="51" t="s">
        <v>125</v>
      </c>
      <c r="H80" s="385"/>
      <c r="I80" s="386"/>
      <c r="J80" s="387"/>
      <c r="K80" s="381">
        <f>IF(AND(I80&gt;0,J80&gt;0),J80/I80,0)</f>
        <v>0</v>
      </c>
      <c r="L80" s="386"/>
      <c r="M80" s="387"/>
      <c r="N80" s="381">
        <f>IF(AND(L80&gt;0,M80&gt;0),M80/L80,0)</f>
        <v>0</v>
      </c>
      <c r="O80" s="150"/>
      <c r="P80" s="152"/>
      <c r="Q80" s="388"/>
      <c r="R80" s="54"/>
      <c r="S80" s="55"/>
      <c r="T80" s="121"/>
      <c r="U80" s="122"/>
      <c r="V80" s="122">
        <f>T80-U80</f>
        <v>0</v>
      </c>
      <c r="W80" s="121"/>
      <c r="X80" s="190"/>
      <c r="Y80" s="191"/>
      <c r="Z80" s="156"/>
      <c r="AA80" s="389"/>
    </row>
    <row r="81" spans="1:27" ht="27" customHeight="1" x14ac:dyDescent="0.2">
      <c r="A81" s="14"/>
      <c r="B81" s="51"/>
      <c r="C81" s="51">
        <f t="shared" si="1"/>
        <v>77</v>
      </c>
      <c r="D81" s="48">
        <v>5</v>
      </c>
      <c r="E81" s="48">
        <v>1213700055</v>
      </c>
      <c r="F81" s="51" t="s">
        <v>126</v>
      </c>
      <c r="G81" s="51" t="s">
        <v>358</v>
      </c>
      <c r="H81" s="385">
        <v>14</v>
      </c>
      <c r="I81" s="386">
        <v>174</v>
      </c>
      <c r="J81" s="387">
        <v>2189141</v>
      </c>
      <c r="K81" s="381">
        <v>12581.270114942528</v>
      </c>
      <c r="L81" s="386">
        <v>11740</v>
      </c>
      <c r="M81" s="387">
        <v>2189141</v>
      </c>
      <c r="N81" s="381">
        <v>186.46856899488927</v>
      </c>
      <c r="O81" s="150"/>
      <c r="P81" s="152"/>
      <c r="Q81" s="388"/>
      <c r="R81" s="54">
        <v>12121</v>
      </c>
      <c r="S81" s="55">
        <v>13333</v>
      </c>
      <c r="T81" s="121">
        <v>2656634</v>
      </c>
      <c r="U81" s="122">
        <v>770453</v>
      </c>
      <c r="V81" s="122">
        <f>T81-U81</f>
        <v>1886181</v>
      </c>
      <c r="W81" s="121" t="s">
        <v>526</v>
      </c>
      <c r="X81" s="192"/>
      <c r="Y81" s="191"/>
      <c r="Z81" s="157"/>
      <c r="AA81" s="390"/>
    </row>
    <row r="82" spans="1:27" ht="27" customHeight="1" x14ac:dyDescent="0.2">
      <c r="A82" s="14"/>
      <c r="B82" s="51"/>
      <c r="C82" s="51">
        <f t="shared" si="1"/>
        <v>78</v>
      </c>
      <c r="D82" s="48"/>
      <c r="E82" s="48"/>
      <c r="F82" s="51" t="s">
        <v>127</v>
      </c>
      <c r="G82" s="51" t="s">
        <v>359</v>
      </c>
      <c r="H82" s="385"/>
      <c r="I82" s="386"/>
      <c r="J82" s="387"/>
      <c r="K82" s="381">
        <f>IF(AND(I82&gt;0,J82&gt;0),J82/I82,0)</f>
        <v>0</v>
      </c>
      <c r="L82" s="386"/>
      <c r="M82" s="387"/>
      <c r="N82" s="381">
        <f>IF(AND(L82&gt;0,M82&gt;0),M82/L82,0)</f>
        <v>0</v>
      </c>
      <c r="O82" s="150"/>
      <c r="P82" s="152"/>
      <c r="Q82" s="388"/>
      <c r="R82" s="54"/>
      <c r="S82" s="55"/>
      <c r="T82" s="121"/>
      <c r="U82" s="122"/>
      <c r="V82" s="122">
        <f>T82-U82</f>
        <v>0</v>
      </c>
      <c r="W82" s="121"/>
      <c r="X82" s="190"/>
      <c r="Y82" s="191"/>
      <c r="Z82" s="156"/>
      <c r="AA82" s="389"/>
    </row>
    <row r="83" spans="1:27" ht="27" customHeight="1" x14ac:dyDescent="0.2">
      <c r="A83" s="14"/>
      <c r="B83" s="51"/>
      <c r="C83" s="51">
        <f t="shared" si="1"/>
        <v>79</v>
      </c>
      <c r="D83" s="48">
        <v>2</v>
      </c>
      <c r="E83" s="48">
        <v>6004000505282</v>
      </c>
      <c r="F83" s="51" t="s">
        <v>61</v>
      </c>
      <c r="G83" s="51" t="s">
        <v>360</v>
      </c>
      <c r="H83" s="385">
        <v>25</v>
      </c>
      <c r="I83" s="386">
        <v>246</v>
      </c>
      <c r="J83" s="387">
        <v>3281842</v>
      </c>
      <c r="K83" s="381">
        <v>13340.821138211382</v>
      </c>
      <c r="L83" s="386">
        <v>29397</v>
      </c>
      <c r="M83" s="387">
        <v>3281842</v>
      </c>
      <c r="N83" s="381">
        <f>M83/L83</f>
        <v>111.63867061264754</v>
      </c>
      <c r="O83" s="150"/>
      <c r="P83" s="152"/>
      <c r="Q83" s="388"/>
      <c r="R83" s="54">
        <v>14394</v>
      </c>
      <c r="S83" s="55">
        <v>15217</v>
      </c>
      <c r="T83" s="121">
        <v>5323387</v>
      </c>
      <c r="U83" s="122">
        <v>2041545</v>
      </c>
      <c r="V83" s="122">
        <f>T83-U83</f>
        <v>3281842</v>
      </c>
      <c r="W83" s="121"/>
      <c r="X83" s="192" t="s">
        <v>526</v>
      </c>
      <c r="Y83" s="191">
        <v>1.5999999999999999E-5</v>
      </c>
      <c r="Z83" s="157"/>
      <c r="AA83" s="390"/>
    </row>
    <row r="84" spans="1:27" ht="27" customHeight="1" x14ac:dyDescent="0.2">
      <c r="A84" s="14"/>
      <c r="B84" s="51"/>
      <c r="C84" s="51">
        <f t="shared" si="1"/>
        <v>80</v>
      </c>
      <c r="D84" s="48">
        <v>5</v>
      </c>
      <c r="E84" s="136">
        <v>1040005010361</v>
      </c>
      <c r="F84" s="51" t="s">
        <v>128</v>
      </c>
      <c r="G84" s="51" t="s">
        <v>361</v>
      </c>
      <c r="H84" s="385">
        <v>34</v>
      </c>
      <c r="I84" s="386">
        <v>528</v>
      </c>
      <c r="J84" s="387">
        <v>6921957</v>
      </c>
      <c r="K84" s="381">
        <v>13109.767045454546</v>
      </c>
      <c r="L84" s="386">
        <v>528</v>
      </c>
      <c r="M84" s="387">
        <v>6921957</v>
      </c>
      <c r="N84" s="381">
        <v>13109.767045454546</v>
      </c>
      <c r="O84" s="150"/>
      <c r="P84" s="152"/>
      <c r="Q84" s="388"/>
      <c r="R84" s="54">
        <v>9500000</v>
      </c>
      <c r="S84" s="55">
        <v>10500000</v>
      </c>
      <c r="T84" s="121">
        <v>10183588</v>
      </c>
      <c r="U84" s="122">
        <v>3261631</v>
      </c>
      <c r="V84" s="122">
        <v>6921957</v>
      </c>
      <c r="W84" s="121" t="s">
        <v>526</v>
      </c>
      <c r="X84" s="190"/>
      <c r="Y84" s="191"/>
      <c r="Z84" s="156"/>
      <c r="AA84" s="389"/>
    </row>
    <row r="85" spans="1:27" ht="27" customHeight="1" x14ac:dyDescent="0.2">
      <c r="A85" s="14"/>
      <c r="B85" s="51"/>
      <c r="C85" s="51">
        <f t="shared" si="1"/>
        <v>81</v>
      </c>
      <c r="D85" s="48">
        <v>2</v>
      </c>
      <c r="E85" s="48">
        <v>9040005001502</v>
      </c>
      <c r="F85" s="51" t="s">
        <v>129</v>
      </c>
      <c r="G85" s="51" t="s">
        <v>362</v>
      </c>
      <c r="H85" s="385"/>
      <c r="I85" s="386">
        <v>191</v>
      </c>
      <c r="J85" s="387">
        <v>2015700</v>
      </c>
      <c r="K85" s="381">
        <v>10553.403141361257</v>
      </c>
      <c r="L85" s="386">
        <v>17180</v>
      </c>
      <c r="M85" s="387">
        <v>2015700</v>
      </c>
      <c r="N85" s="381">
        <v>117.32828870779977</v>
      </c>
      <c r="O85" s="150"/>
      <c r="P85" s="152"/>
      <c r="Q85" s="388"/>
      <c r="R85" s="54">
        <v>10553</v>
      </c>
      <c r="S85" s="55">
        <v>10444</v>
      </c>
      <c r="T85" s="121">
        <v>4383813</v>
      </c>
      <c r="U85" s="122">
        <v>2368113</v>
      </c>
      <c r="V85" s="122">
        <v>2015700</v>
      </c>
      <c r="W85" s="121"/>
      <c r="X85" s="190"/>
      <c r="Y85" s="191"/>
      <c r="Z85" s="156"/>
      <c r="AA85" s="389"/>
    </row>
    <row r="86" spans="1:27" ht="27" customHeight="1" x14ac:dyDescent="0.2">
      <c r="A86" s="14"/>
      <c r="B86" s="51"/>
      <c r="C86" s="51">
        <f t="shared" si="1"/>
        <v>82</v>
      </c>
      <c r="D86" s="48">
        <v>5</v>
      </c>
      <c r="E86" s="48">
        <v>1212700908</v>
      </c>
      <c r="F86" s="51" t="s">
        <v>130</v>
      </c>
      <c r="G86" s="51" t="s">
        <v>363</v>
      </c>
      <c r="H86" s="385">
        <v>20</v>
      </c>
      <c r="I86" s="386">
        <v>199</v>
      </c>
      <c r="J86" s="387">
        <v>2443858</v>
      </c>
      <c r="K86" s="381">
        <v>12280.693467336683</v>
      </c>
      <c r="L86" s="386">
        <v>18296</v>
      </c>
      <c r="M86" s="387">
        <v>2443858</v>
      </c>
      <c r="N86" s="381">
        <v>133.57334936598164</v>
      </c>
      <c r="O86" s="150"/>
      <c r="P86" s="152"/>
      <c r="Q86" s="388"/>
      <c r="R86" s="319">
        <v>12909</v>
      </c>
      <c r="S86" s="320">
        <v>13533</v>
      </c>
      <c r="T86" s="321">
        <v>2531878</v>
      </c>
      <c r="U86" s="322">
        <v>88020</v>
      </c>
      <c r="V86" s="122">
        <v>2443858</v>
      </c>
      <c r="W86" s="121"/>
      <c r="X86" s="192"/>
      <c r="Y86" s="191">
        <v>0</v>
      </c>
      <c r="Z86" s="157"/>
      <c r="AA86" s="390">
        <v>0</v>
      </c>
    </row>
    <row r="87" spans="1:27" ht="27" customHeight="1" x14ac:dyDescent="0.2">
      <c r="A87" s="14"/>
      <c r="B87" s="51"/>
      <c r="C87" s="51">
        <f t="shared" si="1"/>
        <v>83</v>
      </c>
      <c r="D87" s="48"/>
      <c r="E87" s="48"/>
      <c r="F87" s="51" t="s">
        <v>131</v>
      </c>
      <c r="G87" s="51" t="s">
        <v>364</v>
      </c>
      <c r="H87" s="385"/>
      <c r="I87" s="386"/>
      <c r="J87" s="387"/>
      <c r="K87" s="381">
        <f>IF(AND(I87&gt;0,J87&gt;0),J87/I87,0)</f>
        <v>0</v>
      </c>
      <c r="L87" s="386"/>
      <c r="M87" s="387"/>
      <c r="N87" s="381">
        <f>IF(AND(L87&gt;0,M87&gt;0),M87/L87,0)</f>
        <v>0</v>
      </c>
      <c r="O87" s="150"/>
      <c r="P87" s="152"/>
      <c r="Q87" s="388"/>
      <c r="R87" s="54"/>
      <c r="S87" s="55"/>
      <c r="T87" s="121"/>
      <c r="U87" s="122"/>
      <c r="V87" s="122">
        <f>T87-U87</f>
        <v>0</v>
      </c>
      <c r="W87" s="121"/>
      <c r="X87" s="190"/>
      <c r="Y87" s="191"/>
      <c r="Z87" s="156"/>
      <c r="AA87" s="389"/>
    </row>
    <row r="88" spans="1:27" ht="27" customHeight="1" x14ac:dyDescent="0.2">
      <c r="A88" s="14"/>
      <c r="B88" s="51"/>
      <c r="C88" s="51">
        <f t="shared" si="1"/>
        <v>84</v>
      </c>
      <c r="D88" s="48">
        <v>5</v>
      </c>
      <c r="E88" s="48"/>
      <c r="F88" s="51" t="s">
        <v>132</v>
      </c>
      <c r="G88" s="51" t="s">
        <v>365</v>
      </c>
      <c r="H88" s="385">
        <v>20</v>
      </c>
      <c r="I88" s="386">
        <v>175</v>
      </c>
      <c r="J88" s="387">
        <v>1446015</v>
      </c>
      <c r="K88" s="381">
        <v>8262.942857142858</v>
      </c>
      <c r="L88" s="386">
        <v>12000</v>
      </c>
      <c r="M88" s="387">
        <v>1446015</v>
      </c>
      <c r="N88" s="381">
        <v>120.50125</v>
      </c>
      <c r="O88" s="150"/>
      <c r="P88" s="152"/>
      <c r="Q88" s="388"/>
      <c r="R88" s="54">
        <v>12000</v>
      </c>
      <c r="S88" s="55">
        <v>15000</v>
      </c>
      <c r="T88" s="121">
        <v>1446015</v>
      </c>
      <c r="U88" s="122">
        <v>0</v>
      </c>
      <c r="V88" s="122">
        <v>1446015</v>
      </c>
      <c r="W88" s="121"/>
      <c r="X88" s="192"/>
      <c r="Y88" s="191"/>
      <c r="Z88" s="157"/>
      <c r="AA88" s="390"/>
    </row>
    <row r="89" spans="1:27" ht="27" customHeight="1" x14ac:dyDescent="0.2">
      <c r="A89" s="14"/>
      <c r="B89" s="51"/>
      <c r="C89" s="51">
        <f t="shared" si="1"/>
        <v>85</v>
      </c>
      <c r="D89" s="48">
        <v>6</v>
      </c>
      <c r="E89" s="48"/>
      <c r="F89" s="51" t="s">
        <v>133</v>
      </c>
      <c r="G89" s="51" t="s">
        <v>366</v>
      </c>
      <c r="H89" s="385">
        <v>14</v>
      </c>
      <c r="I89" s="386">
        <v>167</v>
      </c>
      <c r="J89" s="387">
        <v>1881390</v>
      </c>
      <c r="K89" s="381">
        <f>IF(AND(I89&gt;0,J89&gt;0),J89/I89,0)</f>
        <v>11265.808383233532</v>
      </c>
      <c r="L89" s="386">
        <v>9395</v>
      </c>
      <c r="M89" s="387">
        <f>J89</f>
        <v>1881390</v>
      </c>
      <c r="N89" s="381">
        <f>IF(AND(L89&gt;0,M89&gt;0),M89/L89,0)</f>
        <v>200.25439063331558</v>
      </c>
      <c r="O89" s="150"/>
      <c r="P89" s="152"/>
      <c r="Q89" s="388"/>
      <c r="R89" s="319"/>
      <c r="S89" s="320">
        <v>11519</v>
      </c>
      <c r="T89" s="321">
        <v>5925566</v>
      </c>
      <c r="U89" s="322">
        <v>4044176</v>
      </c>
      <c r="V89" s="122">
        <f>T89-U89</f>
        <v>1881390</v>
      </c>
      <c r="W89" s="121"/>
      <c r="X89" s="190"/>
      <c r="Y89" s="191"/>
      <c r="Z89" s="156"/>
      <c r="AA89" s="389"/>
    </row>
    <row r="90" spans="1:27" ht="27" customHeight="1" x14ac:dyDescent="0.2">
      <c r="A90" s="14"/>
      <c r="B90" s="51"/>
      <c r="C90" s="51">
        <f t="shared" si="1"/>
        <v>86</v>
      </c>
      <c r="D90" s="48">
        <v>4</v>
      </c>
      <c r="E90" s="48" t="s">
        <v>536</v>
      </c>
      <c r="F90" s="51" t="s">
        <v>134</v>
      </c>
      <c r="G90" s="51" t="s">
        <v>367</v>
      </c>
      <c r="H90" s="385">
        <v>20</v>
      </c>
      <c r="I90" s="386">
        <v>224</v>
      </c>
      <c r="J90" s="387">
        <v>813500</v>
      </c>
      <c r="K90" s="381">
        <v>3631.6964285714284</v>
      </c>
      <c r="L90" s="386">
        <v>13258</v>
      </c>
      <c r="M90" s="387">
        <v>813500</v>
      </c>
      <c r="N90" s="381">
        <v>61.359179363403229</v>
      </c>
      <c r="O90" s="150"/>
      <c r="P90" s="152"/>
      <c r="Q90" s="388"/>
      <c r="R90" s="319">
        <v>4000</v>
      </c>
      <c r="S90" s="320">
        <v>4500</v>
      </c>
      <c r="T90" s="321">
        <v>1157146</v>
      </c>
      <c r="U90" s="322">
        <v>172028</v>
      </c>
      <c r="V90" s="122">
        <v>985118</v>
      </c>
      <c r="W90" s="121" t="s">
        <v>526</v>
      </c>
      <c r="X90" s="192"/>
      <c r="Y90" s="191"/>
      <c r="Z90" s="157"/>
      <c r="AA90" s="390"/>
    </row>
    <row r="91" spans="1:27" ht="27" customHeight="1" x14ac:dyDescent="0.2">
      <c r="A91" s="14"/>
      <c r="B91" s="51"/>
      <c r="C91" s="51">
        <f t="shared" si="1"/>
        <v>87</v>
      </c>
      <c r="D91" s="48">
        <v>2</v>
      </c>
      <c r="E91" s="395">
        <v>2040005004593</v>
      </c>
      <c r="F91" s="51" t="s">
        <v>65</v>
      </c>
      <c r="G91" s="51" t="s">
        <v>368</v>
      </c>
      <c r="H91" s="385">
        <v>20</v>
      </c>
      <c r="I91" s="386">
        <v>248</v>
      </c>
      <c r="J91" s="387">
        <v>2437588</v>
      </c>
      <c r="K91" s="381">
        <v>9828.9838709677424</v>
      </c>
      <c r="L91" s="386">
        <v>22020</v>
      </c>
      <c r="M91" s="387">
        <v>2437588</v>
      </c>
      <c r="N91" s="381">
        <v>110.69881925522253</v>
      </c>
      <c r="O91" s="150"/>
      <c r="P91" s="152"/>
      <c r="Q91" s="388"/>
      <c r="R91" s="54">
        <v>10200</v>
      </c>
      <c r="S91" s="55">
        <v>11000</v>
      </c>
      <c r="T91" s="121">
        <v>3395089</v>
      </c>
      <c r="U91" s="122">
        <v>957501</v>
      </c>
      <c r="V91" s="122">
        <v>2437588</v>
      </c>
      <c r="W91" s="121"/>
      <c r="X91" s="190"/>
      <c r="Y91" s="191"/>
      <c r="Z91" s="156"/>
      <c r="AA91" s="389"/>
    </row>
    <row r="92" spans="1:27" ht="27" customHeight="1" x14ac:dyDescent="0.2">
      <c r="A92" s="14"/>
      <c r="B92" s="51"/>
      <c r="C92" s="51">
        <f t="shared" si="1"/>
        <v>88</v>
      </c>
      <c r="D92" s="48">
        <v>2</v>
      </c>
      <c r="E92" s="328">
        <v>8040005014083</v>
      </c>
      <c r="F92" s="51" t="s">
        <v>94</v>
      </c>
      <c r="G92" s="51" t="s">
        <v>369</v>
      </c>
      <c r="H92" s="385">
        <v>30</v>
      </c>
      <c r="I92" s="386">
        <v>470</v>
      </c>
      <c r="J92" s="387">
        <v>8679000</v>
      </c>
      <c r="K92" s="381">
        <v>18465.957446808512</v>
      </c>
      <c r="L92" s="386">
        <v>44307</v>
      </c>
      <c r="M92" s="387">
        <v>8679000</v>
      </c>
      <c r="N92" s="381">
        <v>195.88326900941161</v>
      </c>
      <c r="O92" s="150"/>
      <c r="P92" s="152"/>
      <c r="Q92" s="388"/>
      <c r="R92" s="54">
        <v>18500</v>
      </c>
      <c r="S92" s="55">
        <v>19000</v>
      </c>
      <c r="T92" s="121">
        <v>16048000</v>
      </c>
      <c r="U92" s="122">
        <v>7369000</v>
      </c>
      <c r="V92" s="122">
        <v>8679000</v>
      </c>
      <c r="W92" s="121"/>
      <c r="X92" s="192"/>
      <c r="Y92" s="191"/>
      <c r="Z92" s="157"/>
      <c r="AA92" s="390"/>
    </row>
    <row r="93" spans="1:27" ht="27" customHeight="1" x14ac:dyDescent="0.2">
      <c r="A93" s="14"/>
      <c r="B93" s="51"/>
      <c r="C93" s="51">
        <f t="shared" si="1"/>
        <v>89</v>
      </c>
      <c r="D93" s="48">
        <v>2</v>
      </c>
      <c r="E93" s="48">
        <v>1212300303</v>
      </c>
      <c r="F93" s="51" t="s">
        <v>77</v>
      </c>
      <c r="G93" s="51" t="s">
        <v>370</v>
      </c>
      <c r="H93" s="385">
        <v>40</v>
      </c>
      <c r="I93" s="386">
        <v>474</v>
      </c>
      <c r="J93" s="387">
        <v>8562926</v>
      </c>
      <c r="K93" s="381">
        <v>18065.244725738397</v>
      </c>
      <c r="L93" s="386">
        <v>39508</v>
      </c>
      <c r="M93" s="387">
        <v>8562926</v>
      </c>
      <c r="N93" s="381">
        <v>216.73904019439101</v>
      </c>
      <c r="O93" s="150"/>
      <c r="P93" s="152"/>
      <c r="Q93" s="388"/>
      <c r="R93" s="54">
        <v>18100</v>
      </c>
      <c r="S93" s="55">
        <v>18100</v>
      </c>
      <c r="T93" s="121">
        <v>10889470</v>
      </c>
      <c r="U93" s="122">
        <v>3054044</v>
      </c>
      <c r="V93" s="122">
        <v>7835426</v>
      </c>
      <c r="W93" s="121"/>
      <c r="X93" s="190"/>
      <c r="Y93" s="191"/>
      <c r="Z93" s="156"/>
      <c r="AA93" s="389"/>
    </row>
    <row r="94" spans="1:27" ht="27" customHeight="1" x14ac:dyDescent="0.2">
      <c r="A94" s="14"/>
      <c r="B94" s="51"/>
      <c r="C94" s="51">
        <f t="shared" si="1"/>
        <v>90</v>
      </c>
      <c r="D94" s="48">
        <v>2</v>
      </c>
      <c r="E94" s="48">
        <v>6040005008731</v>
      </c>
      <c r="F94" s="51" t="s">
        <v>135</v>
      </c>
      <c r="G94" s="51" t="s">
        <v>371</v>
      </c>
      <c r="H94" s="385">
        <v>40</v>
      </c>
      <c r="I94" s="386">
        <v>495</v>
      </c>
      <c r="J94" s="387">
        <v>5541000</v>
      </c>
      <c r="K94" s="381">
        <v>11193.939393939394</v>
      </c>
      <c r="L94" s="386">
        <v>49241</v>
      </c>
      <c r="M94" s="387">
        <v>5541000</v>
      </c>
      <c r="N94" s="381">
        <v>112.5281777380638</v>
      </c>
      <c r="O94" s="150"/>
      <c r="P94" s="152"/>
      <c r="Q94" s="388"/>
      <c r="R94" s="319">
        <v>11194</v>
      </c>
      <c r="S94" s="320">
        <v>10703</v>
      </c>
      <c r="T94" s="321">
        <v>20613952</v>
      </c>
      <c r="U94" s="322">
        <v>15072652</v>
      </c>
      <c r="V94" s="122">
        <v>5541300</v>
      </c>
      <c r="W94" s="121"/>
      <c r="X94" s="192"/>
      <c r="Y94" s="191"/>
      <c r="Z94" s="157"/>
      <c r="AA94" s="390"/>
    </row>
    <row r="95" spans="1:27" ht="27" customHeight="1" x14ac:dyDescent="0.2">
      <c r="A95" s="14"/>
      <c r="B95" s="51"/>
      <c r="C95" s="51">
        <f t="shared" si="1"/>
        <v>91</v>
      </c>
      <c r="D95" s="48">
        <v>2</v>
      </c>
      <c r="E95" s="329" t="s">
        <v>544</v>
      </c>
      <c r="F95" s="51" t="s">
        <v>101</v>
      </c>
      <c r="G95" s="51" t="s">
        <v>372</v>
      </c>
      <c r="H95" s="385">
        <v>20</v>
      </c>
      <c r="I95" s="386">
        <v>309</v>
      </c>
      <c r="J95" s="387">
        <v>4427542</v>
      </c>
      <c r="K95" s="381">
        <v>14328.614886731391</v>
      </c>
      <c r="L95" s="386">
        <v>28866</v>
      </c>
      <c r="M95" s="387">
        <v>4427542</v>
      </c>
      <c r="N95" s="381">
        <v>153.38259544100325</v>
      </c>
      <c r="O95" s="150"/>
      <c r="P95" s="152"/>
      <c r="Q95" s="388"/>
      <c r="R95" s="54">
        <v>14732</v>
      </c>
      <c r="S95" s="55">
        <v>157</v>
      </c>
      <c r="T95" s="121">
        <v>9226191</v>
      </c>
      <c r="U95" s="122">
        <v>5148649</v>
      </c>
      <c r="V95" s="122">
        <v>4077542</v>
      </c>
      <c r="W95" s="121"/>
      <c r="X95" s="190"/>
      <c r="Y95" s="191"/>
      <c r="Z95" s="156"/>
      <c r="AA95" s="389"/>
    </row>
    <row r="96" spans="1:27" ht="27" customHeight="1" x14ac:dyDescent="0.2">
      <c r="A96" s="14"/>
      <c r="B96" s="51"/>
      <c r="C96" s="51">
        <f t="shared" si="1"/>
        <v>92</v>
      </c>
      <c r="D96" s="48">
        <v>2</v>
      </c>
      <c r="E96" s="137">
        <v>6040005007254</v>
      </c>
      <c r="F96" s="51" t="s">
        <v>59</v>
      </c>
      <c r="G96" s="51" t="s">
        <v>373</v>
      </c>
      <c r="H96" s="385">
        <v>20</v>
      </c>
      <c r="I96" s="386">
        <v>417</v>
      </c>
      <c r="J96" s="387">
        <v>6057650</v>
      </c>
      <c r="K96" s="381">
        <v>14526.73860911271</v>
      </c>
      <c r="L96" s="386">
        <v>30135</v>
      </c>
      <c r="M96" s="387">
        <v>6057650</v>
      </c>
      <c r="N96" s="381">
        <v>201.01708976273437</v>
      </c>
      <c r="O96" s="150"/>
      <c r="P96" s="152"/>
      <c r="Q96" s="388"/>
      <c r="R96" s="54">
        <v>17000</v>
      </c>
      <c r="S96" s="55">
        <v>16750</v>
      </c>
      <c r="T96" s="121">
        <v>6116730</v>
      </c>
      <c r="U96" s="122">
        <v>100000</v>
      </c>
      <c r="V96" s="122">
        <v>6016730</v>
      </c>
      <c r="W96" s="121"/>
      <c r="X96" s="192" t="s">
        <v>526</v>
      </c>
      <c r="Y96" s="191">
        <v>8.5500000000000007E-2</v>
      </c>
      <c r="Z96" s="157"/>
      <c r="AA96" s="390"/>
    </row>
    <row r="97" spans="1:27" ht="27" customHeight="1" x14ac:dyDescent="0.2">
      <c r="A97" s="14"/>
      <c r="B97" s="51"/>
      <c r="C97" s="51">
        <f t="shared" si="1"/>
        <v>93</v>
      </c>
      <c r="D97" s="48">
        <v>2</v>
      </c>
      <c r="E97" s="48"/>
      <c r="F97" s="51" t="s">
        <v>136</v>
      </c>
      <c r="G97" s="51" t="s">
        <v>374</v>
      </c>
      <c r="H97" s="385">
        <v>20</v>
      </c>
      <c r="I97" s="386">
        <v>192</v>
      </c>
      <c r="J97" s="387">
        <v>2743103</v>
      </c>
      <c r="K97" s="381">
        <v>14286.994791666666</v>
      </c>
      <c r="L97" s="386">
        <v>20036</v>
      </c>
      <c r="M97" s="387">
        <v>2743103</v>
      </c>
      <c r="N97" s="381">
        <v>136.90871431423437</v>
      </c>
      <c r="O97" s="150"/>
      <c r="P97" s="152"/>
      <c r="Q97" s="388"/>
      <c r="R97" s="54">
        <v>21000</v>
      </c>
      <c r="S97" s="55">
        <v>18000</v>
      </c>
      <c r="T97" s="121">
        <v>14342225</v>
      </c>
      <c r="U97" s="122">
        <v>11599122</v>
      </c>
      <c r="V97" s="122">
        <v>2743103</v>
      </c>
      <c r="W97" s="121"/>
      <c r="X97" s="190"/>
      <c r="Y97" s="191"/>
      <c r="Z97" s="156"/>
      <c r="AA97" s="389"/>
    </row>
    <row r="98" spans="1:27" ht="27" customHeight="1" x14ac:dyDescent="0.2">
      <c r="A98" s="14"/>
      <c r="B98" s="51"/>
      <c r="C98" s="51">
        <f t="shared" si="1"/>
        <v>94</v>
      </c>
      <c r="D98" s="48">
        <v>6</v>
      </c>
      <c r="E98" s="48"/>
      <c r="F98" s="51" t="s">
        <v>137</v>
      </c>
      <c r="G98" s="51" t="s">
        <v>375</v>
      </c>
      <c r="H98" s="385">
        <v>20</v>
      </c>
      <c r="I98" s="386">
        <v>262</v>
      </c>
      <c r="J98" s="387">
        <v>1907158</v>
      </c>
      <c r="K98" s="381">
        <v>7279.2290076335876</v>
      </c>
      <c r="L98" s="386">
        <v>18606.900000000001</v>
      </c>
      <c r="M98" s="387">
        <v>1907158</v>
      </c>
      <c r="N98" s="381">
        <v>102.49735313244011</v>
      </c>
      <c r="O98" s="150"/>
      <c r="P98" s="152"/>
      <c r="Q98" s="388"/>
      <c r="R98" s="319">
        <v>9700</v>
      </c>
      <c r="S98" s="320">
        <v>10000</v>
      </c>
      <c r="T98" s="321">
        <v>1907158</v>
      </c>
      <c r="U98" s="322">
        <v>0</v>
      </c>
      <c r="V98" s="122">
        <f>T98-U98</f>
        <v>1907158</v>
      </c>
      <c r="W98" s="121"/>
      <c r="X98" s="192"/>
      <c r="Y98" s="191"/>
      <c r="Z98" s="157"/>
      <c r="AA98" s="390"/>
    </row>
    <row r="99" spans="1:27" ht="27" customHeight="1" x14ac:dyDescent="0.2">
      <c r="A99" s="14"/>
      <c r="B99" s="51"/>
      <c r="C99" s="51">
        <f t="shared" si="1"/>
        <v>95</v>
      </c>
      <c r="D99" s="48">
        <v>5</v>
      </c>
      <c r="E99" s="48">
        <v>1212700924</v>
      </c>
      <c r="F99" s="51" t="s">
        <v>534</v>
      </c>
      <c r="G99" s="51" t="s">
        <v>376</v>
      </c>
      <c r="H99" s="385">
        <v>20</v>
      </c>
      <c r="I99" s="386">
        <v>202</v>
      </c>
      <c r="J99" s="387">
        <v>4775137</v>
      </c>
      <c r="K99" s="381">
        <v>23639.29207920792</v>
      </c>
      <c r="L99" s="386">
        <v>202</v>
      </c>
      <c r="M99" s="387">
        <v>4775137</v>
      </c>
      <c r="N99" s="381">
        <v>23639.29207920792</v>
      </c>
      <c r="O99" s="150"/>
      <c r="P99" s="152"/>
      <c r="Q99" s="388"/>
      <c r="R99" s="54">
        <v>26636</v>
      </c>
      <c r="S99" s="55">
        <v>15365</v>
      </c>
      <c r="T99" s="121">
        <v>4775137</v>
      </c>
      <c r="U99" s="122">
        <v>0</v>
      </c>
      <c r="V99" s="122">
        <v>4775137</v>
      </c>
      <c r="W99" s="121"/>
      <c r="X99" s="190"/>
      <c r="Y99" s="191"/>
      <c r="Z99" s="156"/>
      <c r="AA99" s="389"/>
    </row>
    <row r="100" spans="1:27" ht="27" customHeight="1" x14ac:dyDescent="0.2">
      <c r="A100" s="14"/>
      <c r="B100" s="51"/>
      <c r="C100" s="51">
        <f t="shared" si="1"/>
        <v>96</v>
      </c>
      <c r="D100" s="48">
        <v>5</v>
      </c>
      <c r="E100" s="48"/>
      <c r="F100" s="51" t="s">
        <v>139</v>
      </c>
      <c r="G100" s="51" t="s">
        <v>377</v>
      </c>
      <c r="H100" s="385">
        <v>20</v>
      </c>
      <c r="I100" s="386">
        <v>113</v>
      </c>
      <c r="J100" s="387">
        <v>1526374</v>
      </c>
      <c r="K100" s="381">
        <f>IF(AND(I100&gt;0,J100&gt;0),J100/I100,0)</f>
        <v>13507.734513274336</v>
      </c>
      <c r="L100" s="386">
        <v>3394</v>
      </c>
      <c r="M100" s="387">
        <f>J100</f>
        <v>1526374</v>
      </c>
      <c r="N100" s="381">
        <f>IF(AND(L100&gt;0,M100&gt;0),M100/L100,0)</f>
        <v>449.72716558632879</v>
      </c>
      <c r="O100" s="150"/>
      <c r="P100" s="152"/>
      <c r="Q100" s="388"/>
      <c r="R100" s="54"/>
      <c r="S100" s="55">
        <v>14473</v>
      </c>
      <c r="T100" s="121">
        <v>2841301</v>
      </c>
      <c r="U100" s="122">
        <v>1222541</v>
      </c>
      <c r="V100" s="122">
        <f>T100-U100</f>
        <v>1618760</v>
      </c>
      <c r="W100" s="121"/>
      <c r="X100" s="192"/>
      <c r="Y100" s="191"/>
      <c r="Z100" s="157"/>
      <c r="AA100" s="390"/>
    </row>
    <row r="101" spans="1:27" ht="27" customHeight="1" x14ac:dyDescent="0.2">
      <c r="A101" s="14"/>
      <c r="B101" s="51"/>
      <c r="C101" s="51">
        <f t="shared" si="1"/>
        <v>97</v>
      </c>
      <c r="D101" s="48">
        <v>5</v>
      </c>
      <c r="E101" s="48"/>
      <c r="F101" s="51" t="s">
        <v>140</v>
      </c>
      <c r="G101" s="51" t="s">
        <v>378</v>
      </c>
      <c r="H101" s="385">
        <v>34</v>
      </c>
      <c r="I101" s="386">
        <v>482</v>
      </c>
      <c r="J101" s="387">
        <v>7363869</v>
      </c>
      <c r="K101" s="381">
        <v>15277.736514522821</v>
      </c>
      <c r="L101" s="386">
        <v>26446</v>
      </c>
      <c r="M101" s="387">
        <v>7363869</v>
      </c>
      <c r="N101" s="381">
        <v>278.44925508583526</v>
      </c>
      <c r="O101" s="150"/>
      <c r="P101" s="152"/>
      <c r="Q101" s="388"/>
      <c r="R101" s="54">
        <v>16222</v>
      </c>
      <c r="S101" s="55">
        <v>17065</v>
      </c>
      <c r="T101" s="121">
        <v>13742642</v>
      </c>
      <c r="U101" s="122">
        <v>6378773</v>
      </c>
      <c r="V101" s="122">
        <v>7363869</v>
      </c>
      <c r="W101" s="121"/>
      <c r="X101" s="190"/>
      <c r="Y101" s="191"/>
      <c r="Z101" s="156"/>
      <c r="AA101" s="389"/>
    </row>
    <row r="102" spans="1:27" ht="27" customHeight="1" x14ac:dyDescent="0.2">
      <c r="A102" s="14"/>
      <c r="B102" s="51"/>
      <c r="C102" s="51">
        <f t="shared" si="1"/>
        <v>98</v>
      </c>
      <c r="D102" s="51">
        <v>5</v>
      </c>
      <c r="E102" s="51"/>
      <c r="F102" s="51" t="s">
        <v>99</v>
      </c>
      <c r="G102" s="51" t="s">
        <v>379</v>
      </c>
      <c r="H102" s="385">
        <v>20</v>
      </c>
      <c r="I102" s="386">
        <v>247</v>
      </c>
      <c r="J102" s="387">
        <v>1392695</v>
      </c>
      <c r="K102" s="381">
        <f>IF(AND(I102&gt;0,J102&gt;0),J102/I102,0)</f>
        <v>5638.4412955465586</v>
      </c>
      <c r="L102" s="386">
        <v>6500</v>
      </c>
      <c r="M102" s="387">
        <f>J102</f>
        <v>1392695</v>
      </c>
      <c r="N102" s="381">
        <f>IF(AND(L102&gt;0,M102&gt;0),M102/L102,0)</f>
        <v>214.26076923076923</v>
      </c>
      <c r="O102" s="150"/>
      <c r="P102" s="152"/>
      <c r="Q102" s="388"/>
      <c r="R102" s="319"/>
      <c r="S102" s="320">
        <v>5639</v>
      </c>
      <c r="T102" s="321">
        <v>1445382</v>
      </c>
      <c r="U102" s="322">
        <v>52687</v>
      </c>
      <c r="V102" s="122">
        <f>T102-U102</f>
        <v>1392695</v>
      </c>
      <c r="W102" s="121"/>
      <c r="X102" s="192"/>
      <c r="Y102" s="191"/>
      <c r="Z102" s="157"/>
      <c r="AA102" s="390"/>
    </row>
    <row r="103" spans="1:27" ht="27" customHeight="1" x14ac:dyDescent="0.2">
      <c r="A103" s="14"/>
      <c r="B103" s="51"/>
      <c r="C103" s="51">
        <f t="shared" si="1"/>
        <v>99</v>
      </c>
      <c r="D103" s="48">
        <v>5</v>
      </c>
      <c r="E103" s="235" t="s">
        <v>545</v>
      </c>
      <c r="F103" s="51" t="s">
        <v>141</v>
      </c>
      <c r="G103" s="51" t="s">
        <v>380</v>
      </c>
      <c r="H103" s="385">
        <v>20</v>
      </c>
      <c r="I103" s="386">
        <v>234</v>
      </c>
      <c r="J103" s="387">
        <v>1472256</v>
      </c>
      <c r="K103" s="381">
        <v>6291.6923076923076</v>
      </c>
      <c r="L103" s="386">
        <v>24372</v>
      </c>
      <c r="M103" s="387">
        <v>1472256</v>
      </c>
      <c r="N103" s="381">
        <v>60.407680945347117</v>
      </c>
      <c r="O103" s="150"/>
      <c r="P103" s="152"/>
      <c r="Q103" s="388"/>
      <c r="R103" s="54">
        <v>1450000</v>
      </c>
      <c r="S103" s="55">
        <v>1500000</v>
      </c>
      <c r="T103" s="121">
        <v>1472256</v>
      </c>
      <c r="U103" s="122">
        <v>1472256</v>
      </c>
      <c r="V103" s="122">
        <v>0</v>
      </c>
      <c r="W103" s="121"/>
      <c r="X103" s="190"/>
      <c r="Y103" s="191"/>
      <c r="Z103" s="156"/>
      <c r="AA103" s="389"/>
    </row>
    <row r="104" spans="1:27" ht="27" customHeight="1" x14ac:dyDescent="0.2">
      <c r="A104" s="14"/>
      <c r="B104" s="51"/>
      <c r="C104" s="51">
        <f t="shared" si="1"/>
        <v>100</v>
      </c>
      <c r="D104" s="48">
        <v>5</v>
      </c>
      <c r="E104" s="48">
        <v>1212300295</v>
      </c>
      <c r="F104" s="51" t="s">
        <v>142</v>
      </c>
      <c r="G104" s="51" t="s">
        <v>381</v>
      </c>
      <c r="H104" s="385">
        <v>20</v>
      </c>
      <c r="I104" s="386">
        <v>233</v>
      </c>
      <c r="J104" s="387">
        <v>8133245</v>
      </c>
      <c r="K104" s="381">
        <v>34906.630901287557</v>
      </c>
      <c r="L104" s="386">
        <v>22389</v>
      </c>
      <c r="M104" s="387">
        <v>8133245</v>
      </c>
      <c r="N104" s="381">
        <v>363.26968600652106</v>
      </c>
      <c r="O104" s="150"/>
      <c r="P104" s="152"/>
      <c r="Q104" s="388"/>
      <c r="R104" s="54">
        <v>32667</v>
      </c>
      <c r="S104" s="55">
        <v>33458</v>
      </c>
      <c r="T104" s="121">
        <v>34657483</v>
      </c>
      <c r="U104" s="122">
        <v>26524238</v>
      </c>
      <c r="V104" s="122">
        <v>8133245</v>
      </c>
      <c r="W104" s="121"/>
      <c r="X104" s="192"/>
      <c r="Y104" s="191"/>
      <c r="Z104" s="157"/>
      <c r="AA104" s="390"/>
    </row>
    <row r="105" spans="1:27" ht="27" customHeight="1" x14ac:dyDescent="0.2">
      <c r="A105" s="14"/>
      <c r="B105" s="51"/>
      <c r="C105" s="51">
        <f t="shared" si="1"/>
        <v>101</v>
      </c>
      <c r="D105" s="48">
        <v>2</v>
      </c>
      <c r="E105" s="48">
        <v>3011605000471</v>
      </c>
      <c r="F105" s="51" t="s">
        <v>143</v>
      </c>
      <c r="G105" s="51" t="s">
        <v>382</v>
      </c>
      <c r="H105" s="385">
        <v>20</v>
      </c>
      <c r="I105" s="386">
        <v>228</v>
      </c>
      <c r="J105" s="387">
        <v>3130482</v>
      </c>
      <c r="K105" s="381">
        <v>13730.184210526315</v>
      </c>
      <c r="L105" s="386">
        <v>22800</v>
      </c>
      <c r="M105" s="387">
        <v>3130482</v>
      </c>
      <c r="N105" s="381">
        <v>137.30184210526315</v>
      </c>
      <c r="O105" s="150"/>
      <c r="P105" s="152"/>
      <c r="Q105" s="388"/>
      <c r="R105" s="54">
        <v>14842</v>
      </c>
      <c r="S105" s="55">
        <v>14538</v>
      </c>
      <c r="T105" s="121">
        <v>9358417</v>
      </c>
      <c r="U105" s="122">
        <v>6824461</v>
      </c>
      <c r="V105" s="122">
        <f>T105-U105</f>
        <v>2533956</v>
      </c>
      <c r="W105" s="121"/>
      <c r="X105" s="190"/>
      <c r="Y105" s="191"/>
      <c r="Z105" s="156"/>
      <c r="AA105" s="389"/>
    </row>
    <row r="106" spans="1:27" ht="27" customHeight="1" x14ac:dyDescent="0.2">
      <c r="A106" s="14"/>
      <c r="B106" s="51"/>
      <c r="C106" s="51">
        <f t="shared" si="1"/>
        <v>102</v>
      </c>
      <c r="D106" s="48">
        <v>4</v>
      </c>
      <c r="E106" s="330">
        <v>3040001076677</v>
      </c>
      <c r="F106" s="51" t="s">
        <v>144</v>
      </c>
      <c r="G106" s="51" t="s">
        <v>383</v>
      </c>
      <c r="H106" s="385">
        <v>20</v>
      </c>
      <c r="I106" s="386">
        <v>222</v>
      </c>
      <c r="J106" s="387">
        <v>6225723</v>
      </c>
      <c r="K106" s="381">
        <v>28043.797297297297</v>
      </c>
      <c r="L106" s="386">
        <v>15144</v>
      </c>
      <c r="M106" s="387">
        <v>6225723</v>
      </c>
      <c r="N106" s="381">
        <v>411.10162440570525</v>
      </c>
      <c r="O106" s="150"/>
      <c r="P106" s="152"/>
      <c r="Q106" s="388"/>
      <c r="R106" s="54">
        <v>15724</v>
      </c>
      <c r="S106" s="55">
        <v>29166</v>
      </c>
      <c r="T106" s="121">
        <v>8394692</v>
      </c>
      <c r="U106" s="122">
        <v>2168969</v>
      </c>
      <c r="V106" s="122">
        <v>6225723</v>
      </c>
      <c r="W106" s="121"/>
      <c r="X106" s="192"/>
      <c r="Y106" s="191"/>
      <c r="Z106" s="157"/>
      <c r="AA106" s="390"/>
    </row>
    <row r="107" spans="1:27" ht="27" customHeight="1" x14ac:dyDescent="0.2">
      <c r="A107" s="14"/>
      <c r="B107" s="51"/>
      <c r="C107" s="51">
        <f t="shared" si="1"/>
        <v>103</v>
      </c>
      <c r="D107" s="48">
        <v>5</v>
      </c>
      <c r="E107" s="48">
        <v>7040005007716</v>
      </c>
      <c r="F107" s="51" t="s">
        <v>145</v>
      </c>
      <c r="G107" s="51" t="s">
        <v>384</v>
      </c>
      <c r="H107" s="385">
        <v>20</v>
      </c>
      <c r="I107" s="386">
        <v>329</v>
      </c>
      <c r="J107" s="387">
        <v>3711390</v>
      </c>
      <c r="K107" s="381">
        <v>11280.82066869301</v>
      </c>
      <c r="L107" s="386">
        <v>33264</v>
      </c>
      <c r="M107" s="387">
        <v>3711390</v>
      </c>
      <c r="N107" s="381">
        <v>111.57377344877345</v>
      </c>
      <c r="O107" s="150"/>
      <c r="P107" s="152"/>
      <c r="Q107" s="388"/>
      <c r="R107" s="54">
        <v>12000</v>
      </c>
      <c r="S107" s="55">
        <v>12333</v>
      </c>
      <c r="T107" s="121">
        <v>4093755</v>
      </c>
      <c r="U107" s="122">
        <v>382365</v>
      </c>
      <c r="V107" s="122">
        <v>3711390</v>
      </c>
      <c r="W107" s="121"/>
      <c r="X107" s="190"/>
      <c r="Y107" s="191"/>
      <c r="Z107" s="156"/>
      <c r="AA107" s="389"/>
    </row>
    <row r="108" spans="1:27" ht="27" customHeight="1" x14ac:dyDescent="0.2">
      <c r="A108" s="14"/>
      <c r="B108" s="51"/>
      <c r="C108" s="51">
        <f t="shared" si="1"/>
        <v>104</v>
      </c>
      <c r="D108" s="48"/>
      <c r="E108" s="48"/>
      <c r="F108" s="51" t="s">
        <v>146</v>
      </c>
      <c r="G108" s="51" t="s">
        <v>385</v>
      </c>
      <c r="H108" s="385"/>
      <c r="I108" s="386"/>
      <c r="J108" s="387"/>
      <c r="K108" s="381">
        <f>IF(AND(I108&gt;0,J108&gt;0),J108/I108,0)</f>
        <v>0</v>
      </c>
      <c r="L108" s="386"/>
      <c r="M108" s="387"/>
      <c r="N108" s="381">
        <f>IF(AND(L108&gt;0,M108&gt;0),M108/L108,0)</f>
        <v>0</v>
      </c>
      <c r="O108" s="150"/>
      <c r="P108" s="152"/>
      <c r="Q108" s="388"/>
      <c r="R108" s="319"/>
      <c r="S108" s="320"/>
      <c r="T108" s="321"/>
      <c r="U108" s="322"/>
      <c r="V108" s="122">
        <f>T108-U108</f>
        <v>0</v>
      </c>
      <c r="W108" s="121"/>
      <c r="X108" s="192"/>
      <c r="Y108" s="191"/>
      <c r="Z108" s="157"/>
      <c r="AA108" s="390"/>
    </row>
    <row r="109" spans="1:27" ht="27" customHeight="1" x14ac:dyDescent="0.2">
      <c r="A109" s="14"/>
      <c r="B109" s="51"/>
      <c r="C109" s="51">
        <f t="shared" si="1"/>
        <v>105</v>
      </c>
      <c r="D109" s="48">
        <v>4</v>
      </c>
      <c r="E109" s="48">
        <v>1214200402</v>
      </c>
      <c r="F109" s="51" t="s">
        <v>147</v>
      </c>
      <c r="G109" s="51" t="s">
        <v>386</v>
      </c>
      <c r="H109" s="385">
        <v>24</v>
      </c>
      <c r="I109" s="386">
        <v>508</v>
      </c>
      <c r="J109" s="387">
        <v>11678550</v>
      </c>
      <c r="K109" s="381">
        <v>22989.271653543306</v>
      </c>
      <c r="L109" s="386">
        <v>38928.5</v>
      </c>
      <c r="M109" s="387">
        <v>11678550</v>
      </c>
      <c r="N109" s="381">
        <v>300</v>
      </c>
      <c r="O109" s="150"/>
      <c r="P109" s="152"/>
      <c r="Q109" s="388"/>
      <c r="R109" s="54">
        <v>21450.467289719625</v>
      </c>
      <c r="S109" s="55">
        <v>21622.222222222223</v>
      </c>
      <c r="T109" s="121">
        <v>36180862</v>
      </c>
      <c r="U109" s="122">
        <v>35640032</v>
      </c>
      <c r="V109" s="122">
        <f>T109-U109</f>
        <v>540830</v>
      </c>
      <c r="W109" s="121"/>
      <c r="X109" s="190"/>
      <c r="Y109" s="191"/>
      <c r="Z109" s="156"/>
      <c r="AA109" s="389"/>
    </row>
    <row r="110" spans="1:27" ht="27" customHeight="1" x14ac:dyDescent="0.2">
      <c r="A110" s="14"/>
      <c r="B110" s="51"/>
      <c r="C110" s="51">
        <f t="shared" si="1"/>
        <v>106</v>
      </c>
      <c r="D110" s="48">
        <v>2</v>
      </c>
      <c r="E110" s="48"/>
      <c r="F110" s="51" t="s">
        <v>148</v>
      </c>
      <c r="G110" s="51" t="s">
        <v>387</v>
      </c>
      <c r="H110" s="385">
        <v>10</v>
      </c>
      <c r="I110" s="386">
        <v>66</v>
      </c>
      <c r="J110" s="387">
        <v>1475100</v>
      </c>
      <c r="K110" s="381">
        <v>22350</v>
      </c>
      <c r="L110" s="386">
        <v>7105</v>
      </c>
      <c r="M110" s="387">
        <v>1475100</v>
      </c>
      <c r="N110" s="381">
        <v>207.61435608726248</v>
      </c>
      <c r="O110" s="150"/>
      <c r="P110" s="152"/>
      <c r="Q110" s="388"/>
      <c r="R110" s="54">
        <v>15263</v>
      </c>
      <c r="S110" s="55">
        <v>15474</v>
      </c>
      <c r="T110" s="121">
        <v>7622957</v>
      </c>
      <c r="U110" s="122">
        <v>6147857</v>
      </c>
      <c r="V110" s="122">
        <v>1475100</v>
      </c>
      <c r="W110" s="121"/>
      <c r="X110" s="192" t="s">
        <v>526</v>
      </c>
      <c r="Y110" s="191">
        <v>0.08</v>
      </c>
      <c r="Z110" s="157"/>
      <c r="AA110" s="390"/>
    </row>
    <row r="111" spans="1:27" ht="27" customHeight="1" x14ac:dyDescent="0.2">
      <c r="A111" s="14"/>
      <c r="B111" s="51"/>
      <c r="C111" s="51">
        <f t="shared" si="1"/>
        <v>107</v>
      </c>
      <c r="D111" s="48">
        <v>4</v>
      </c>
      <c r="E111" s="48">
        <v>7040001058787</v>
      </c>
      <c r="F111" s="51" t="s">
        <v>149</v>
      </c>
      <c r="G111" s="51" t="s">
        <v>388</v>
      </c>
      <c r="H111" s="385">
        <v>20</v>
      </c>
      <c r="I111" s="386">
        <v>210</v>
      </c>
      <c r="J111" s="387">
        <v>2590470</v>
      </c>
      <c r="K111" s="381">
        <v>12335.571428571429</v>
      </c>
      <c r="L111" s="386"/>
      <c r="M111" s="387"/>
      <c r="N111" s="381">
        <v>0</v>
      </c>
      <c r="O111" s="150"/>
      <c r="P111" s="152"/>
      <c r="Q111" s="388"/>
      <c r="R111" s="54">
        <v>11846</v>
      </c>
      <c r="S111" s="55">
        <v>12000</v>
      </c>
      <c r="T111" s="121">
        <v>3162828</v>
      </c>
      <c r="U111" s="122">
        <v>361260</v>
      </c>
      <c r="V111" s="122">
        <v>2801568</v>
      </c>
      <c r="W111" s="121" t="s">
        <v>526</v>
      </c>
      <c r="X111" s="190"/>
      <c r="Y111" s="191"/>
      <c r="Z111" s="156"/>
      <c r="AA111" s="389"/>
    </row>
    <row r="112" spans="1:27" ht="27" customHeight="1" x14ac:dyDescent="0.2">
      <c r="A112" s="14"/>
      <c r="B112" s="51"/>
      <c r="C112" s="51">
        <f t="shared" si="1"/>
        <v>108</v>
      </c>
      <c r="D112" s="48">
        <v>4</v>
      </c>
      <c r="E112" s="48"/>
      <c r="F112" s="51" t="s">
        <v>150</v>
      </c>
      <c r="G112" s="51" t="s">
        <v>931</v>
      </c>
      <c r="H112" s="385">
        <v>20</v>
      </c>
      <c r="I112" s="386">
        <v>240</v>
      </c>
      <c r="J112" s="387">
        <v>1836671</v>
      </c>
      <c r="K112" s="381">
        <f>J112/I112</f>
        <v>7652.7958333333336</v>
      </c>
      <c r="L112" s="386">
        <v>7996.5</v>
      </c>
      <c r="M112" s="387">
        <f>J112</f>
        <v>1836671</v>
      </c>
      <c r="N112" s="381">
        <f>M112/L112</f>
        <v>229.68436190833489</v>
      </c>
      <c r="O112" s="150"/>
      <c r="P112" s="152"/>
      <c r="Q112" s="388"/>
      <c r="R112" s="54"/>
      <c r="S112" s="55"/>
      <c r="T112" s="121">
        <v>2208237</v>
      </c>
      <c r="U112" s="122">
        <v>371566</v>
      </c>
      <c r="V112" s="122">
        <v>1836671</v>
      </c>
      <c r="W112" s="121"/>
      <c r="X112" s="192"/>
      <c r="Y112" s="191"/>
      <c r="Z112" s="157"/>
      <c r="AA112" s="390"/>
    </row>
    <row r="113" spans="1:27" ht="27" customHeight="1" x14ac:dyDescent="0.2">
      <c r="A113" s="14"/>
      <c r="B113" s="51"/>
      <c r="C113" s="51">
        <f t="shared" si="1"/>
        <v>109</v>
      </c>
      <c r="D113" s="48">
        <v>5</v>
      </c>
      <c r="E113" s="160" t="s">
        <v>565</v>
      </c>
      <c r="F113" s="51" t="s">
        <v>151</v>
      </c>
      <c r="G113" s="51" t="s">
        <v>389</v>
      </c>
      <c r="H113" s="385">
        <v>20</v>
      </c>
      <c r="I113" s="386">
        <v>259</v>
      </c>
      <c r="J113" s="387">
        <v>3002686</v>
      </c>
      <c r="K113" s="381">
        <v>11593.382239382239</v>
      </c>
      <c r="L113" s="386">
        <v>16258</v>
      </c>
      <c r="M113" s="387">
        <v>3002686</v>
      </c>
      <c r="N113" s="381">
        <v>184.68975273711405</v>
      </c>
      <c r="O113" s="150"/>
      <c r="P113" s="152"/>
      <c r="Q113" s="388"/>
      <c r="R113" s="54">
        <v>12702</v>
      </c>
      <c r="S113" s="55">
        <v>10769</v>
      </c>
      <c r="T113" s="121">
        <v>6869967</v>
      </c>
      <c r="U113" s="122">
        <v>6869967</v>
      </c>
      <c r="V113" s="122">
        <v>0</v>
      </c>
      <c r="W113" s="121"/>
      <c r="X113" s="190"/>
      <c r="Y113" s="191"/>
      <c r="Z113" s="156"/>
      <c r="AA113" s="389"/>
    </row>
    <row r="114" spans="1:27" ht="27" customHeight="1" x14ac:dyDescent="0.2">
      <c r="A114" s="14"/>
      <c r="B114" s="51"/>
      <c r="C114" s="51">
        <f t="shared" si="1"/>
        <v>110</v>
      </c>
      <c r="D114" s="48">
        <v>4</v>
      </c>
      <c r="E114" s="48">
        <v>9040001024688</v>
      </c>
      <c r="F114" s="51" t="s">
        <v>112</v>
      </c>
      <c r="G114" s="51" t="s">
        <v>390</v>
      </c>
      <c r="H114" s="385">
        <v>20</v>
      </c>
      <c r="I114" s="386">
        <v>169</v>
      </c>
      <c r="J114" s="387">
        <v>1131215</v>
      </c>
      <c r="K114" s="381">
        <v>6693.5798816568049</v>
      </c>
      <c r="L114" s="386">
        <v>17640</v>
      </c>
      <c r="M114" s="387">
        <v>1131215</v>
      </c>
      <c r="N114" s="381">
        <v>64.127834467120181</v>
      </c>
      <c r="O114" s="150"/>
      <c r="P114" s="152"/>
      <c r="Q114" s="388"/>
      <c r="R114" s="54">
        <v>1300000</v>
      </c>
      <c r="S114" s="55">
        <v>1300000</v>
      </c>
      <c r="T114" s="121">
        <v>1180715</v>
      </c>
      <c r="U114" s="122">
        <v>49500</v>
      </c>
      <c r="V114" s="122">
        <v>1131215</v>
      </c>
      <c r="W114" s="121"/>
      <c r="X114" s="192"/>
      <c r="Y114" s="191"/>
      <c r="Z114" s="157"/>
      <c r="AA114" s="390"/>
    </row>
    <row r="115" spans="1:27" ht="27" customHeight="1" x14ac:dyDescent="0.2">
      <c r="A115" s="14"/>
      <c r="B115" s="48"/>
      <c r="C115" s="51">
        <f t="shared" si="1"/>
        <v>111</v>
      </c>
      <c r="D115" s="48">
        <v>2</v>
      </c>
      <c r="E115" s="48"/>
      <c r="F115" s="51" t="s">
        <v>152</v>
      </c>
      <c r="G115" s="51" t="s">
        <v>391</v>
      </c>
      <c r="H115" s="385">
        <v>50</v>
      </c>
      <c r="I115" s="386">
        <v>598</v>
      </c>
      <c r="J115" s="387">
        <v>14331693</v>
      </c>
      <c r="K115" s="381">
        <v>23966.04</v>
      </c>
      <c r="L115" s="386">
        <v>60966</v>
      </c>
      <c r="M115" s="387">
        <f>J115</f>
        <v>14331693</v>
      </c>
      <c r="N115" s="381">
        <v>235.07</v>
      </c>
      <c r="O115" s="150"/>
      <c r="P115" s="152"/>
      <c r="Q115" s="388"/>
      <c r="R115" s="319">
        <v>24500</v>
      </c>
      <c r="S115" s="320">
        <v>25000</v>
      </c>
      <c r="T115" s="321">
        <v>46553919</v>
      </c>
      <c r="U115" s="322">
        <v>32222226</v>
      </c>
      <c r="V115" s="122">
        <f>T115-U115</f>
        <v>14331693</v>
      </c>
      <c r="W115" s="121"/>
      <c r="X115" s="190"/>
      <c r="Y115" s="191"/>
      <c r="Z115" s="156"/>
      <c r="AA115" s="389"/>
    </row>
    <row r="116" spans="1:27" ht="27" customHeight="1" x14ac:dyDescent="0.2">
      <c r="A116" s="14"/>
      <c r="B116" s="51"/>
      <c r="C116" s="51">
        <f t="shared" si="1"/>
        <v>112</v>
      </c>
      <c r="D116" s="48">
        <v>1</v>
      </c>
      <c r="E116" s="48">
        <v>3040005006449</v>
      </c>
      <c r="F116" s="51" t="s">
        <v>153</v>
      </c>
      <c r="G116" s="51" t="s">
        <v>392</v>
      </c>
      <c r="H116" s="385">
        <v>20</v>
      </c>
      <c r="I116" s="386">
        <v>200</v>
      </c>
      <c r="J116" s="387">
        <v>1890099</v>
      </c>
      <c r="K116" s="381">
        <v>9450.4950000000008</v>
      </c>
      <c r="L116" s="386">
        <v>10795</v>
      </c>
      <c r="M116" s="387">
        <f>J116</f>
        <v>1890099</v>
      </c>
      <c r="N116" s="381">
        <f>M116/L116</f>
        <v>175.09022695692451</v>
      </c>
      <c r="O116" s="150"/>
      <c r="P116" s="152"/>
      <c r="Q116" s="388"/>
      <c r="R116" s="319">
        <v>10588</v>
      </c>
      <c r="S116" s="320">
        <v>10880</v>
      </c>
      <c r="T116" s="321">
        <v>2844235</v>
      </c>
      <c r="U116" s="322">
        <v>954136</v>
      </c>
      <c r="V116" s="122">
        <v>1890099</v>
      </c>
      <c r="W116" s="121"/>
      <c r="X116" s="190"/>
      <c r="Y116" s="191"/>
      <c r="Z116" s="156"/>
      <c r="AA116" s="389"/>
    </row>
    <row r="117" spans="1:27" ht="27" customHeight="1" x14ac:dyDescent="0.2">
      <c r="A117" s="14"/>
      <c r="B117" s="51"/>
      <c r="C117" s="51">
        <f t="shared" si="1"/>
        <v>113</v>
      </c>
      <c r="D117" s="48">
        <v>5</v>
      </c>
      <c r="E117" s="147">
        <v>1212300352</v>
      </c>
      <c r="F117" s="51" t="s">
        <v>154</v>
      </c>
      <c r="G117" s="51" t="s">
        <v>393</v>
      </c>
      <c r="H117" s="385">
        <v>20</v>
      </c>
      <c r="I117" s="386">
        <v>289</v>
      </c>
      <c r="J117" s="387">
        <v>1577635</v>
      </c>
      <c r="K117" s="381">
        <v>5458.9446366782004</v>
      </c>
      <c r="L117" s="386">
        <v>289</v>
      </c>
      <c r="M117" s="387">
        <v>1577635</v>
      </c>
      <c r="N117" s="381">
        <v>5458.9446366782004</v>
      </c>
      <c r="O117" s="150"/>
      <c r="P117" s="152"/>
      <c r="Q117" s="388"/>
      <c r="R117" s="54" t="s">
        <v>561</v>
      </c>
      <c r="S117" s="55" t="s">
        <v>561</v>
      </c>
      <c r="T117" s="121">
        <v>3076857</v>
      </c>
      <c r="U117" s="122">
        <v>2309260</v>
      </c>
      <c r="V117" s="122">
        <v>767597</v>
      </c>
      <c r="W117" s="121" t="s">
        <v>526</v>
      </c>
      <c r="X117" s="192"/>
      <c r="Y117" s="191"/>
      <c r="Z117" s="157"/>
      <c r="AA117" s="390"/>
    </row>
    <row r="118" spans="1:27" ht="27" customHeight="1" x14ac:dyDescent="0.2">
      <c r="A118" s="14"/>
      <c r="B118" s="51"/>
      <c r="C118" s="51">
        <f t="shared" si="1"/>
        <v>114</v>
      </c>
      <c r="D118" s="48">
        <v>1</v>
      </c>
      <c r="E118" s="48">
        <v>4040005004328</v>
      </c>
      <c r="F118" s="51" t="s">
        <v>155</v>
      </c>
      <c r="G118" s="51" t="s">
        <v>932</v>
      </c>
      <c r="H118" s="385">
        <v>20</v>
      </c>
      <c r="I118" s="386">
        <v>219</v>
      </c>
      <c r="J118" s="387">
        <v>1563262</v>
      </c>
      <c r="K118" s="381">
        <f>J118/I118</f>
        <v>7138.1826484018266</v>
      </c>
      <c r="L118" s="386">
        <v>23958</v>
      </c>
      <c r="M118" s="387">
        <f>J118</f>
        <v>1563262</v>
      </c>
      <c r="N118" s="381">
        <f>M118/L118</f>
        <v>65.250104349277905</v>
      </c>
      <c r="O118" s="150"/>
      <c r="P118" s="152"/>
      <c r="Q118" s="388"/>
      <c r="R118" s="319"/>
      <c r="S118" s="320"/>
      <c r="T118" s="321">
        <v>1449522</v>
      </c>
      <c r="U118" s="322">
        <v>1714146</v>
      </c>
      <c r="V118" s="122">
        <v>-264624</v>
      </c>
      <c r="W118" s="121"/>
      <c r="X118" s="190"/>
      <c r="Y118" s="191"/>
      <c r="Z118" s="156"/>
      <c r="AA118" s="389"/>
    </row>
    <row r="119" spans="1:27" ht="27" customHeight="1" x14ac:dyDescent="0.2">
      <c r="A119" s="14"/>
      <c r="B119" s="51"/>
      <c r="C119" s="51">
        <f t="shared" si="1"/>
        <v>115</v>
      </c>
      <c r="D119" s="48">
        <v>6</v>
      </c>
      <c r="E119" s="48">
        <v>3040005008296</v>
      </c>
      <c r="F119" s="51" t="s">
        <v>103</v>
      </c>
      <c r="G119" s="51" t="s">
        <v>394</v>
      </c>
      <c r="H119" s="385">
        <v>20</v>
      </c>
      <c r="I119" s="386">
        <v>300</v>
      </c>
      <c r="J119" s="387">
        <v>2736716</v>
      </c>
      <c r="K119" s="381">
        <v>9122.3866666666672</v>
      </c>
      <c r="L119" s="386">
        <v>300</v>
      </c>
      <c r="M119" s="387">
        <v>2736716</v>
      </c>
      <c r="N119" s="381">
        <v>9122.3866666666672</v>
      </c>
      <c r="O119" s="150"/>
      <c r="P119" s="152"/>
      <c r="Q119" s="388"/>
      <c r="R119" s="319">
        <v>10595</v>
      </c>
      <c r="S119" s="320">
        <v>12271</v>
      </c>
      <c r="T119" s="321">
        <v>3306841</v>
      </c>
      <c r="U119" s="322">
        <v>87583</v>
      </c>
      <c r="V119" s="122">
        <v>3219258</v>
      </c>
      <c r="W119" s="121"/>
      <c r="X119" s="192"/>
      <c r="Y119" s="191"/>
      <c r="Z119" s="157"/>
      <c r="AA119" s="390"/>
    </row>
    <row r="120" spans="1:27" ht="27" customHeight="1" x14ac:dyDescent="0.2">
      <c r="A120" s="14"/>
      <c r="B120" s="396"/>
      <c r="C120" s="51">
        <f t="shared" si="1"/>
        <v>116</v>
      </c>
      <c r="D120" s="48">
        <v>4</v>
      </c>
      <c r="E120" s="144">
        <v>6040002099971</v>
      </c>
      <c r="F120" s="51" t="s">
        <v>156</v>
      </c>
      <c r="G120" s="51" t="s">
        <v>395</v>
      </c>
      <c r="H120" s="385">
        <v>20</v>
      </c>
      <c r="I120" s="386">
        <v>351</v>
      </c>
      <c r="J120" s="387">
        <v>4230588</v>
      </c>
      <c r="K120" s="381">
        <v>12052.957264957266</v>
      </c>
      <c r="L120" s="386">
        <v>23051</v>
      </c>
      <c r="M120" s="387">
        <v>4230588</v>
      </c>
      <c r="N120" s="381">
        <v>183.53164721704047</v>
      </c>
      <c r="O120" s="150"/>
      <c r="P120" s="152"/>
      <c r="Q120" s="388"/>
      <c r="R120" s="54">
        <v>11750</v>
      </c>
      <c r="S120" s="55">
        <v>10429</v>
      </c>
      <c r="T120" s="121"/>
      <c r="U120" s="122">
        <v>456211</v>
      </c>
      <c r="V120" s="122">
        <v>-456211</v>
      </c>
      <c r="W120" s="121"/>
      <c r="X120" s="190"/>
      <c r="Y120" s="191"/>
      <c r="Z120" s="156"/>
      <c r="AA120" s="389"/>
    </row>
    <row r="121" spans="1:27" ht="27" customHeight="1" x14ac:dyDescent="0.2">
      <c r="A121" s="14"/>
      <c r="B121" s="51"/>
      <c r="C121" s="51">
        <f t="shared" si="1"/>
        <v>117</v>
      </c>
      <c r="D121" s="48">
        <v>4</v>
      </c>
      <c r="E121" s="48">
        <v>2010601037859</v>
      </c>
      <c r="F121" s="51" t="s">
        <v>157</v>
      </c>
      <c r="G121" s="51" t="s">
        <v>396</v>
      </c>
      <c r="H121" s="385">
        <v>20</v>
      </c>
      <c r="I121" s="386">
        <v>338</v>
      </c>
      <c r="J121" s="387">
        <v>6824649</v>
      </c>
      <c r="K121" s="381">
        <v>20191.26923076923</v>
      </c>
      <c r="L121" s="386">
        <v>15100</v>
      </c>
      <c r="M121" s="387">
        <f>J121</f>
        <v>6824649</v>
      </c>
      <c r="N121" s="381">
        <f>M121/L121</f>
        <v>451.96350993377484</v>
      </c>
      <c r="O121" s="150"/>
      <c r="P121" s="152"/>
      <c r="Q121" s="388"/>
      <c r="R121" s="54">
        <v>20000</v>
      </c>
      <c r="S121" s="55">
        <v>21029</v>
      </c>
      <c r="T121" s="121">
        <v>7144400</v>
      </c>
      <c r="U121" s="122">
        <v>319751</v>
      </c>
      <c r="V121" s="122">
        <f>T121-U121</f>
        <v>6824649</v>
      </c>
      <c r="W121" s="121"/>
      <c r="X121" s="192"/>
      <c r="Y121" s="191"/>
      <c r="Z121" s="157"/>
      <c r="AA121" s="390"/>
    </row>
    <row r="122" spans="1:27" ht="27" customHeight="1" x14ac:dyDescent="0.2">
      <c r="A122" s="14"/>
      <c r="B122" s="397"/>
      <c r="C122" s="51">
        <f t="shared" si="1"/>
        <v>118</v>
      </c>
      <c r="D122" s="48">
        <v>4</v>
      </c>
      <c r="E122" s="331"/>
      <c r="F122" s="51" t="s">
        <v>158</v>
      </c>
      <c r="G122" s="51" t="s">
        <v>397</v>
      </c>
      <c r="H122" s="385">
        <v>20</v>
      </c>
      <c r="I122" s="386">
        <v>107</v>
      </c>
      <c r="J122" s="387">
        <v>2208754</v>
      </c>
      <c r="K122" s="381">
        <v>20642.560747663552</v>
      </c>
      <c r="L122" s="386"/>
      <c r="M122" s="387"/>
      <c r="N122" s="381">
        <v>0</v>
      </c>
      <c r="O122" s="150"/>
      <c r="P122" s="152"/>
      <c r="Q122" s="388"/>
      <c r="R122" s="54">
        <v>20643</v>
      </c>
      <c r="S122" s="55">
        <v>20741</v>
      </c>
      <c r="T122" s="121">
        <v>2659210</v>
      </c>
      <c r="U122" s="122">
        <v>2629210</v>
      </c>
      <c r="V122" s="122">
        <v>30000</v>
      </c>
      <c r="W122" s="121" t="s">
        <v>526</v>
      </c>
      <c r="X122" s="190"/>
      <c r="Y122" s="191"/>
      <c r="Z122" s="156"/>
      <c r="AA122" s="389"/>
    </row>
    <row r="123" spans="1:27" ht="27" customHeight="1" x14ac:dyDescent="0.2">
      <c r="A123" s="14"/>
      <c r="B123" s="51"/>
      <c r="C123" s="51">
        <f t="shared" si="1"/>
        <v>119</v>
      </c>
      <c r="D123" s="48"/>
      <c r="E123" s="48"/>
      <c r="F123" s="51" t="s">
        <v>159</v>
      </c>
      <c r="G123" s="51" t="s">
        <v>933</v>
      </c>
      <c r="H123" s="385"/>
      <c r="I123" s="386"/>
      <c r="J123" s="387"/>
      <c r="K123" s="381">
        <f>IF(AND(I123&gt;0,J123&gt;0),J123/I123,0)</f>
        <v>0</v>
      </c>
      <c r="L123" s="386"/>
      <c r="M123" s="387"/>
      <c r="N123" s="381">
        <f>IF(AND(L123&gt;0,M123&gt;0),M123/L123,0)</f>
        <v>0</v>
      </c>
      <c r="O123" s="150"/>
      <c r="P123" s="152"/>
      <c r="Q123" s="388"/>
      <c r="R123" s="54"/>
      <c r="S123" s="55"/>
      <c r="T123" s="121"/>
      <c r="U123" s="122"/>
      <c r="V123" s="122">
        <f>T123-U123</f>
        <v>0</v>
      </c>
      <c r="W123" s="121"/>
      <c r="X123" s="192"/>
      <c r="Y123" s="191"/>
      <c r="Z123" s="157"/>
      <c r="AA123" s="390"/>
    </row>
    <row r="124" spans="1:27" ht="27" customHeight="1" x14ac:dyDescent="0.2">
      <c r="A124" s="14"/>
      <c r="B124" s="51"/>
      <c r="C124" s="51">
        <f t="shared" si="1"/>
        <v>120</v>
      </c>
      <c r="D124" s="48">
        <v>3</v>
      </c>
      <c r="E124" s="48">
        <v>3040005009939</v>
      </c>
      <c r="F124" s="51" t="s">
        <v>160</v>
      </c>
      <c r="G124" s="51" t="s">
        <v>398</v>
      </c>
      <c r="H124" s="385">
        <v>20</v>
      </c>
      <c r="I124" s="386">
        <v>369</v>
      </c>
      <c r="J124" s="387">
        <v>3993855</v>
      </c>
      <c r="K124" s="381">
        <v>10823.455284552845</v>
      </c>
      <c r="L124" s="386">
        <v>15290</v>
      </c>
      <c r="M124" s="387">
        <v>3993855</v>
      </c>
      <c r="N124" s="381">
        <v>261.20699803793332</v>
      </c>
      <c r="O124" s="150"/>
      <c r="P124" s="152"/>
      <c r="Q124" s="388"/>
      <c r="R124" s="319">
        <v>9522</v>
      </c>
      <c r="S124" s="320">
        <v>11030</v>
      </c>
      <c r="T124" s="321">
        <v>4123454</v>
      </c>
      <c r="U124" s="322">
        <v>78533</v>
      </c>
      <c r="V124" s="122">
        <v>4044921</v>
      </c>
      <c r="W124" s="121" t="s">
        <v>526</v>
      </c>
      <c r="X124" s="190"/>
      <c r="Y124" s="191"/>
      <c r="Z124" s="156"/>
      <c r="AA124" s="389"/>
    </row>
    <row r="125" spans="1:27" ht="27" customHeight="1" x14ac:dyDescent="0.2">
      <c r="A125" s="14"/>
      <c r="B125" s="51"/>
      <c r="C125" s="51">
        <f t="shared" si="1"/>
        <v>121</v>
      </c>
      <c r="D125" s="48"/>
      <c r="E125" s="48"/>
      <c r="F125" s="51" t="s">
        <v>161</v>
      </c>
      <c r="G125" s="51" t="s">
        <v>399</v>
      </c>
      <c r="H125" s="385"/>
      <c r="I125" s="386"/>
      <c r="J125" s="387"/>
      <c r="K125" s="381">
        <f>IF(AND(I125&gt;0,J125&gt;0),J125/I125,0)</f>
        <v>0</v>
      </c>
      <c r="L125" s="386"/>
      <c r="M125" s="387"/>
      <c r="N125" s="381">
        <f>IF(AND(L125&gt;0,M125&gt;0),M125/L125,0)</f>
        <v>0</v>
      </c>
      <c r="O125" s="150"/>
      <c r="P125" s="152"/>
      <c r="Q125" s="388"/>
      <c r="R125" s="54"/>
      <c r="S125" s="55"/>
      <c r="T125" s="121"/>
      <c r="U125" s="122"/>
      <c r="V125" s="122">
        <f>T125-U125</f>
        <v>0</v>
      </c>
      <c r="W125" s="121"/>
      <c r="X125" s="192"/>
      <c r="Y125" s="191"/>
      <c r="Z125" s="157"/>
      <c r="AA125" s="390"/>
    </row>
    <row r="126" spans="1:27" ht="27" customHeight="1" x14ac:dyDescent="0.2">
      <c r="A126" s="14"/>
      <c r="B126" s="51"/>
      <c r="C126" s="51">
        <f t="shared" si="1"/>
        <v>122</v>
      </c>
      <c r="D126" s="48">
        <v>4</v>
      </c>
      <c r="E126" s="48"/>
      <c r="F126" s="51" t="s">
        <v>162</v>
      </c>
      <c r="G126" s="51" t="s">
        <v>400</v>
      </c>
      <c r="H126" s="385">
        <v>20</v>
      </c>
      <c r="I126" s="386">
        <v>205</v>
      </c>
      <c r="J126" s="387">
        <v>2201104</v>
      </c>
      <c r="K126" s="381">
        <v>10737.09268292683</v>
      </c>
      <c r="L126" s="386">
        <v>16438</v>
      </c>
      <c r="M126" s="387">
        <v>2201104</v>
      </c>
      <c r="N126" s="381">
        <v>133.90339457354909</v>
      </c>
      <c r="O126" s="150"/>
      <c r="P126" s="152"/>
      <c r="Q126" s="388"/>
      <c r="R126" s="319">
        <v>9868</v>
      </c>
      <c r="S126" s="320">
        <v>11220</v>
      </c>
      <c r="T126" s="321">
        <v>2201104</v>
      </c>
      <c r="U126" s="322">
        <v>0</v>
      </c>
      <c r="V126" s="122">
        <f>T126-U126</f>
        <v>2201104</v>
      </c>
      <c r="W126" s="121"/>
      <c r="X126" s="190"/>
      <c r="Y126" s="191"/>
      <c r="Z126" s="156"/>
      <c r="AA126" s="389"/>
    </row>
    <row r="127" spans="1:27" ht="27" customHeight="1" x14ac:dyDescent="0.2">
      <c r="A127" s="14"/>
      <c r="B127" s="51"/>
      <c r="C127" s="51">
        <f t="shared" si="1"/>
        <v>123</v>
      </c>
      <c r="D127" s="48">
        <v>2</v>
      </c>
      <c r="E127" s="48"/>
      <c r="F127" s="51" t="s">
        <v>539</v>
      </c>
      <c r="G127" s="51" t="s">
        <v>401</v>
      </c>
      <c r="H127" s="385">
        <v>20</v>
      </c>
      <c r="I127" s="386">
        <v>303</v>
      </c>
      <c r="J127" s="387">
        <v>4820860</v>
      </c>
      <c r="K127" s="381">
        <v>15910.42904290429</v>
      </c>
      <c r="L127" s="386">
        <v>13126.75</v>
      </c>
      <c r="M127" s="387">
        <v>4820860</v>
      </c>
      <c r="N127" s="381">
        <v>367.25465176071759</v>
      </c>
      <c r="O127" s="150"/>
      <c r="P127" s="152"/>
      <c r="Q127" s="388"/>
      <c r="R127" s="54">
        <v>16000</v>
      </c>
      <c r="S127" s="55">
        <v>16000</v>
      </c>
      <c r="T127" s="121">
        <v>13636088</v>
      </c>
      <c r="U127" s="122">
        <v>8815228</v>
      </c>
      <c r="V127" s="122">
        <v>4820860</v>
      </c>
      <c r="W127" s="121"/>
      <c r="X127" s="192"/>
      <c r="Y127" s="191"/>
      <c r="Z127" s="157"/>
      <c r="AA127" s="390"/>
    </row>
    <row r="128" spans="1:27" ht="27" customHeight="1" x14ac:dyDescent="0.2">
      <c r="A128" s="14"/>
      <c r="B128" s="51"/>
      <c r="C128" s="51">
        <f t="shared" si="1"/>
        <v>124</v>
      </c>
      <c r="D128" s="48">
        <v>4</v>
      </c>
      <c r="E128" s="48">
        <v>7040001058787</v>
      </c>
      <c r="F128" s="51" t="s">
        <v>149</v>
      </c>
      <c r="G128" s="51" t="s">
        <v>402</v>
      </c>
      <c r="H128" s="385">
        <v>20</v>
      </c>
      <c r="I128" s="386">
        <v>227</v>
      </c>
      <c r="J128" s="387">
        <v>3081900</v>
      </c>
      <c r="K128" s="381">
        <v>13576.651982378855</v>
      </c>
      <c r="L128" s="386"/>
      <c r="M128" s="387"/>
      <c r="N128" s="381">
        <v>0</v>
      </c>
      <c r="O128" s="150"/>
      <c r="P128" s="152"/>
      <c r="Q128" s="388"/>
      <c r="R128" s="54">
        <v>13000</v>
      </c>
      <c r="S128" s="55">
        <v>13500</v>
      </c>
      <c r="T128" s="121">
        <v>3371963</v>
      </c>
      <c r="U128" s="122">
        <v>341500</v>
      </c>
      <c r="V128" s="122">
        <v>3030463</v>
      </c>
      <c r="W128" s="121"/>
      <c r="X128" s="190"/>
      <c r="Y128" s="191"/>
      <c r="Z128" s="156"/>
      <c r="AA128" s="389"/>
    </row>
    <row r="129" spans="1:27" ht="27" customHeight="1" x14ac:dyDescent="0.2">
      <c r="A129" s="14"/>
      <c r="B129" s="51"/>
      <c r="C129" s="51">
        <f t="shared" si="1"/>
        <v>125</v>
      </c>
      <c r="D129" s="48">
        <v>2</v>
      </c>
      <c r="E129" s="48">
        <v>1211000557</v>
      </c>
      <c r="F129" s="51" t="s">
        <v>163</v>
      </c>
      <c r="G129" s="51" t="s">
        <v>403</v>
      </c>
      <c r="H129" s="385">
        <v>10</v>
      </c>
      <c r="I129" s="386">
        <v>68</v>
      </c>
      <c r="J129" s="387">
        <v>187335</v>
      </c>
      <c r="K129" s="381">
        <v>2754.9264705882351</v>
      </c>
      <c r="L129" s="386">
        <v>3315</v>
      </c>
      <c r="M129" s="387">
        <v>187335</v>
      </c>
      <c r="N129" s="381">
        <v>56.511312217194572</v>
      </c>
      <c r="O129" s="150"/>
      <c r="P129" s="152"/>
      <c r="Q129" s="388"/>
      <c r="R129" s="54" t="s">
        <v>546</v>
      </c>
      <c r="S129" s="55" t="s">
        <v>546</v>
      </c>
      <c r="T129" s="121"/>
      <c r="U129" s="122"/>
      <c r="V129" s="122">
        <v>0</v>
      </c>
      <c r="W129" s="121"/>
      <c r="X129" s="192"/>
      <c r="Y129" s="191"/>
      <c r="Z129" s="157"/>
      <c r="AA129" s="390"/>
    </row>
    <row r="130" spans="1:27" ht="27" customHeight="1" x14ac:dyDescent="0.2">
      <c r="A130" s="14"/>
      <c r="B130" s="51"/>
      <c r="C130" s="51">
        <f t="shared" si="1"/>
        <v>126</v>
      </c>
      <c r="D130" s="48">
        <v>2</v>
      </c>
      <c r="E130" s="48">
        <v>9040005006154</v>
      </c>
      <c r="F130" s="51" t="s">
        <v>152</v>
      </c>
      <c r="G130" s="51" t="s">
        <v>404</v>
      </c>
      <c r="H130" s="385">
        <v>10</v>
      </c>
      <c r="I130" s="386">
        <v>149</v>
      </c>
      <c r="J130" s="387">
        <v>3240950</v>
      </c>
      <c r="K130" s="381">
        <v>21751.342281879195</v>
      </c>
      <c r="L130" s="386">
        <v>149</v>
      </c>
      <c r="M130" s="387">
        <v>3240950</v>
      </c>
      <c r="N130" s="381">
        <v>21751.342281879195</v>
      </c>
      <c r="O130" s="150"/>
      <c r="P130" s="152"/>
      <c r="Q130" s="388"/>
      <c r="R130" s="54">
        <v>20679</v>
      </c>
      <c r="S130" s="55">
        <v>20886</v>
      </c>
      <c r="T130" s="121">
        <v>9697881</v>
      </c>
      <c r="U130" s="122">
        <v>12392813</v>
      </c>
      <c r="V130" s="122">
        <v>-2694932</v>
      </c>
      <c r="W130" s="121"/>
      <c r="X130" s="190" t="s">
        <v>526</v>
      </c>
      <c r="Y130" s="191">
        <v>5.0000000000000001E-3</v>
      </c>
      <c r="Z130" s="156"/>
      <c r="AA130" s="389"/>
    </row>
    <row r="131" spans="1:27" ht="27" customHeight="1" x14ac:dyDescent="0.2">
      <c r="A131" s="14"/>
      <c r="B131" s="51"/>
      <c r="C131" s="51">
        <f t="shared" si="1"/>
        <v>127</v>
      </c>
      <c r="D131" s="48">
        <v>5</v>
      </c>
      <c r="E131" s="48" t="s">
        <v>564</v>
      </c>
      <c r="F131" s="51" t="s">
        <v>164</v>
      </c>
      <c r="G131" s="51" t="s">
        <v>405</v>
      </c>
      <c r="H131" s="385">
        <v>20</v>
      </c>
      <c r="I131" s="386">
        <v>203</v>
      </c>
      <c r="J131" s="387">
        <v>22742</v>
      </c>
      <c r="K131" s="381">
        <v>112.02955665024631</v>
      </c>
      <c r="L131" s="386">
        <v>19122.5</v>
      </c>
      <c r="M131" s="387">
        <v>4616725</v>
      </c>
      <c r="N131" s="381">
        <v>241.42894496012551</v>
      </c>
      <c r="O131" s="150"/>
      <c r="P131" s="152"/>
      <c r="Q131" s="388"/>
      <c r="R131" s="54">
        <v>22222</v>
      </c>
      <c r="S131" s="55">
        <v>20400</v>
      </c>
      <c r="T131" s="121">
        <v>5890260</v>
      </c>
      <c r="U131" s="122">
        <v>1273535</v>
      </c>
      <c r="V131" s="122">
        <v>4616725</v>
      </c>
      <c r="W131" s="121"/>
      <c r="X131" s="192"/>
      <c r="Y131" s="191"/>
      <c r="Z131" s="157"/>
      <c r="AA131" s="390"/>
    </row>
    <row r="132" spans="1:27" ht="27" customHeight="1" x14ac:dyDescent="0.2">
      <c r="A132" s="14"/>
      <c r="B132" s="51"/>
      <c r="C132" s="51">
        <f t="shared" si="1"/>
        <v>128</v>
      </c>
      <c r="D132" s="48">
        <v>5</v>
      </c>
      <c r="E132" s="138">
        <v>1212600298</v>
      </c>
      <c r="F132" s="51" t="s">
        <v>165</v>
      </c>
      <c r="G132" s="51" t="s">
        <v>934</v>
      </c>
      <c r="H132" s="385">
        <v>20</v>
      </c>
      <c r="I132" s="386">
        <v>221</v>
      </c>
      <c r="J132" s="387">
        <v>2303450</v>
      </c>
      <c r="K132" s="381">
        <f>J132/I132</f>
        <v>10422.850678733032</v>
      </c>
      <c r="L132" s="386">
        <v>17729</v>
      </c>
      <c r="M132" s="387">
        <v>2303219</v>
      </c>
      <c r="N132" s="381">
        <f>M132/L132</f>
        <v>129.91251621636866</v>
      </c>
      <c r="O132" s="150"/>
      <c r="P132" s="152"/>
      <c r="Q132" s="388"/>
      <c r="R132" s="319">
        <v>10000</v>
      </c>
      <c r="S132" s="320">
        <v>10000</v>
      </c>
      <c r="T132" s="321">
        <v>2511525</v>
      </c>
      <c r="U132" s="322">
        <v>193946</v>
      </c>
      <c r="V132" s="122">
        <v>2317579</v>
      </c>
      <c r="W132" s="121" t="s">
        <v>526</v>
      </c>
      <c r="X132" s="190"/>
      <c r="Y132" s="191"/>
      <c r="Z132" s="156"/>
      <c r="AA132" s="389"/>
    </row>
    <row r="133" spans="1:27" ht="27" customHeight="1" x14ac:dyDescent="0.2">
      <c r="A133" s="14"/>
      <c r="B133" s="51"/>
      <c r="C133" s="51">
        <f t="shared" si="1"/>
        <v>129</v>
      </c>
      <c r="D133" s="48">
        <v>2</v>
      </c>
      <c r="E133" s="48">
        <v>1213600255</v>
      </c>
      <c r="F133" s="51" t="s">
        <v>166</v>
      </c>
      <c r="G133" s="51" t="s">
        <v>588</v>
      </c>
      <c r="H133" s="385">
        <v>20</v>
      </c>
      <c r="I133" s="386">
        <v>168</v>
      </c>
      <c r="J133" s="387">
        <v>3465238</v>
      </c>
      <c r="K133" s="381">
        <v>20626.416666666668</v>
      </c>
      <c r="L133" s="386">
        <v>16120</v>
      </c>
      <c r="M133" s="387">
        <v>3465238</v>
      </c>
      <c r="N133" s="381">
        <v>214.96513647642681</v>
      </c>
      <c r="O133" s="150"/>
      <c r="P133" s="152"/>
      <c r="Q133" s="388"/>
      <c r="R133" s="319"/>
      <c r="S133" s="320">
        <v>22222</v>
      </c>
      <c r="T133" s="321">
        <v>13298273</v>
      </c>
      <c r="U133" s="322">
        <v>11129265</v>
      </c>
      <c r="V133" s="122">
        <f>T133-U133</f>
        <v>2169008</v>
      </c>
      <c r="W133" s="121"/>
      <c r="X133" s="192"/>
      <c r="Y133" s="191"/>
      <c r="Z133" s="157"/>
      <c r="AA133" s="390"/>
    </row>
    <row r="134" spans="1:27" ht="27" customHeight="1" x14ac:dyDescent="0.2">
      <c r="A134" s="14"/>
      <c r="B134" s="51"/>
      <c r="C134" s="51">
        <f t="shared" si="1"/>
        <v>130</v>
      </c>
      <c r="D134" s="48">
        <v>5</v>
      </c>
      <c r="E134" s="48">
        <v>7040005015883</v>
      </c>
      <c r="F134" s="51" t="s">
        <v>167</v>
      </c>
      <c r="G134" s="51" t="s">
        <v>406</v>
      </c>
      <c r="H134" s="385">
        <v>20</v>
      </c>
      <c r="I134" s="386">
        <v>202</v>
      </c>
      <c r="J134" s="387">
        <v>2031525</v>
      </c>
      <c r="K134" s="381">
        <v>10057.054455445545</v>
      </c>
      <c r="L134" s="386">
        <v>202</v>
      </c>
      <c r="M134" s="387">
        <v>2031525</v>
      </c>
      <c r="N134" s="381">
        <v>10057.054455445545</v>
      </c>
      <c r="O134" s="150"/>
      <c r="P134" s="152"/>
      <c r="Q134" s="388"/>
      <c r="R134" s="319" t="s">
        <v>528</v>
      </c>
      <c r="S134" s="320" t="s">
        <v>528</v>
      </c>
      <c r="T134" s="321">
        <v>2863707</v>
      </c>
      <c r="U134" s="322">
        <v>812464</v>
      </c>
      <c r="V134" s="122">
        <v>2051243</v>
      </c>
      <c r="W134" s="121" t="s">
        <v>526</v>
      </c>
      <c r="X134" s="190"/>
      <c r="Y134" s="191"/>
      <c r="Z134" s="156"/>
      <c r="AA134" s="389"/>
    </row>
    <row r="135" spans="1:27" ht="27" customHeight="1" x14ac:dyDescent="0.2">
      <c r="A135" s="14"/>
      <c r="B135" s="51"/>
      <c r="C135" s="51">
        <f t="shared" ref="C135:C198" si="2">C134+1</f>
        <v>131</v>
      </c>
      <c r="D135" s="48">
        <v>5</v>
      </c>
      <c r="E135" s="48">
        <v>1211000565</v>
      </c>
      <c r="F135" s="51" t="s">
        <v>108</v>
      </c>
      <c r="G135" s="51" t="s">
        <v>407</v>
      </c>
      <c r="H135" s="385">
        <v>20</v>
      </c>
      <c r="I135" s="386">
        <v>289</v>
      </c>
      <c r="J135" s="387">
        <v>10741310</v>
      </c>
      <c r="K135" s="381">
        <v>37167.162629757782</v>
      </c>
      <c r="L135" s="386">
        <v>21373</v>
      </c>
      <c r="M135" s="387">
        <v>10741310</v>
      </c>
      <c r="N135" s="381">
        <v>502.56445047489825</v>
      </c>
      <c r="O135" s="150"/>
      <c r="P135" s="152"/>
      <c r="Q135" s="388"/>
      <c r="R135" s="54">
        <v>38800</v>
      </c>
      <c r="S135" s="55">
        <v>33333</v>
      </c>
      <c r="T135" s="121">
        <v>35742149</v>
      </c>
      <c r="U135" s="122">
        <v>25000839</v>
      </c>
      <c r="V135" s="122">
        <v>10741310</v>
      </c>
      <c r="W135" s="121"/>
      <c r="X135" s="192"/>
      <c r="Y135" s="191"/>
      <c r="Z135" s="157"/>
      <c r="AA135" s="390"/>
    </row>
    <row r="136" spans="1:27" ht="27" customHeight="1" x14ac:dyDescent="0.2">
      <c r="A136" s="14"/>
      <c r="B136" s="51"/>
      <c r="C136" s="51">
        <f t="shared" si="2"/>
        <v>132</v>
      </c>
      <c r="D136" s="48">
        <v>5</v>
      </c>
      <c r="E136" s="48"/>
      <c r="F136" s="51" t="s">
        <v>115</v>
      </c>
      <c r="G136" s="51" t="s">
        <v>408</v>
      </c>
      <c r="H136" s="385">
        <v>20</v>
      </c>
      <c r="I136" s="386">
        <v>197</v>
      </c>
      <c r="J136" s="387">
        <v>2079295</v>
      </c>
      <c r="K136" s="381">
        <f>IF(AND(I136&gt;0,J136&gt;0),J136/I136,0)</f>
        <v>10554.796954314721</v>
      </c>
      <c r="L136" s="386">
        <v>6997</v>
      </c>
      <c r="M136" s="387">
        <f>J136</f>
        <v>2079295</v>
      </c>
      <c r="N136" s="381">
        <f>IF(AND(L136&gt;0,M136&gt;0),M136/L136,0)</f>
        <v>297.16950121480636</v>
      </c>
      <c r="O136" s="150"/>
      <c r="P136" s="152"/>
      <c r="Q136" s="388"/>
      <c r="R136" s="54"/>
      <c r="S136" s="55">
        <v>10769.2</v>
      </c>
      <c r="T136" s="121">
        <v>7258724</v>
      </c>
      <c r="U136" s="122">
        <v>5179429</v>
      </c>
      <c r="V136" s="122">
        <f>T136-U136</f>
        <v>2079295</v>
      </c>
      <c r="W136" s="121"/>
      <c r="X136" s="190"/>
      <c r="Y136" s="191"/>
      <c r="Z136" s="156"/>
      <c r="AA136" s="389"/>
    </row>
    <row r="137" spans="1:27" ht="27" customHeight="1" x14ac:dyDescent="0.2">
      <c r="A137" s="14"/>
      <c r="B137" s="51"/>
      <c r="C137" s="51">
        <f t="shared" si="2"/>
        <v>133</v>
      </c>
      <c r="D137" s="48"/>
      <c r="E137" s="48"/>
      <c r="F137" s="51" t="s">
        <v>168</v>
      </c>
      <c r="G137" s="51" t="s">
        <v>935</v>
      </c>
      <c r="H137" s="385"/>
      <c r="I137" s="386"/>
      <c r="J137" s="387"/>
      <c r="K137" s="381">
        <f>IF(AND(I137&gt;0,J137&gt;0),J137/I137,0)</f>
        <v>0</v>
      </c>
      <c r="L137" s="386"/>
      <c r="M137" s="387"/>
      <c r="N137" s="381">
        <f>IF(AND(L137&gt;0,M137&gt;0),M137/L137,0)</f>
        <v>0</v>
      </c>
      <c r="O137" s="150"/>
      <c r="P137" s="152"/>
      <c r="Q137" s="388"/>
      <c r="R137" s="56"/>
      <c r="S137" s="57"/>
      <c r="T137" s="121"/>
      <c r="U137" s="122"/>
      <c r="V137" s="122">
        <f>T137-U137</f>
        <v>0</v>
      </c>
      <c r="W137" s="121"/>
      <c r="X137" s="192"/>
      <c r="Y137" s="191"/>
      <c r="Z137" s="157"/>
      <c r="AA137" s="390"/>
    </row>
    <row r="138" spans="1:27" ht="27" customHeight="1" x14ac:dyDescent="0.2">
      <c r="A138" s="14"/>
      <c r="B138" s="51"/>
      <c r="C138" s="51">
        <f t="shared" si="2"/>
        <v>134</v>
      </c>
      <c r="D138" s="48">
        <v>4</v>
      </c>
      <c r="E138" s="48">
        <v>7040001058787</v>
      </c>
      <c r="F138" s="51" t="s">
        <v>149</v>
      </c>
      <c r="G138" s="51" t="s">
        <v>936</v>
      </c>
      <c r="H138" s="385">
        <v>20</v>
      </c>
      <c r="I138" s="386">
        <v>245</v>
      </c>
      <c r="J138" s="387">
        <v>4053550</v>
      </c>
      <c r="K138" s="381">
        <v>16545.102040816328</v>
      </c>
      <c r="L138" s="386">
        <v>33075</v>
      </c>
      <c r="M138" s="387">
        <f>J138</f>
        <v>4053550</v>
      </c>
      <c r="N138" s="381">
        <f>M138/L138</f>
        <v>122.55631141345427</v>
      </c>
      <c r="O138" s="150"/>
      <c r="P138" s="152"/>
      <c r="Q138" s="388"/>
      <c r="R138" s="56">
        <v>15000</v>
      </c>
      <c r="S138" s="57">
        <v>16000</v>
      </c>
      <c r="T138" s="121">
        <v>4668644</v>
      </c>
      <c r="U138" s="122">
        <v>241750</v>
      </c>
      <c r="V138" s="122">
        <v>4426894</v>
      </c>
      <c r="W138" s="121" t="s">
        <v>526</v>
      </c>
      <c r="X138" s="190"/>
      <c r="Y138" s="191"/>
      <c r="Z138" s="156"/>
      <c r="AA138" s="389"/>
    </row>
    <row r="139" spans="1:27" ht="27" customHeight="1" x14ac:dyDescent="0.2">
      <c r="A139" s="14"/>
      <c r="B139" s="51"/>
      <c r="C139" s="51">
        <f t="shared" si="2"/>
        <v>135</v>
      </c>
      <c r="D139" s="48">
        <v>6</v>
      </c>
      <c r="E139" s="398">
        <v>4040005013304</v>
      </c>
      <c r="F139" s="51" t="s">
        <v>169</v>
      </c>
      <c r="G139" s="51" t="s">
        <v>409</v>
      </c>
      <c r="H139" s="385">
        <v>10</v>
      </c>
      <c r="I139" s="386">
        <v>107</v>
      </c>
      <c r="J139" s="387">
        <v>1843460</v>
      </c>
      <c r="K139" s="381">
        <v>17228.598130841121</v>
      </c>
      <c r="L139" s="386">
        <v>9415</v>
      </c>
      <c r="M139" s="387">
        <v>1843460</v>
      </c>
      <c r="N139" s="381">
        <v>195.80031864046734</v>
      </c>
      <c r="O139" s="150"/>
      <c r="P139" s="152"/>
      <c r="Q139" s="388"/>
      <c r="R139" s="319">
        <v>14583</v>
      </c>
      <c r="S139" s="320">
        <v>16250</v>
      </c>
      <c r="T139" s="321">
        <v>2000000</v>
      </c>
      <c r="U139" s="322">
        <v>250000</v>
      </c>
      <c r="V139" s="122">
        <v>1750000</v>
      </c>
      <c r="W139" s="121"/>
      <c r="X139" s="192"/>
      <c r="Y139" s="191"/>
      <c r="Z139" s="157"/>
      <c r="AA139" s="390"/>
    </row>
    <row r="140" spans="1:27" ht="27" customHeight="1" x14ac:dyDescent="0.2">
      <c r="A140" s="14"/>
      <c r="B140" s="51"/>
      <c r="C140" s="51">
        <f t="shared" si="2"/>
        <v>136</v>
      </c>
      <c r="D140" s="48">
        <v>4</v>
      </c>
      <c r="E140" s="48">
        <v>8040003007064</v>
      </c>
      <c r="F140" s="51" t="s">
        <v>170</v>
      </c>
      <c r="G140" s="51" t="s">
        <v>410</v>
      </c>
      <c r="H140" s="385">
        <v>20</v>
      </c>
      <c r="I140" s="386">
        <v>262</v>
      </c>
      <c r="J140" s="387">
        <v>3342588</v>
      </c>
      <c r="K140" s="381">
        <v>12757.969465648855</v>
      </c>
      <c r="L140" s="386">
        <v>26730</v>
      </c>
      <c r="M140" s="387">
        <v>3342588</v>
      </c>
      <c r="N140" s="381">
        <v>125.05005611672279</v>
      </c>
      <c r="O140" s="150"/>
      <c r="P140" s="152"/>
      <c r="Q140" s="388"/>
      <c r="R140" s="56">
        <v>16041</v>
      </c>
      <c r="S140" s="57">
        <v>17000</v>
      </c>
      <c r="T140" s="121">
        <v>4793820</v>
      </c>
      <c r="U140" s="122">
        <v>1353229</v>
      </c>
      <c r="V140" s="122">
        <v>3440591</v>
      </c>
      <c r="W140" s="121" t="s">
        <v>526</v>
      </c>
      <c r="X140" s="190"/>
      <c r="Y140" s="191"/>
      <c r="Z140" s="156"/>
      <c r="AA140" s="389"/>
    </row>
    <row r="141" spans="1:27" ht="27" customHeight="1" x14ac:dyDescent="0.2">
      <c r="A141" s="14"/>
      <c r="B141" s="51"/>
      <c r="C141" s="51">
        <f t="shared" si="2"/>
        <v>137</v>
      </c>
      <c r="D141" s="48">
        <v>2</v>
      </c>
      <c r="E141" s="136">
        <v>6010905000798</v>
      </c>
      <c r="F141" s="51" t="s">
        <v>171</v>
      </c>
      <c r="G141" s="51" t="s">
        <v>411</v>
      </c>
      <c r="H141" s="385">
        <v>30</v>
      </c>
      <c r="I141" s="386">
        <v>247</v>
      </c>
      <c r="J141" s="387">
        <v>2308689</v>
      </c>
      <c r="K141" s="381">
        <v>9346.9149797570844</v>
      </c>
      <c r="L141" s="386">
        <v>18323</v>
      </c>
      <c r="M141" s="387">
        <v>2308688</v>
      </c>
      <c r="N141" s="381">
        <v>125.99945423784315</v>
      </c>
      <c r="O141" s="150"/>
      <c r="P141" s="152"/>
      <c r="Q141" s="388"/>
      <c r="R141" s="56">
        <v>9347</v>
      </c>
      <c r="S141" s="57">
        <v>10311</v>
      </c>
      <c r="T141" s="121">
        <v>2904109</v>
      </c>
      <c r="U141" s="122">
        <v>595420</v>
      </c>
      <c r="V141" s="122">
        <f>T141-U141</f>
        <v>2308689</v>
      </c>
      <c r="W141" s="121"/>
      <c r="X141" s="192"/>
      <c r="Y141" s="191"/>
      <c r="Z141" s="157"/>
      <c r="AA141" s="390"/>
    </row>
    <row r="142" spans="1:27" ht="27" customHeight="1" x14ac:dyDescent="0.2">
      <c r="A142" s="14"/>
      <c r="B142" s="51"/>
      <c r="C142" s="51">
        <f t="shared" si="2"/>
        <v>138</v>
      </c>
      <c r="D142" s="48">
        <v>2</v>
      </c>
      <c r="E142" s="399">
        <v>8040005004687</v>
      </c>
      <c r="F142" s="51" t="s">
        <v>172</v>
      </c>
      <c r="G142" s="51" t="s">
        <v>412</v>
      </c>
      <c r="H142" s="385">
        <v>10</v>
      </c>
      <c r="I142" s="386">
        <v>153</v>
      </c>
      <c r="J142" s="387">
        <v>543932</v>
      </c>
      <c r="K142" s="381">
        <v>3555.1111111111113</v>
      </c>
      <c r="L142" s="386">
        <v>12415</v>
      </c>
      <c r="M142" s="387">
        <f>J142</f>
        <v>543932</v>
      </c>
      <c r="N142" s="381">
        <v>43.8</v>
      </c>
      <c r="O142" s="150"/>
      <c r="P142" s="152"/>
      <c r="Q142" s="388"/>
      <c r="R142" s="56">
        <v>3805</v>
      </c>
      <c r="S142" s="57">
        <v>3581</v>
      </c>
      <c r="T142" s="121">
        <v>818572</v>
      </c>
      <c r="U142" s="122">
        <v>274640</v>
      </c>
      <c r="V142" s="122">
        <f>T142-U142</f>
        <v>543932</v>
      </c>
      <c r="W142" s="121"/>
      <c r="X142" s="190"/>
      <c r="Y142" s="191"/>
      <c r="Z142" s="156"/>
      <c r="AA142" s="389"/>
    </row>
    <row r="143" spans="1:27" ht="27" customHeight="1" x14ac:dyDescent="0.2">
      <c r="A143" s="14"/>
      <c r="B143" s="51"/>
      <c r="C143" s="51">
        <f t="shared" si="2"/>
        <v>139</v>
      </c>
      <c r="D143" s="48">
        <v>5</v>
      </c>
      <c r="E143" s="140">
        <v>2040005008446</v>
      </c>
      <c r="F143" s="51" t="s">
        <v>173</v>
      </c>
      <c r="G143" s="51" t="s">
        <v>413</v>
      </c>
      <c r="H143" s="385">
        <v>20</v>
      </c>
      <c r="I143" s="386">
        <v>75</v>
      </c>
      <c r="J143" s="387">
        <v>543794</v>
      </c>
      <c r="K143" s="381">
        <v>7250.586666666667</v>
      </c>
      <c r="L143" s="386">
        <v>5428.5</v>
      </c>
      <c r="M143" s="387">
        <v>543794</v>
      </c>
      <c r="N143" s="381">
        <v>100.17389702496085</v>
      </c>
      <c r="O143" s="150"/>
      <c r="P143" s="152"/>
      <c r="Q143" s="388"/>
      <c r="R143" s="319">
        <v>6944</v>
      </c>
      <c r="S143" s="320">
        <v>6944</v>
      </c>
      <c r="T143" s="321">
        <v>664999</v>
      </c>
      <c r="U143" s="322">
        <v>13334</v>
      </c>
      <c r="V143" s="122">
        <v>651665</v>
      </c>
      <c r="W143" s="121" t="s">
        <v>526</v>
      </c>
      <c r="X143" s="192"/>
      <c r="Y143" s="191"/>
      <c r="Z143" s="157"/>
      <c r="AA143" s="390"/>
    </row>
    <row r="144" spans="1:27" ht="27" customHeight="1" x14ac:dyDescent="0.2">
      <c r="A144" s="14"/>
      <c r="B144" s="51"/>
      <c r="C144" s="51">
        <f t="shared" si="2"/>
        <v>140</v>
      </c>
      <c r="D144" s="48">
        <v>5</v>
      </c>
      <c r="E144" s="136">
        <v>1210700298</v>
      </c>
      <c r="F144" s="51" t="s">
        <v>174</v>
      </c>
      <c r="G144" s="51" t="s">
        <v>414</v>
      </c>
      <c r="H144" s="385">
        <v>20</v>
      </c>
      <c r="I144" s="386">
        <v>195</v>
      </c>
      <c r="J144" s="387">
        <v>2153000</v>
      </c>
      <c r="K144" s="381">
        <v>11041.025641025641</v>
      </c>
      <c r="L144" s="386">
        <v>195</v>
      </c>
      <c r="M144" s="387">
        <v>2153000</v>
      </c>
      <c r="N144" s="381">
        <v>11041.025641025641</v>
      </c>
      <c r="O144" s="150"/>
      <c r="P144" s="152"/>
      <c r="Q144" s="388"/>
      <c r="R144" s="56">
        <v>15052</v>
      </c>
      <c r="S144" s="57">
        <v>12020</v>
      </c>
      <c r="T144" s="121">
        <v>3760201</v>
      </c>
      <c r="U144" s="122">
        <v>1607201</v>
      </c>
      <c r="V144" s="122">
        <v>2153000</v>
      </c>
      <c r="W144" s="121"/>
      <c r="X144" s="190" t="s">
        <v>526</v>
      </c>
      <c r="Y144" s="191">
        <v>0.43</v>
      </c>
      <c r="Z144" s="156"/>
      <c r="AA144" s="389"/>
    </row>
    <row r="145" spans="1:27" ht="27" customHeight="1" x14ac:dyDescent="0.2">
      <c r="A145" s="14"/>
      <c r="B145" s="397"/>
      <c r="C145" s="51">
        <f t="shared" si="2"/>
        <v>141</v>
      </c>
      <c r="D145" s="48">
        <v>5</v>
      </c>
      <c r="E145" s="331"/>
      <c r="F145" s="51" t="s">
        <v>175</v>
      </c>
      <c r="G145" s="51" t="s">
        <v>937</v>
      </c>
      <c r="H145" s="385">
        <v>10</v>
      </c>
      <c r="I145" s="386">
        <v>112</v>
      </c>
      <c r="J145" s="387">
        <v>1385215</v>
      </c>
      <c r="K145" s="381">
        <f>IF(AND(I145&gt;0,J145&gt;0),J145/I145,0)</f>
        <v>12367.991071428571</v>
      </c>
      <c r="L145" s="386">
        <v>9300</v>
      </c>
      <c r="M145" s="387">
        <f>J145</f>
        <v>1385215</v>
      </c>
      <c r="N145" s="381">
        <f>IF(AND(L145&gt;0,M145&gt;0),M145/L145,0)</f>
        <v>148.94784946236558</v>
      </c>
      <c r="O145" s="150"/>
      <c r="P145" s="152"/>
      <c r="Q145" s="388"/>
      <c r="R145" s="332"/>
      <c r="S145" s="333"/>
      <c r="T145" s="121"/>
      <c r="U145" s="122"/>
      <c r="V145" s="122">
        <f>T145-U145</f>
        <v>0</v>
      </c>
      <c r="W145" s="121"/>
      <c r="X145" s="192"/>
      <c r="Y145" s="191"/>
      <c r="Z145" s="157"/>
      <c r="AA145" s="390"/>
    </row>
    <row r="146" spans="1:27" ht="27" customHeight="1" x14ac:dyDescent="0.2">
      <c r="A146" s="14"/>
      <c r="B146" s="51"/>
      <c r="C146" s="51">
        <f t="shared" si="2"/>
        <v>142</v>
      </c>
      <c r="D146" s="48"/>
      <c r="E146" s="48"/>
      <c r="F146" s="51" t="s">
        <v>176</v>
      </c>
      <c r="G146" s="51" t="s">
        <v>938</v>
      </c>
      <c r="H146" s="385"/>
      <c r="I146" s="386"/>
      <c r="J146" s="387"/>
      <c r="K146" s="381">
        <f>IF(AND(I146&gt;0,J146&gt;0),J146/I146,0)</f>
        <v>0</v>
      </c>
      <c r="L146" s="386"/>
      <c r="M146" s="387"/>
      <c r="N146" s="381">
        <f>IF(AND(L146&gt;0,M146&gt;0),M146/L146,0)</f>
        <v>0</v>
      </c>
      <c r="O146" s="150"/>
      <c r="P146" s="152"/>
      <c r="Q146" s="388"/>
      <c r="R146" s="54"/>
      <c r="S146" s="55"/>
      <c r="T146" s="121"/>
      <c r="U146" s="122"/>
      <c r="V146" s="122">
        <f>T146-U146</f>
        <v>0</v>
      </c>
      <c r="W146" s="121"/>
      <c r="X146" s="190"/>
      <c r="Y146" s="191"/>
      <c r="Z146" s="156"/>
      <c r="AA146" s="389"/>
    </row>
    <row r="147" spans="1:27" ht="27" customHeight="1" x14ac:dyDescent="0.2">
      <c r="A147" s="14"/>
      <c r="B147" s="51"/>
      <c r="C147" s="51">
        <f t="shared" si="2"/>
        <v>143</v>
      </c>
      <c r="D147" s="48"/>
      <c r="E147" s="48"/>
      <c r="F147" s="51" t="s">
        <v>177</v>
      </c>
      <c r="G147" s="51" t="s">
        <v>415</v>
      </c>
      <c r="H147" s="385">
        <v>20</v>
      </c>
      <c r="I147" s="386">
        <v>87</v>
      </c>
      <c r="J147" s="387">
        <v>1071818</v>
      </c>
      <c r="K147" s="381">
        <f>J147/I147</f>
        <v>12319.747126436781</v>
      </c>
      <c r="L147" s="386">
        <v>5494.5</v>
      </c>
      <c r="M147" s="387">
        <v>1071818</v>
      </c>
      <c r="N147" s="381">
        <v>195.0533212010919</v>
      </c>
      <c r="O147" s="150"/>
      <c r="P147" s="152"/>
      <c r="Q147" s="388"/>
      <c r="R147" s="54">
        <v>13000</v>
      </c>
      <c r="S147" s="55">
        <v>14375</v>
      </c>
      <c r="T147" s="121">
        <v>8572330</v>
      </c>
      <c r="U147" s="122">
        <v>7612789</v>
      </c>
      <c r="V147" s="122">
        <f>T147-U147</f>
        <v>959541</v>
      </c>
      <c r="W147" s="121"/>
      <c r="X147" s="190" t="s">
        <v>526</v>
      </c>
      <c r="Y147" s="191">
        <v>0</v>
      </c>
      <c r="Z147" s="156" t="s">
        <v>526</v>
      </c>
      <c r="AA147" s="389">
        <v>0.125</v>
      </c>
    </row>
    <row r="148" spans="1:27" ht="27" customHeight="1" x14ac:dyDescent="0.2">
      <c r="A148" s="14"/>
      <c r="B148" s="51"/>
      <c r="C148" s="51">
        <f t="shared" si="2"/>
        <v>144</v>
      </c>
      <c r="D148" s="48"/>
      <c r="E148" s="48"/>
      <c r="F148" s="51" t="s">
        <v>178</v>
      </c>
      <c r="G148" s="51" t="s">
        <v>939</v>
      </c>
      <c r="H148" s="385"/>
      <c r="I148" s="386"/>
      <c r="J148" s="387"/>
      <c r="K148" s="381">
        <f>IF(AND(I148&gt;0,J148&gt;0),J148/I148,0)</f>
        <v>0</v>
      </c>
      <c r="L148" s="386"/>
      <c r="M148" s="387"/>
      <c r="N148" s="381">
        <f>IF(AND(L148&gt;0,M148&gt;0),M148/L148,0)</f>
        <v>0</v>
      </c>
      <c r="O148" s="150"/>
      <c r="P148" s="152"/>
      <c r="Q148" s="388"/>
      <c r="R148" s="319"/>
      <c r="S148" s="320"/>
      <c r="T148" s="321"/>
      <c r="U148" s="322"/>
      <c r="V148" s="122">
        <f>T148-U148</f>
        <v>0</v>
      </c>
      <c r="W148" s="121"/>
      <c r="X148" s="192"/>
      <c r="Y148" s="191"/>
      <c r="Z148" s="157"/>
      <c r="AA148" s="390"/>
    </row>
    <row r="149" spans="1:27" ht="27" customHeight="1" x14ac:dyDescent="0.2">
      <c r="A149" s="14"/>
      <c r="B149" s="51"/>
      <c r="C149" s="51">
        <f t="shared" si="2"/>
        <v>145</v>
      </c>
      <c r="D149" s="48">
        <v>2</v>
      </c>
      <c r="E149" s="145">
        <v>7040005007071</v>
      </c>
      <c r="F149" s="51" t="s">
        <v>84</v>
      </c>
      <c r="G149" s="51" t="s">
        <v>416</v>
      </c>
      <c r="H149" s="385">
        <v>14</v>
      </c>
      <c r="I149" s="386">
        <v>321</v>
      </c>
      <c r="J149" s="387">
        <v>4721520</v>
      </c>
      <c r="K149" s="381">
        <v>14708.785046728972</v>
      </c>
      <c r="L149" s="386">
        <v>12690</v>
      </c>
      <c r="M149" s="387">
        <v>4721520</v>
      </c>
      <c r="N149" s="381">
        <v>372.06619385342788</v>
      </c>
      <c r="O149" s="150"/>
      <c r="P149" s="152"/>
      <c r="Q149" s="388"/>
      <c r="R149" s="54">
        <v>10118</v>
      </c>
      <c r="S149" s="55">
        <v>10353</v>
      </c>
      <c r="T149" s="121">
        <v>10079786</v>
      </c>
      <c r="U149" s="122">
        <v>5358266</v>
      </c>
      <c r="V149" s="122">
        <v>4721520</v>
      </c>
      <c r="W149" s="121"/>
      <c r="X149" s="190"/>
      <c r="Y149" s="191"/>
      <c r="Z149" s="156"/>
      <c r="AA149" s="389"/>
    </row>
    <row r="150" spans="1:27" ht="27" customHeight="1" thickBot="1" x14ac:dyDescent="0.25">
      <c r="A150" s="14"/>
      <c r="B150" s="51"/>
      <c r="C150" s="51">
        <f t="shared" si="2"/>
        <v>146</v>
      </c>
      <c r="D150" s="48">
        <v>4</v>
      </c>
      <c r="E150" s="48"/>
      <c r="F150" s="51" t="s">
        <v>179</v>
      </c>
      <c r="G150" s="51" t="s">
        <v>417</v>
      </c>
      <c r="H150" s="385">
        <v>20</v>
      </c>
      <c r="I150" s="386">
        <v>163</v>
      </c>
      <c r="J150" s="387">
        <v>2414521</v>
      </c>
      <c r="K150" s="381">
        <v>14813.01226993865</v>
      </c>
      <c r="L150" s="386">
        <v>11914</v>
      </c>
      <c r="M150" s="387">
        <v>2414521</v>
      </c>
      <c r="N150" s="381">
        <v>202.66249790162834</v>
      </c>
      <c r="O150" s="150"/>
      <c r="P150" s="152"/>
      <c r="Q150" s="388"/>
      <c r="R150" s="56">
        <v>15455</v>
      </c>
      <c r="S150" s="57">
        <v>15833</v>
      </c>
      <c r="T150" s="121">
        <v>15876632</v>
      </c>
      <c r="U150" s="122">
        <v>12221203</v>
      </c>
      <c r="V150" s="122">
        <v>3655429</v>
      </c>
      <c r="W150" s="121"/>
      <c r="X150" s="192"/>
      <c r="Y150" s="191"/>
      <c r="Z150" s="157"/>
      <c r="AA150" s="390"/>
    </row>
    <row r="151" spans="1:27" ht="27" customHeight="1" thickTop="1" x14ac:dyDescent="0.2">
      <c r="A151" s="14"/>
      <c r="B151" s="51" t="s">
        <v>852</v>
      </c>
      <c r="C151" s="51">
        <v>147</v>
      </c>
      <c r="D151" s="48">
        <v>4</v>
      </c>
      <c r="E151" s="162">
        <v>2040002100453</v>
      </c>
      <c r="F151" s="48" t="s">
        <v>853</v>
      </c>
      <c r="G151" s="153" t="s">
        <v>854</v>
      </c>
      <c r="H151" s="378">
        <v>20</v>
      </c>
      <c r="I151" s="379">
        <v>229</v>
      </c>
      <c r="J151" s="380">
        <v>1812722</v>
      </c>
      <c r="K151" s="381">
        <f>IF(AND(I151&gt;0,J151&gt;0),J151/I151,0)</f>
        <v>7915.8165938864631</v>
      </c>
      <c r="L151" s="379">
        <v>7243</v>
      </c>
      <c r="M151" s="380">
        <v>1812722</v>
      </c>
      <c r="N151" s="381">
        <f>IF(AND(L151&gt;0,M151&gt;0),M151/L151,0)</f>
        <v>250.27226287449952</v>
      </c>
      <c r="O151" s="148"/>
      <c r="P151" s="175"/>
      <c r="Q151" s="382"/>
      <c r="R151" s="318">
        <v>10000</v>
      </c>
      <c r="S151" s="314">
        <v>15000</v>
      </c>
      <c r="T151" s="177">
        <v>40273593</v>
      </c>
      <c r="U151" s="177">
        <v>32471777</v>
      </c>
      <c r="V151" s="178">
        <f>T151-U151</f>
        <v>7801816</v>
      </c>
      <c r="W151" s="179"/>
      <c r="X151" s="180"/>
      <c r="Y151" s="181"/>
      <c r="Z151" s="283" t="s">
        <v>526</v>
      </c>
      <c r="AA151" s="383">
        <v>2.9999999999999997E-4</v>
      </c>
    </row>
    <row r="152" spans="1:27" ht="27" customHeight="1" x14ac:dyDescent="0.2">
      <c r="A152" s="14"/>
      <c r="B152" s="48"/>
      <c r="C152" s="51">
        <f t="shared" si="2"/>
        <v>148</v>
      </c>
      <c r="D152" s="48"/>
      <c r="E152" s="48"/>
      <c r="F152" s="51" t="s">
        <v>180</v>
      </c>
      <c r="G152" s="51" t="s">
        <v>940</v>
      </c>
      <c r="H152" s="385"/>
      <c r="I152" s="386"/>
      <c r="J152" s="387"/>
      <c r="K152" s="381">
        <f>IF(AND(I152&gt;0,J152&gt;0),J152/I152,0)</f>
        <v>0</v>
      </c>
      <c r="L152" s="386"/>
      <c r="M152" s="387"/>
      <c r="N152" s="381">
        <f>IF(AND(L152&gt;0,M152&gt;0),M152/L152,0)</f>
        <v>0</v>
      </c>
      <c r="O152" s="150"/>
      <c r="P152" s="152"/>
      <c r="Q152" s="388"/>
      <c r="R152" s="54"/>
      <c r="S152" s="55"/>
      <c r="T152" s="121"/>
      <c r="U152" s="122"/>
      <c r="V152" s="122">
        <f>T152-U152</f>
        <v>0</v>
      </c>
      <c r="W152" s="121"/>
      <c r="X152" s="192"/>
      <c r="Y152" s="191"/>
      <c r="Z152" s="157"/>
      <c r="AA152" s="390"/>
    </row>
    <row r="153" spans="1:27" ht="27" customHeight="1" x14ac:dyDescent="0.2">
      <c r="A153" s="14"/>
      <c r="B153" s="51"/>
      <c r="C153" s="51">
        <f t="shared" si="2"/>
        <v>149</v>
      </c>
      <c r="D153" s="48">
        <v>2</v>
      </c>
      <c r="E153" s="48">
        <v>8040005006163</v>
      </c>
      <c r="F153" s="51" t="s">
        <v>181</v>
      </c>
      <c r="G153" s="51" t="s">
        <v>418</v>
      </c>
      <c r="H153" s="385">
        <v>20</v>
      </c>
      <c r="I153" s="386">
        <v>248</v>
      </c>
      <c r="J153" s="387">
        <v>4990800</v>
      </c>
      <c r="K153" s="381">
        <v>20124.193548387098</v>
      </c>
      <c r="L153" s="386">
        <v>23665</v>
      </c>
      <c r="M153" s="387">
        <v>4990800</v>
      </c>
      <c r="N153" s="381">
        <v>210.89372491020495</v>
      </c>
      <c r="O153" s="150"/>
      <c r="P153" s="152"/>
      <c r="Q153" s="388"/>
      <c r="R153" s="319">
        <v>20000</v>
      </c>
      <c r="S153" s="320">
        <v>20000</v>
      </c>
      <c r="T153" s="321">
        <v>8198217</v>
      </c>
      <c r="U153" s="322">
        <v>3207417</v>
      </c>
      <c r="V153" s="122">
        <v>4990800</v>
      </c>
      <c r="W153" s="121"/>
      <c r="X153" s="190"/>
      <c r="Y153" s="191"/>
      <c r="Z153" s="156"/>
      <c r="AA153" s="389"/>
    </row>
    <row r="154" spans="1:27" ht="27" customHeight="1" x14ac:dyDescent="0.2">
      <c r="A154" s="14"/>
      <c r="B154" s="51"/>
      <c r="C154" s="51">
        <f t="shared" si="2"/>
        <v>150</v>
      </c>
      <c r="D154" s="48">
        <v>2</v>
      </c>
      <c r="E154" s="160" t="s">
        <v>563</v>
      </c>
      <c r="F154" s="51" t="s">
        <v>70</v>
      </c>
      <c r="G154" s="51" t="s">
        <v>419</v>
      </c>
      <c r="H154" s="385">
        <v>20</v>
      </c>
      <c r="I154" s="386">
        <v>225</v>
      </c>
      <c r="J154" s="387">
        <v>7402553</v>
      </c>
      <c r="K154" s="381">
        <v>32900.235555555555</v>
      </c>
      <c r="L154" s="386">
        <v>16974.010000000002</v>
      </c>
      <c r="M154" s="387">
        <v>7402553</v>
      </c>
      <c r="N154" s="381">
        <v>436.11103092315835</v>
      </c>
      <c r="O154" s="150"/>
      <c r="P154" s="152"/>
      <c r="Q154" s="388"/>
      <c r="R154" s="319">
        <v>19747.899159663866</v>
      </c>
      <c r="S154" s="320">
        <v>18560.60606060606</v>
      </c>
      <c r="T154" s="321">
        <v>8534166</v>
      </c>
      <c r="U154" s="322">
        <v>1131613</v>
      </c>
      <c r="V154" s="122">
        <v>7402553</v>
      </c>
      <c r="W154" s="121"/>
      <c r="X154" s="192"/>
      <c r="Y154" s="191"/>
      <c r="Z154" s="157"/>
      <c r="AA154" s="390"/>
    </row>
    <row r="155" spans="1:27" ht="27" customHeight="1" x14ac:dyDescent="0.2">
      <c r="A155" s="14"/>
      <c r="B155" s="51"/>
      <c r="C155" s="51">
        <f t="shared" si="2"/>
        <v>151</v>
      </c>
      <c r="D155" s="48">
        <v>4</v>
      </c>
      <c r="E155" s="48"/>
      <c r="F155" s="51" t="s">
        <v>182</v>
      </c>
      <c r="G155" s="51" t="s">
        <v>420</v>
      </c>
      <c r="H155" s="385">
        <v>20</v>
      </c>
      <c r="I155" s="386">
        <v>163</v>
      </c>
      <c r="J155" s="387">
        <v>7434112</v>
      </c>
      <c r="K155" s="381">
        <v>45608.049079754601</v>
      </c>
      <c r="L155" s="386">
        <v>18882</v>
      </c>
      <c r="M155" s="387">
        <v>7434112</v>
      </c>
      <c r="N155" s="381">
        <v>393.71422518800972</v>
      </c>
      <c r="O155" s="150"/>
      <c r="P155" s="152"/>
      <c r="Q155" s="388"/>
      <c r="R155" s="54">
        <v>44318</v>
      </c>
      <c r="S155" s="57">
        <v>45833</v>
      </c>
      <c r="T155" s="121">
        <v>40548333</v>
      </c>
      <c r="U155" s="122">
        <v>33494126</v>
      </c>
      <c r="V155" s="122">
        <f>T155-U155</f>
        <v>7054207</v>
      </c>
      <c r="W155" s="121"/>
      <c r="X155" s="190"/>
      <c r="Y155" s="191"/>
      <c r="Z155" s="156"/>
      <c r="AA155" s="389"/>
    </row>
    <row r="156" spans="1:27" ht="27" customHeight="1" x14ac:dyDescent="0.2">
      <c r="A156" s="14"/>
      <c r="B156" s="51"/>
      <c r="C156" s="51">
        <f t="shared" si="2"/>
        <v>152</v>
      </c>
      <c r="D156" s="48">
        <v>2</v>
      </c>
      <c r="E156" s="48">
        <v>1211900459</v>
      </c>
      <c r="F156" s="51" t="s">
        <v>183</v>
      </c>
      <c r="G156" s="51" t="s">
        <v>421</v>
      </c>
      <c r="H156" s="385">
        <v>10</v>
      </c>
      <c r="I156" s="386">
        <v>122</v>
      </c>
      <c r="J156" s="387">
        <v>1595769</v>
      </c>
      <c r="K156" s="381">
        <v>13080.073770491803</v>
      </c>
      <c r="L156" s="386">
        <v>11684</v>
      </c>
      <c r="M156" s="387">
        <v>1595769</v>
      </c>
      <c r="N156" s="381">
        <v>136.57728517630949</v>
      </c>
      <c r="O156" s="150"/>
      <c r="P156" s="152"/>
      <c r="Q156" s="388"/>
      <c r="R156" s="319">
        <v>11796</v>
      </c>
      <c r="S156" s="320">
        <v>13191</v>
      </c>
      <c r="T156" s="321">
        <v>3214869</v>
      </c>
      <c r="U156" s="322">
        <v>1454200</v>
      </c>
      <c r="V156" s="122">
        <v>1760669</v>
      </c>
      <c r="W156" s="121" t="s">
        <v>526</v>
      </c>
      <c r="X156" s="192"/>
      <c r="Y156" s="191"/>
      <c r="Z156" s="157"/>
      <c r="AA156" s="390"/>
    </row>
    <row r="157" spans="1:27" ht="27" customHeight="1" x14ac:dyDescent="0.2">
      <c r="A157" s="14"/>
      <c r="B157" s="51"/>
      <c r="C157" s="51">
        <f t="shared" si="2"/>
        <v>153</v>
      </c>
      <c r="D157" s="48">
        <v>5</v>
      </c>
      <c r="E157" s="48">
        <v>8040005018712</v>
      </c>
      <c r="F157" s="51" t="s">
        <v>184</v>
      </c>
      <c r="G157" s="51" t="s">
        <v>941</v>
      </c>
      <c r="H157" s="385">
        <v>20</v>
      </c>
      <c r="I157" s="386">
        <v>209</v>
      </c>
      <c r="J157" s="387">
        <v>1803428</v>
      </c>
      <c r="K157" s="381">
        <v>8628.8421052631584</v>
      </c>
      <c r="L157" s="386"/>
      <c r="M157" s="387"/>
      <c r="N157" s="381">
        <v>0</v>
      </c>
      <c r="O157" s="150"/>
      <c r="P157" s="152"/>
      <c r="Q157" s="388"/>
      <c r="R157" s="54">
        <v>6500</v>
      </c>
      <c r="S157" s="57">
        <v>10000</v>
      </c>
      <c r="T157" s="121">
        <v>1803379</v>
      </c>
      <c r="U157" s="122">
        <v>1803428</v>
      </c>
      <c r="V157" s="122">
        <v>-49</v>
      </c>
      <c r="W157" s="121"/>
      <c r="X157" s="190"/>
      <c r="Y157" s="191"/>
      <c r="Z157" s="156"/>
      <c r="AA157" s="389"/>
    </row>
    <row r="158" spans="1:27" ht="27" customHeight="1" x14ac:dyDescent="0.2">
      <c r="A158" s="14"/>
      <c r="B158" s="51"/>
      <c r="C158" s="51">
        <f t="shared" si="2"/>
        <v>154</v>
      </c>
      <c r="D158" s="48">
        <v>5</v>
      </c>
      <c r="E158" s="48">
        <v>6040005014291</v>
      </c>
      <c r="F158" s="51" t="s">
        <v>185</v>
      </c>
      <c r="G158" s="51" t="s">
        <v>422</v>
      </c>
      <c r="H158" s="385">
        <v>20</v>
      </c>
      <c r="I158" s="386">
        <v>302</v>
      </c>
      <c r="J158" s="387">
        <v>4891340</v>
      </c>
      <c r="K158" s="381">
        <v>16196.490066225166</v>
      </c>
      <c r="L158" s="386">
        <v>10499</v>
      </c>
      <c r="M158" s="387">
        <v>4891340</v>
      </c>
      <c r="N158" s="381">
        <v>465.88627488332224</v>
      </c>
      <c r="O158" s="150"/>
      <c r="P158" s="152"/>
      <c r="Q158" s="388"/>
      <c r="R158" s="319">
        <v>18345</v>
      </c>
      <c r="S158" s="320">
        <v>14149</v>
      </c>
      <c r="T158" s="321">
        <v>17753526</v>
      </c>
      <c r="U158" s="322">
        <v>12862186</v>
      </c>
      <c r="V158" s="122">
        <v>4891340</v>
      </c>
      <c r="W158" s="121"/>
      <c r="X158" s="192"/>
      <c r="Y158" s="191"/>
      <c r="Z158" s="157"/>
      <c r="AA158" s="390"/>
    </row>
    <row r="159" spans="1:27" ht="27" customHeight="1" x14ac:dyDescent="0.2">
      <c r="A159" s="14"/>
      <c r="B159" s="51" t="s">
        <v>525</v>
      </c>
      <c r="C159" s="51">
        <f t="shared" si="2"/>
        <v>155</v>
      </c>
      <c r="D159" s="48">
        <v>4</v>
      </c>
      <c r="E159" s="48"/>
      <c r="F159" s="51" t="s">
        <v>186</v>
      </c>
      <c r="G159" s="51" t="s">
        <v>583</v>
      </c>
      <c r="H159" s="385">
        <v>20</v>
      </c>
      <c r="I159" s="386">
        <v>171</v>
      </c>
      <c r="J159" s="387">
        <v>2458709</v>
      </c>
      <c r="K159" s="381">
        <v>14378.415204678362</v>
      </c>
      <c r="L159" s="386">
        <v>10716.1</v>
      </c>
      <c r="M159" s="387">
        <v>2458709</v>
      </c>
      <c r="N159" s="381">
        <v>14378.415204678362</v>
      </c>
      <c r="O159" s="150"/>
      <c r="P159" s="152"/>
      <c r="Q159" s="388"/>
      <c r="R159" s="56">
        <v>11000</v>
      </c>
      <c r="S159" s="57">
        <v>14444</v>
      </c>
      <c r="T159" s="121">
        <v>3982765</v>
      </c>
      <c r="U159" s="122">
        <v>5715446</v>
      </c>
      <c r="V159" s="122">
        <v>-1732681</v>
      </c>
      <c r="W159" s="121"/>
      <c r="X159" s="190"/>
      <c r="Y159" s="191"/>
      <c r="Z159" s="156"/>
      <c r="AA159" s="389"/>
    </row>
    <row r="160" spans="1:27" ht="27" customHeight="1" x14ac:dyDescent="0.2">
      <c r="A160" s="14"/>
      <c r="B160" s="51"/>
      <c r="C160" s="51">
        <f t="shared" si="2"/>
        <v>156</v>
      </c>
      <c r="D160" s="48"/>
      <c r="E160" s="48"/>
      <c r="F160" s="51" t="s">
        <v>187</v>
      </c>
      <c r="G160" s="51" t="s">
        <v>423</v>
      </c>
      <c r="H160" s="385"/>
      <c r="I160" s="386"/>
      <c r="J160" s="387"/>
      <c r="K160" s="381">
        <f>IF(AND(I160&gt;0,J160&gt;0),J160/I160,0)</f>
        <v>0</v>
      </c>
      <c r="L160" s="386"/>
      <c r="M160" s="387"/>
      <c r="N160" s="381">
        <f>N163</f>
        <v>0</v>
      </c>
      <c r="O160" s="150"/>
      <c r="P160" s="152"/>
      <c r="Q160" s="388"/>
      <c r="R160" s="319"/>
      <c r="S160" s="320"/>
      <c r="T160" s="121"/>
      <c r="U160" s="122"/>
      <c r="V160" s="122">
        <f>T160-U160</f>
        <v>0</v>
      </c>
      <c r="W160" s="121"/>
      <c r="X160" s="192"/>
      <c r="Y160" s="191"/>
      <c r="Z160" s="157"/>
      <c r="AA160" s="390"/>
    </row>
    <row r="161" spans="1:27" ht="27" customHeight="1" x14ac:dyDescent="0.2">
      <c r="A161" s="14"/>
      <c r="B161" s="48"/>
      <c r="C161" s="51">
        <f t="shared" si="2"/>
        <v>157</v>
      </c>
      <c r="D161" s="48">
        <v>1</v>
      </c>
      <c r="E161" s="334" t="s">
        <v>532</v>
      </c>
      <c r="F161" s="51" t="s">
        <v>188</v>
      </c>
      <c r="G161" s="51" t="s">
        <v>424</v>
      </c>
      <c r="H161" s="400">
        <v>22</v>
      </c>
      <c r="I161" s="401">
        <v>191</v>
      </c>
      <c r="J161" s="402">
        <v>1717960</v>
      </c>
      <c r="K161" s="403">
        <v>8994.5549738219888</v>
      </c>
      <c r="L161" s="401"/>
      <c r="M161" s="402"/>
      <c r="N161" s="403">
        <v>0</v>
      </c>
      <c r="O161" s="59"/>
      <c r="P161" s="60"/>
      <c r="Q161" s="404"/>
      <c r="R161" s="63">
        <v>10000</v>
      </c>
      <c r="S161" s="62">
        <v>10000</v>
      </c>
      <c r="T161" s="121">
        <v>1670322</v>
      </c>
      <c r="U161" s="122">
        <v>0</v>
      </c>
      <c r="V161" s="122">
        <v>1670322</v>
      </c>
      <c r="W161" s="121"/>
      <c r="X161" s="190"/>
      <c r="Y161" s="191"/>
      <c r="Z161" s="156"/>
      <c r="AA161" s="389"/>
    </row>
    <row r="162" spans="1:27" ht="27" customHeight="1" x14ac:dyDescent="0.2">
      <c r="A162" s="14"/>
      <c r="B162" s="48"/>
      <c r="C162" s="51">
        <f t="shared" si="2"/>
        <v>158</v>
      </c>
      <c r="D162" s="48">
        <v>1</v>
      </c>
      <c r="E162" s="334" t="s">
        <v>532</v>
      </c>
      <c r="F162" s="51" t="s">
        <v>188</v>
      </c>
      <c r="G162" s="51" t="s">
        <v>425</v>
      </c>
      <c r="H162" s="400">
        <v>22</v>
      </c>
      <c r="I162" s="401">
        <v>204</v>
      </c>
      <c r="J162" s="402">
        <v>2083399</v>
      </c>
      <c r="K162" s="403">
        <v>10212.740196078432</v>
      </c>
      <c r="L162" s="401"/>
      <c r="M162" s="402"/>
      <c r="N162" s="403">
        <v>0</v>
      </c>
      <c r="O162" s="59"/>
      <c r="P162" s="60"/>
      <c r="Q162" s="404"/>
      <c r="R162" s="61">
        <v>10980</v>
      </c>
      <c r="S162" s="62">
        <v>10441</v>
      </c>
      <c r="T162" s="121">
        <v>2101194</v>
      </c>
      <c r="U162" s="122">
        <v>77153</v>
      </c>
      <c r="V162" s="122">
        <v>2024041</v>
      </c>
      <c r="W162" s="121"/>
      <c r="X162" s="192"/>
      <c r="Y162" s="191"/>
      <c r="Z162" s="157"/>
      <c r="AA162" s="390"/>
    </row>
    <row r="163" spans="1:27" ht="27" customHeight="1" x14ac:dyDescent="0.2">
      <c r="A163" s="14"/>
      <c r="B163" s="274"/>
      <c r="C163" s="51">
        <f t="shared" si="2"/>
        <v>159</v>
      </c>
      <c r="D163" s="48">
        <v>2</v>
      </c>
      <c r="E163" s="143">
        <v>4040005009087</v>
      </c>
      <c r="F163" s="51" t="s">
        <v>118</v>
      </c>
      <c r="G163" s="51" t="s">
        <v>426</v>
      </c>
      <c r="H163" s="385">
        <v>28</v>
      </c>
      <c r="I163" s="386">
        <v>261</v>
      </c>
      <c r="J163" s="387">
        <v>4747350</v>
      </c>
      <c r="K163" s="381">
        <v>18189.080459770114</v>
      </c>
      <c r="L163" s="386"/>
      <c r="M163" s="387"/>
      <c r="N163" s="381">
        <v>0</v>
      </c>
      <c r="O163" s="150"/>
      <c r="P163" s="152"/>
      <c r="Q163" s="388"/>
      <c r="R163" s="54">
        <v>15000</v>
      </c>
      <c r="S163" s="55">
        <v>19414</v>
      </c>
      <c r="T163" s="121">
        <v>7452974</v>
      </c>
      <c r="U163" s="122">
        <v>7452974</v>
      </c>
      <c r="V163" s="122">
        <v>0</v>
      </c>
      <c r="W163" s="121"/>
      <c r="X163" s="190"/>
      <c r="Y163" s="191"/>
      <c r="Z163" s="156"/>
      <c r="AA163" s="389"/>
    </row>
    <row r="164" spans="1:27" ht="27" customHeight="1" x14ac:dyDescent="0.2">
      <c r="A164" s="14"/>
      <c r="B164" s="274"/>
      <c r="C164" s="51">
        <f t="shared" si="2"/>
        <v>160</v>
      </c>
      <c r="D164" s="48">
        <v>2</v>
      </c>
      <c r="E164" s="48">
        <v>9040005004620</v>
      </c>
      <c r="F164" s="51" t="s">
        <v>66</v>
      </c>
      <c r="G164" s="51" t="s">
        <v>427</v>
      </c>
      <c r="H164" s="385">
        <v>22</v>
      </c>
      <c r="I164" s="386">
        <v>297</v>
      </c>
      <c r="J164" s="387">
        <v>1496928</v>
      </c>
      <c r="K164" s="381">
        <v>5040.1616161616157</v>
      </c>
      <c r="L164" s="386">
        <v>3841</v>
      </c>
      <c r="M164" s="387">
        <v>1496928</v>
      </c>
      <c r="N164" s="381">
        <v>389.72350950273369</v>
      </c>
      <c r="O164" s="150"/>
      <c r="P164" s="152"/>
      <c r="Q164" s="388"/>
      <c r="R164" s="54">
        <v>5654</v>
      </c>
      <c r="S164" s="55">
        <v>5500</v>
      </c>
      <c r="T164" s="121">
        <v>1750767</v>
      </c>
      <c r="U164" s="122">
        <v>1827413</v>
      </c>
      <c r="V164" s="122">
        <v>-76646</v>
      </c>
      <c r="W164" s="121"/>
      <c r="X164" s="192"/>
      <c r="Y164" s="191"/>
      <c r="Z164" s="157"/>
      <c r="AA164" s="390"/>
    </row>
    <row r="165" spans="1:27" ht="27" customHeight="1" x14ac:dyDescent="0.2">
      <c r="A165" s="14"/>
      <c r="B165" s="377"/>
      <c r="C165" s="51">
        <f t="shared" si="2"/>
        <v>161</v>
      </c>
      <c r="D165" s="48">
        <v>5</v>
      </c>
      <c r="E165" s="325">
        <v>60400050007634</v>
      </c>
      <c r="F165" s="51" t="s">
        <v>189</v>
      </c>
      <c r="G165" s="51" t="s">
        <v>428</v>
      </c>
      <c r="H165" s="405">
        <v>20</v>
      </c>
      <c r="I165" s="406">
        <v>84</v>
      </c>
      <c r="J165" s="407">
        <v>1216000</v>
      </c>
      <c r="K165" s="408">
        <v>14476.190476190477</v>
      </c>
      <c r="L165" s="406"/>
      <c r="M165" s="407"/>
      <c r="N165" s="408">
        <v>0</v>
      </c>
      <c r="O165" s="335"/>
      <c r="P165" s="336"/>
      <c r="Q165" s="409"/>
      <c r="R165" s="56">
        <v>14310</v>
      </c>
      <c r="S165" s="57">
        <v>14551</v>
      </c>
      <c r="T165" s="252">
        <v>1514798</v>
      </c>
      <c r="U165" s="252">
        <v>298798</v>
      </c>
      <c r="V165" s="122">
        <v>1216000</v>
      </c>
      <c r="W165" s="337"/>
      <c r="X165" s="192"/>
      <c r="Y165" s="296"/>
      <c r="Z165" s="157"/>
      <c r="AA165" s="390"/>
    </row>
    <row r="166" spans="1:27" ht="27" customHeight="1" x14ac:dyDescent="0.2">
      <c r="A166" s="14"/>
      <c r="B166" s="377"/>
      <c r="C166" s="51">
        <f t="shared" si="2"/>
        <v>162</v>
      </c>
      <c r="D166" s="48"/>
      <c r="E166" s="48"/>
      <c r="F166" s="51" t="s">
        <v>190</v>
      </c>
      <c r="G166" s="51" t="s">
        <v>942</v>
      </c>
      <c r="H166" s="405"/>
      <c r="I166" s="406"/>
      <c r="J166" s="407"/>
      <c r="K166" s="408"/>
      <c r="L166" s="406"/>
      <c r="M166" s="407"/>
      <c r="N166" s="408"/>
      <c r="O166" s="335"/>
      <c r="P166" s="336"/>
      <c r="Q166" s="409"/>
      <c r="R166" s="56"/>
      <c r="S166" s="57"/>
      <c r="T166" s="252"/>
      <c r="U166" s="252"/>
      <c r="V166" s="122"/>
      <c r="W166" s="337"/>
      <c r="X166" s="192"/>
      <c r="Y166" s="296"/>
      <c r="Z166" s="157"/>
      <c r="AA166" s="390"/>
    </row>
    <row r="167" spans="1:27" ht="27" customHeight="1" x14ac:dyDescent="0.2">
      <c r="A167" s="14"/>
      <c r="B167" s="377"/>
      <c r="C167" s="51">
        <f t="shared" si="2"/>
        <v>163</v>
      </c>
      <c r="D167" s="48">
        <v>4</v>
      </c>
      <c r="E167" s="48">
        <v>2010601037859</v>
      </c>
      <c r="F167" s="51" t="s">
        <v>191</v>
      </c>
      <c r="G167" s="51" t="s">
        <v>429</v>
      </c>
      <c r="H167" s="405">
        <v>14</v>
      </c>
      <c r="I167" s="406">
        <v>286</v>
      </c>
      <c r="J167" s="407">
        <v>3364675</v>
      </c>
      <c r="K167" s="408">
        <v>11764.597902097903</v>
      </c>
      <c r="L167" s="406">
        <v>10561</v>
      </c>
      <c r="M167" s="407">
        <f>J167</f>
        <v>3364675</v>
      </c>
      <c r="N167" s="408">
        <f>M167/L167</f>
        <v>318.59435659501941</v>
      </c>
      <c r="O167" s="335"/>
      <c r="P167" s="336"/>
      <c r="Q167" s="409"/>
      <c r="R167" s="56">
        <v>11000</v>
      </c>
      <c r="S167" s="57">
        <v>12069</v>
      </c>
      <c r="T167" s="252">
        <v>9020060</v>
      </c>
      <c r="U167" s="252">
        <v>5655385</v>
      </c>
      <c r="V167" s="122">
        <f>T167-U167</f>
        <v>3364675</v>
      </c>
      <c r="W167" s="337"/>
      <c r="X167" s="192"/>
      <c r="Y167" s="296"/>
      <c r="Z167" s="157"/>
      <c r="AA167" s="390"/>
    </row>
    <row r="168" spans="1:27" ht="27" customHeight="1" x14ac:dyDescent="0.2">
      <c r="A168" s="14"/>
      <c r="B168" s="377"/>
      <c r="C168" s="51">
        <f t="shared" si="2"/>
        <v>164</v>
      </c>
      <c r="D168" s="48">
        <v>5</v>
      </c>
      <c r="E168" s="48"/>
      <c r="F168" s="51" t="s">
        <v>192</v>
      </c>
      <c r="G168" s="51" t="s">
        <v>943</v>
      </c>
      <c r="H168" s="405">
        <v>20</v>
      </c>
      <c r="I168" s="406">
        <v>132</v>
      </c>
      <c r="J168" s="407">
        <v>1065580</v>
      </c>
      <c r="K168" s="408">
        <f>J168/I168</f>
        <v>8072.575757575758</v>
      </c>
      <c r="L168" s="406">
        <v>10560</v>
      </c>
      <c r="M168" s="407">
        <f>J168</f>
        <v>1065580</v>
      </c>
      <c r="N168" s="408">
        <f>M168/L168</f>
        <v>100.90719696969697</v>
      </c>
      <c r="O168" s="335"/>
      <c r="P168" s="336"/>
      <c r="Q168" s="409"/>
      <c r="R168" s="56"/>
      <c r="S168" s="57"/>
      <c r="T168" s="252"/>
      <c r="U168" s="252"/>
      <c r="V168" s="122"/>
      <c r="W168" s="337"/>
      <c r="X168" s="192"/>
      <c r="Y168" s="296"/>
      <c r="Z168" s="157"/>
      <c r="AA168" s="390"/>
    </row>
    <row r="169" spans="1:27" ht="27" customHeight="1" x14ac:dyDescent="0.2">
      <c r="A169" s="14"/>
      <c r="B169" s="377"/>
      <c r="C169" s="51">
        <f t="shared" si="2"/>
        <v>165</v>
      </c>
      <c r="D169" s="48">
        <v>5</v>
      </c>
      <c r="E169" s="160" t="s">
        <v>537</v>
      </c>
      <c r="F169" s="51" t="s">
        <v>193</v>
      </c>
      <c r="G169" s="51" t="s">
        <v>430</v>
      </c>
      <c r="H169" s="405">
        <v>20</v>
      </c>
      <c r="I169" s="406">
        <v>148</v>
      </c>
      <c r="J169" s="407">
        <v>968933</v>
      </c>
      <c r="K169" s="408">
        <v>6546.844594594595</v>
      </c>
      <c r="L169" s="406">
        <v>9576</v>
      </c>
      <c r="M169" s="407">
        <v>968933</v>
      </c>
      <c r="N169" s="408">
        <v>101.18347953216374</v>
      </c>
      <c r="O169" s="335"/>
      <c r="P169" s="336"/>
      <c r="Q169" s="409"/>
      <c r="R169" s="56">
        <v>10464.299999999999</v>
      </c>
      <c r="S169" s="57">
        <v>10464.299999999999</v>
      </c>
      <c r="T169" s="252">
        <v>1702230</v>
      </c>
      <c r="U169" s="252">
        <v>623449</v>
      </c>
      <c r="V169" s="122">
        <v>1078781</v>
      </c>
      <c r="W169" s="337" t="s">
        <v>526</v>
      </c>
      <c r="X169" s="192"/>
      <c r="Y169" s="296"/>
      <c r="Z169" s="157"/>
      <c r="AA169" s="390"/>
    </row>
    <row r="170" spans="1:27" ht="27" customHeight="1" x14ac:dyDescent="0.2">
      <c r="A170" s="14"/>
      <c r="B170" s="377"/>
      <c r="C170" s="51">
        <f t="shared" si="2"/>
        <v>166</v>
      </c>
      <c r="D170" s="48">
        <v>4</v>
      </c>
      <c r="E170" s="48">
        <v>4010001038415</v>
      </c>
      <c r="F170" s="51" t="s">
        <v>194</v>
      </c>
      <c r="G170" s="51" t="s">
        <v>431</v>
      </c>
      <c r="H170" s="405">
        <v>20</v>
      </c>
      <c r="I170" s="406">
        <v>210</v>
      </c>
      <c r="J170" s="407">
        <v>2400000</v>
      </c>
      <c r="K170" s="408">
        <v>11428.5</v>
      </c>
      <c r="L170" s="406">
        <v>10080</v>
      </c>
      <c r="M170" s="407">
        <f>J170</f>
        <v>2400000</v>
      </c>
      <c r="N170" s="408">
        <f>M170/L170</f>
        <v>238.0952380952381</v>
      </c>
      <c r="O170" s="335"/>
      <c r="P170" s="336"/>
      <c r="Q170" s="409"/>
      <c r="R170" s="56">
        <v>25000</v>
      </c>
      <c r="S170" s="57">
        <v>12222</v>
      </c>
      <c r="T170" s="252">
        <v>2850000</v>
      </c>
      <c r="U170" s="252">
        <v>450000</v>
      </c>
      <c r="V170" s="122">
        <f>T170-U170</f>
        <v>2400000</v>
      </c>
      <c r="W170" s="337"/>
      <c r="X170" s="192"/>
      <c r="Y170" s="296"/>
      <c r="Z170" s="157"/>
      <c r="AA170" s="390"/>
    </row>
    <row r="171" spans="1:27" ht="27" customHeight="1" thickBot="1" x14ac:dyDescent="0.25">
      <c r="A171" s="14"/>
      <c r="B171" s="377"/>
      <c r="C171" s="51">
        <f t="shared" si="2"/>
        <v>167</v>
      </c>
      <c r="D171" s="48">
        <v>5</v>
      </c>
      <c r="E171" s="48">
        <v>40005019094</v>
      </c>
      <c r="F171" s="51" t="s">
        <v>195</v>
      </c>
      <c r="G171" s="51" t="s">
        <v>432</v>
      </c>
      <c r="H171" s="405">
        <v>20</v>
      </c>
      <c r="I171" s="406">
        <v>242</v>
      </c>
      <c r="J171" s="407">
        <v>3092134</v>
      </c>
      <c r="K171" s="408">
        <v>12777.413223140496</v>
      </c>
      <c r="L171" s="406">
        <v>22914</v>
      </c>
      <c r="M171" s="407">
        <v>3092134</v>
      </c>
      <c r="N171" s="408">
        <v>134.94518634895698</v>
      </c>
      <c r="O171" s="335"/>
      <c r="P171" s="336"/>
      <c r="Q171" s="409"/>
      <c r="R171" s="56">
        <v>16667</v>
      </c>
      <c r="S171" s="57">
        <v>16667</v>
      </c>
      <c r="T171" s="252">
        <v>3147819</v>
      </c>
      <c r="U171" s="252">
        <v>302134</v>
      </c>
      <c r="V171" s="122">
        <v>2845685</v>
      </c>
      <c r="W171" s="337" t="s">
        <v>526</v>
      </c>
      <c r="X171" s="192"/>
      <c r="Y171" s="296"/>
      <c r="Z171" s="157"/>
      <c r="AA171" s="390"/>
    </row>
    <row r="172" spans="1:27" ht="27" customHeight="1" thickTop="1" x14ac:dyDescent="0.2">
      <c r="A172" s="14"/>
      <c r="B172" s="377"/>
      <c r="C172" s="51">
        <f t="shared" si="2"/>
        <v>168</v>
      </c>
      <c r="D172" s="48">
        <v>4</v>
      </c>
      <c r="E172" s="235">
        <v>7050001022825</v>
      </c>
      <c r="F172" s="48" t="s">
        <v>566</v>
      </c>
      <c r="G172" s="153" t="s">
        <v>567</v>
      </c>
      <c r="H172" s="378">
        <v>14</v>
      </c>
      <c r="I172" s="379">
        <v>223</v>
      </c>
      <c r="J172" s="380">
        <v>1683161</v>
      </c>
      <c r="K172" s="381">
        <f>IF(AND(I172&gt;0,J172&gt;0),J172/I172,0)</f>
        <v>7547.807174887892</v>
      </c>
      <c r="L172" s="379">
        <v>14810</v>
      </c>
      <c r="M172" s="380">
        <f>J172</f>
        <v>1683161</v>
      </c>
      <c r="N172" s="381">
        <f>IF(AND(L172&gt;0,M172&gt;0),M172/L172,0)</f>
        <v>113.65030384875084</v>
      </c>
      <c r="O172" s="148"/>
      <c r="P172" s="175"/>
      <c r="Q172" s="382"/>
      <c r="R172" s="318">
        <v>7547</v>
      </c>
      <c r="S172" s="314">
        <v>7578</v>
      </c>
      <c r="T172" s="177">
        <v>1983660</v>
      </c>
      <c r="U172" s="177">
        <v>529746</v>
      </c>
      <c r="V172" s="178">
        <f>T172-U172</f>
        <v>1453914</v>
      </c>
      <c r="W172" s="179"/>
      <c r="X172" s="180" t="s">
        <v>526</v>
      </c>
      <c r="Y172" s="181">
        <v>5.0000000000000002E-5</v>
      </c>
      <c r="Z172" s="283"/>
      <c r="AA172" s="383"/>
    </row>
    <row r="173" spans="1:27" ht="27" customHeight="1" x14ac:dyDescent="0.2">
      <c r="A173" s="14"/>
      <c r="B173" s="377"/>
      <c r="C173" s="51">
        <f t="shared" si="2"/>
        <v>169</v>
      </c>
      <c r="D173" s="48">
        <v>2</v>
      </c>
      <c r="E173" s="48"/>
      <c r="F173" s="51" t="s">
        <v>81</v>
      </c>
      <c r="G173" s="51" t="s">
        <v>944</v>
      </c>
      <c r="H173" s="405">
        <v>20</v>
      </c>
      <c r="I173" s="406">
        <v>292</v>
      </c>
      <c r="J173" s="407">
        <v>3010000</v>
      </c>
      <c r="K173" s="408">
        <f>J173/I173</f>
        <v>10308.219178082192</v>
      </c>
      <c r="L173" s="406">
        <v>23400</v>
      </c>
      <c r="M173" s="407">
        <f>J173</f>
        <v>3010000</v>
      </c>
      <c r="N173" s="408">
        <f>M173/L173</f>
        <v>128.63247863247864</v>
      </c>
      <c r="O173" s="335"/>
      <c r="P173" s="336"/>
      <c r="Q173" s="409"/>
      <c r="R173" s="56"/>
      <c r="S173" s="57"/>
      <c r="T173" s="252"/>
      <c r="U173" s="252"/>
      <c r="V173" s="122"/>
      <c r="W173" s="337"/>
      <c r="X173" s="192"/>
      <c r="Y173" s="296"/>
      <c r="Z173" s="157"/>
      <c r="AA173" s="390"/>
    </row>
    <row r="174" spans="1:27" ht="27" customHeight="1" x14ac:dyDescent="0.2">
      <c r="A174" s="14"/>
      <c r="B174" s="377"/>
      <c r="C174" s="51">
        <f t="shared" si="2"/>
        <v>170</v>
      </c>
      <c r="D174" s="48">
        <v>2</v>
      </c>
      <c r="E174" s="140">
        <v>3040005016167</v>
      </c>
      <c r="F174" s="51" t="s">
        <v>197</v>
      </c>
      <c r="G174" s="51" t="s">
        <v>433</v>
      </c>
      <c r="H174" s="405">
        <v>10</v>
      </c>
      <c r="I174" s="406">
        <v>96</v>
      </c>
      <c r="J174" s="407">
        <v>1610029</v>
      </c>
      <c r="K174" s="408">
        <v>16771.135416666668</v>
      </c>
      <c r="L174" s="406"/>
      <c r="M174" s="407"/>
      <c r="N174" s="408">
        <v>0</v>
      </c>
      <c r="O174" s="335"/>
      <c r="P174" s="336"/>
      <c r="Q174" s="409"/>
      <c r="R174" s="56">
        <v>16771</v>
      </c>
      <c r="S174" s="57">
        <v>16800</v>
      </c>
      <c r="T174" s="252">
        <v>9343682</v>
      </c>
      <c r="U174" s="252">
        <v>9343682</v>
      </c>
      <c r="V174" s="122">
        <v>0</v>
      </c>
      <c r="W174" s="337"/>
      <c r="X174" s="192" t="s">
        <v>526</v>
      </c>
      <c r="Y174" s="296">
        <v>0</v>
      </c>
      <c r="Z174" s="157"/>
      <c r="AA174" s="390"/>
    </row>
    <row r="175" spans="1:27" ht="27" customHeight="1" x14ac:dyDescent="0.2">
      <c r="A175" s="14"/>
      <c r="B175" s="377"/>
      <c r="C175" s="51">
        <f t="shared" si="2"/>
        <v>171</v>
      </c>
      <c r="D175" s="48">
        <v>5</v>
      </c>
      <c r="E175" s="140">
        <v>8040005017961</v>
      </c>
      <c r="F175" s="51" t="s">
        <v>198</v>
      </c>
      <c r="G175" s="51" t="s">
        <v>434</v>
      </c>
      <c r="H175" s="405">
        <v>14</v>
      </c>
      <c r="I175" s="406">
        <v>93</v>
      </c>
      <c r="J175" s="407">
        <v>1409100</v>
      </c>
      <c r="K175" s="408">
        <v>15151.612903225807</v>
      </c>
      <c r="L175" s="406">
        <v>7067</v>
      </c>
      <c r="M175" s="407">
        <v>1409100</v>
      </c>
      <c r="N175" s="408">
        <v>199.39153813499362</v>
      </c>
      <c r="O175" s="335"/>
      <c r="P175" s="336"/>
      <c r="Q175" s="409" t="s">
        <v>543</v>
      </c>
      <c r="R175" s="56">
        <v>15600</v>
      </c>
      <c r="S175" s="57">
        <v>16071</v>
      </c>
      <c r="T175" s="252">
        <v>3684823</v>
      </c>
      <c r="U175" s="252">
        <v>2275723</v>
      </c>
      <c r="V175" s="122">
        <v>1409100</v>
      </c>
      <c r="W175" s="337"/>
      <c r="X175" s="192" t="s">
        <v>526</v>
      </c>
      <c r="Y175" s="296">
        <v>0.99</v>
      </c>
      <c r="Z175" s="157"/>
      <c r="AA175" s="390"/>
    </row>
    <row r="176" spans="1:27" ht="27" customHeight="1" x14ac:dyDescent="0.2">
      <c r="A176" s="14"/>
      <c r="B176" s="377"/>
      <c r="C176" s="51">
        <f t="shared" si="2"/>
        <v>172</v>
      </c>
      <c r="D176" s="48">
        <v>4</v>
      </c>
      <c r="E176" s="160" t="s">
        <v>548</v>
      </c>
      <c r="F176" s="51" t="s">
        <v>199</v>
      </c>
      <c r="G176" s="51" t="s">
        <v>435</v>
      </c>
      <c r="H176" s="405">
        <v>20</v>
      </c>
      <c r="I176" s="406">
        <v>207</v>
      </c>
      <c r="J176" s="407">
        <v>2230597</v>
      </c>
      <c r="K176" s="408">
        <v>10775.830917874397</v>
      </c>
      <c r="L176" s="406">
        <v>15763</v>
      </c>
      <c r="M176" s="407">
        <v>2230597</v>
      </c>
      <c r="N176" s="408">
        <v>141.50840576032482</v>
      </c>
      <c r="O176" s="335"/>
      <c r="P176" s="336"/>
      <c r="Q176" s="409"/>
      <c r="R176" s="56">
        <v>13500</v>
      </c>
      <c r="S176" s="57">
        <v>13500</v>
      </c>
      <c r="T176" s="252">
        <v>2406630</v>
      </c>
      <c r="U176" s="252">
        <v>176033</v>
      </c>
      <c r="V176" s="122">
        <v>2230597</v>
      </c>
      <c r="W176" s="337"/>
      <c r="X176" s="192"/>
      <c r="Y176" s="296"/>
      <c r="Z176" s="157"/>
      <c r="AA176" s="390"/>
    </row>
    <row r="177" spans="1:27" ht="27" customHeight="1" x14ac:dyDescent="0.2">
      <c r="A177" s="14"/>
      <c r="B177" s="377"/>
      <c r="C177" s="51">
        <f t="shared" si="2"/>
        <v>173</v>
      </c>
      <c r="D177" s="48"/>
      <c r="E177" s="48"/>
      <c r="F177" s="51" t="s">
        <v>200</v>
      </c>
      <c r="G177" s="51" t="s">
        <v>945</v>
      </c>
      <c r="H177" s="405"/>
      <c r="I177" s="406"/>
      <c r="J177" s="407"/>
      <c r="K177" s="408"/>
      <c r="L177" s="406"/>
      <c r="M177" s="407"/>
      <c r="N177" s="408"/>
      <c r="O177" s="335"/>
      <c r="P177" s="336"/>
      <c r="Q177" s="409"/>
      <c r="R177" s="56"/>
      <c r="S177" s="57"/>
      <c r="T177" s="252"/>
      <c r="U177" s="252"/>
      <c r="V177" s="122"/>
      <c r="W177" s="337"/>
      <c r="X177" s="192"/>
      <c r="Y177" s="296"/>
      <c r="Z177" s="157"/>
      <c r="AA177" s="390"/>
    </row>
    <row r="178" spans="1:27" ht="27" customHeight="1" x14ac:dyDescent="0.2">
      <c r="A178" s="14"/>
      <c r="B178" s="377"/>
      <c r="C178" s="51">
        <f t="shared" si="2"/>
        <v>174</v>
      </c>
      <c r="D178" s="48">
        <v>6</v>
      </c>
      <c r="E178" s="137">
        <v>1215400068</v>
      </c>
      <c r="F178" s="51" t="s">
        <v>201</v>
      </c>
      <c r="G178" s="51" t="s">
        <v>436</v>
      </c>
      <c r="H178" s="405">
        <v>15</v>
      </c>
      <c r="I178" s="406">
        <v>190</v>
      </c>
      <c r="J178" s="407">
        <v>2130870</v>
      </c>
      <c r="K178" s="408">
        <v>11215.105263157895</v>
      </c>
      <c r="L178" s="406">
        <v>190</v>
      </c>
      <c r="M178" s="407">
        <v>2130870</v>
      </c>
      <c r="N178" s="408">
        <v>11215.105263157895</v>
      </c>
      <c r="O178" s="335"/>
      <c r="P178" s="336"/>
      <c r="Q178" s="409"/>
      <c r="R178" s="56">
        <v>11215</v>
      </c>
      <c r="S178" s="57">
        <v>14211</v>
      </c>
      <c r="T178" s="252">
        <v>2343957</v>
      </c>
      <c r="U178" s="252">
        <v>213087</v>
      </c>
      <c r="V178" s="122">
        <v>2130870</v>
      </c>
      <c r="W178" s="337"/>
      <c r="X178" s="192"/>
      <c r="Y178" s="296"/>
      <c r="Z178" s="157"/>
      <c r="AA178" s="390"/>
    </row>
    <row r="179" spans="1:27" ht="27" customHeight="1" x14ac:dyDescent="0.2">
      <c r="A179" s="14"/>
      <c r="B179" s="377"/>
      <c r="C179" s="51">
        <f t="shared" si="2"/>
        <v>175</v>
      </c>
      <c r="D179" s="48">
        <v>2</v>
      </c>
      <c r="E179" s="48">
        <v>5040005019069</v>
      </c>
      <c r="F179" s="51" t="s">
        <v>202</v>
      </c>
      <c r="G179" s="51" t="s">
        <v>437</v>
      </c>
      <c r="H179" s="405">
        <v>40</v>
      </c>
      <c r="I179" s="406">
        <v>562</v>
      </c>
      <c r="J179" s="407">
        <v>4093920</v>
      </c>
      <c r="K179" s="408">
        <v>7284.5551601423485</v>
      </c>
      <c r="L179" s="406">
        <v>34235</v>
      </c>
      <c r="M179" s="407">
        <v>4093920</v>
      </c>
      <c r="N179" s="408">
        <v>119.5</v>
      </c>
      <c r="O179" s="335"/>
      <c r="P179" s="336"/>
      <c r="Q179" s="409"/>
      <c r="R179" s="56">
        <v>8378</v>
      </c>
      <c r="S179" s="57">
        <v>8378</v>
      </c>
      <c r="T179" s="252">
        <v>8310926</v>
      </c>
      <c r="U179" s="252">
        <v>4840850</v>
      </c>
      <c r="V179" s="122">
        <f>T179-U179</f>
        <v>3470076</v>
      </c>
      <c r="W179" s="337"/>
      <c r="X179" s="192"/>
      <c r="Y179" s="296"/>
      <c r="Z179" s="157"/>
      <c r="AA179" s="390">
        <v>0</v>
      </c>
    </row>
    <row r="180" spans="1:27" ht="27" customHeight="1" x14ac:dyDescent="0.2">
      <c r="A180" s="14"/>
      <c r="B180" s="377"/>
      <c r="C180" s="51">
        <f t="shared" si="2"/>
        <v>176</v>
      </c>
      <c r="D180" s="48"/>
      <c r="E180" s="48"/>
      <c r="F180" s="51" t="s">
        <v>203</v>
      </c>
      <c r="G180" s="51" t="s">
        <v>946</v>
      </c>
      <c r="H180" s="405"/>
      <c r="I180" s="406"/>
      <c r="J180" s="407"/>
      <c r="K180" s="408"/>
      <c r="L180" s="406"/>
      <c r="M180" s="407"/>
      <c r="N180" s="408"/>
      <c r="O180" s="335"/>
      <c r="P180" s="336"/>
      <c r="Q180" s="409"/>
      <c r="R180" s="56"/>
      <c r="S180" s="57"/>
      <c r="T180" s="252"/>
      <c r="U180" s="252"/>
      <c r="V180" s="122"/>
      <c r="W180" s="337"/>
      <c r="X180" s="192"/>
      <c r="Y180" s="296"/>
      <c r="Z180" s="157"/>
      <c r="AA180" s="390"/>
    </row>
    <row r="181" spans="1:27" ht="27" customHeight="1" x14ac:dyDescent="0.2">
      <c r="A181" s="14"/>
      <c r="B181" s="377"/>
      <c r="C181" s="51">
        <f t="shared" si="2"/>
        <v>177</v>
      </c>
      <c r="D181" s="48"/>
      <c r="E181" s="48"/>
      <c r="F181" s="51" t="s">
        <v>204</v>
      </c>
      <c r="G181" s="51" t="s">
        <v>947</v>
      </c>
      <c r="H181" s="405"/>
      <c r="I181" s="406"/>
      <c r="J181" s="407"/>
      <c r="K181" s="408"/>
      <c r="L181" s="406"/>
      <c r="M181" s="407"/>
      <c r="N181" s="408"/>
      <c r="O181" s="335"/>
      <c r="P181" s="336"/>
      <c r="Q181" s="409"/>
      <c r="R181" s="56"/>
      <c r="S181" s="57"/>
      <c r="T181" s="252"/>
      <c r="U181" s="252"/>
      <c r="V181" s="122"/>
      <c r="W181" s="337"/>
      <c r="X181" s="192"/>
      <c r="Y181" s="296"/>
      <c r="Z181" s="157"/>
      <c r="AA181" s="390"/>
    </row>
    <row r="182" spans="1:27" ht="27" customHeight="1" x14ac:dyDescent="0.2">
      <c r="A182" s="14"/>
      <c r="B182" s="377"/>
      <c r="C182" s="51">
        <f t="shared" si="2"/>
        <v>178</v>
      </c>
      <c r="D182" s="48">
        <v>2</v>
      </c>
      <c r="E182" s="48">
        <v>2040005004593</v>
      </c>
      <c r="F182" s="51" t="s">
        <v>65</v>
      </c>
      <c r="G182" s="51" t="s">
        <v>948</v>
      </c>
      <c r="H182" s="405">
        <v>34</v>
      </c>
      <c r="I182" s="406">
        <v>468</v>
      </c>
      <c r="J182" s="407">
        <v>4165416</v>
      </c>
      <c r="K182" s="408">
        <v>8900.461538461539</v>
      </c>
      <c r="L182" s="406">
        <v>53688</v>
      </c>
      <c r="M182" s="407">
        <f>J182</f>
        <v>4165416</v>
      </c>
      <c r="N182" s="408">
        <f>M182/L182</f>
        <v>77.585605721949037</v>
      </c>
      <c r="O182" s="335"/>
      <c r="P182" s="336"/>
      <c r="Q182" s="409"/>
      <c r="R182" s="56">
        <v>10294</v>
      </c>
      <c r="S182" s="57"/>
      <c r="T182" s="252">
        <v>4600000</v>
      </c>
      <c r="U182" s="252">
        <v>400000</v>
      </c>
      <c r="V182" s="122">
        <v>4200000</v>
      </c>
      <c r="W182" s="337"/>
      <c r="X182" s="192"/>
      <c r="Y182" s="296">
        <v>0</v>
      </c>
      <c r="Z182" s="157"/>
      <c r="AA182" s="390">
        <v>0</v>
      </c>
    </row>
    <row r="183" spans="1:27" ht="27" customHeight="1" x14ac:dyDescent="0.2">
      <c r="A183" s="14"/>
      <c r="B183" s="377"/>
      <c r="C183" s="51">
        <f t="shared" si="2"/>
        <v>179</v>
      </c>
      <c r="D183" s="48">
        <v>2</v>
      </c>
      <c r="E183" s="48">
        <v>4040005014772</v>
      </c>
      <c r="F183" s="51" t="s">
        <v>205</v>
      </c>
      <c r="G183" s="51" t="s">
        <v>438</v>
      </c>
      <c r="H183" s="405">
        <v>10</v>
      </c>
      <c r="I183" s="406">
        <v>98</v>
      </c>
      <c r="J183" s="407">
        <v>836452</v>
      </c>
      <c r="K183" s="408">
        <v>8535.224489795919</v>
      </c>
      <c r="L183" s="406">
        <v>4546</v>
      </c>
      <c r="M183" s="407">
        <v>836452</v>
      </c>
      <c r="N183" s="408">
        <v>183.99736031676198</v>
      </c>
      <c r="O183" s="335"/>
      <c r="P183" s="336"/>
      <c r="Q183" s="409"/>
      <c r="R183" s="56">
        <v>8535</v>
      </c>
      <c r="S183" s="57">
        <v>10408</v>
      </c>
      <c r="T183" s="252">
        <v>4328320</v>
      </c>
      <c r="U183" s="252">
        <v>834280</v>
      </c>
      <c r="V183" s="122">
        <v>3494040</v>
      </c>
      <c r="W183" s="337"/>
      <c r="X183" s="192"/>
      <c r="Y183" s="296"/>
      <c r="Z183" s="157"/>
      <c r="AA183" s="390"/>
    </row>
    <row r="184" spans="1:27" ht="27" customHeight="1" x14ac:dyDescent="0.2">
      <c r="A184" s="14"/>
      <c r="B184" s="377"/>
      <c r="C184" s="51">
        <f t="shared" si="2"/>
        <v>180</v>
      </c>
      <c r="D184" s="48">
        <v>1</v>
      </c>
      <c r="E184" s="48">
        <v>1213900135</v>
      </c>
      <c r="F184" s="51" t="s">
        <v>206</v>
      </c>
      <c r="G184" s="51" t="s">
        <v>439</v>
      </c>
      <c r="H184" s="405">
        <v>20</v>
      </c>
      <c r="I184" s="406">
        <v>212</v>
      </c>
      <c r="J184" s="407">
        <v>2804870</v>
      </c>
      <c r="K184" s="408">
        <v>13230.518867924528</v>
      </c>
      <c r="L184" s="406">
        <v>15160</v>
      </c>
      <c r="M184" s="407">
        <v>2804870</v>
      </c>
      <c r="N184" s="408">
        <v>185.01781002638523</v>
      </c>
      <c r="O184" s="335"/>
      <c r="P184" s="336"/>
      <c r="Q184" s="409"/>
      <c r="R184" s="56">
        <v>11556</v>
      </c>
      <c r="S184" s="57">
        <v>11842</v>
      </c>
      <c r="T184" s="252">
        <v>4628707</v>
      </c>
      <c r="U184" s="252">
        <v>1623837</v>
      </c>
      <c r="V184" s="122">
        <v>3004870</v>
      </c>
      <c r="W184" s="337" t="s">
        <v>526</v>
      </c>
      <c r="X184" s="192" t="s">
        <v>526</v>
      </c>
      <c r="Y184" s="296">
        <v>0.216</v>
      </c>
      <c r="Z184" s="157"/>
      <c r="AA184" s="390"/>
    </row>
    <row r="185" spans="1:27" ht="27" customHeight="1" x14ac:dyDescent="0.2">
      <c r="A185" s="14"/>
      <c r="B185" s="377"/>
      <c r="C185" s="51">
        <f t="shared" si="2"/>
        <v>181</v>
      </c>
      <c r="D185" s="48">
        <v>2</v>
      </c>
      <c r="E185" s="141" t="s">
        <v>542</v>
      </c>
      <c r="F185" s="51" t="s">
        <v>207</v>
      </c>
      <c r="G185" s="51" t="s">
        <v>440</v>
      </c>
      <c r="H185" s="405">
        <v>20</v>
      </c>
      <c r="I185" s="406">
        <v>228</v>
      </c>
      <c r="J185" s="407">
        <v>2643492</v>
      </c>
      <c r="K185" s="408">
        <v>11594.263157894737</v>
      </c>
      <c r="L185" s="406">
        <v>18620</v>
      </c>
      <c r="M185" s="407">
        <v>2643492</v>
      </c>
      <c r="N185" s="408">
        <v>141.97056928034371</v>
      </c>
      <c r="O185" s="335"/>
      <c r="P185" s="336"/>
      <c r="Q185" s="409"/>
      <c r="R185" s="56">
        <v>12000</v>
      </c>
      <c r="S185" s="57">
        <v>12000</v>
      </c>
      <c r="T185" s="252">
        <v>2820505</v>
      </c>
      <c r="U185" s="252">
        <v>2820505</v>
      </c>
      <c r="V185" s="122">
        <v>0</v>
      </c>
      <c r="W185" s="337"/>
      <c r="X185" s="192"/>
      <c r="Y185" s="296"/>
      <c r="Z185" s="157"/>
      <c r="AA185" s="390"/>
    </row>
    <row r="186" spans="1:27" ht="27" customHeight="1" x14ac:dyDescent="0.2">
      <c r="A186" s="14"/>
      <c r="B186" s="377"/>
      <c r="C186" s="51">
        <f t="shared" si="2"/>
        <v>182</v>
      </c>
      <c r="D186" s="48">
        <v>5</v>
      </c>
      <c r="E186" s="147">
        <v>1212500431</v>
      </c>
      <c r="F186" s="51" t="s">
        <v>208</v>
      </c>
      <c r="G186" s="51" t="s">
        <v>441</v>
      </c>
      <c r="H186" s="405">
        <v>20</v>
      </c>
      <c r="I186" s="406">
        <v>241</v>
      </c>
      <c r="J186" s="407">
        <v>2410539</v>
      </c>
      <c r="K186" s="408">
        <v>10002.236514522821</v>
      </c>
      <c r="L186" s="406">
        <v>241</v>
      </c>
      <c r="M186" s="407">
        <v>2410539</v>
      </c>
      <c r="N186" s="408">
        <v>10002.236514522821</v>
      </c>
      <c r="O186" s="335"/>
      <c r="P186" s="336"/>
      <c r="Q186" s="409"/>
      <c r="R186" s="56">
        <v>2410539</v>
      </c>
      <c r="S186" s="57">
        <v>2410000</v>
      </c>
      <c r="T186" s="252">
        <v>2425803</v>
      </c>
      <c r="U186" s="252">
        <v>15264</v>
      </c>
      <c r="V186" s="122">
        <v>2410539</v>
      </c>
      <c r="W186" s="337" t="s">
        <v>526</v>
      </c>
      <c r="X186" s="192"/>
      <c r="Y186" s="296"/>
      <c r="Z186" s="157" t="s">
        <v>526</v>
      </c>
      <c r="AA186" s="390" t="s">
        <v>560</v>
      </c>
    </row>
    <row r="187" spans="1:27" ht="27" customHeight="1" x14ac:dyDescent="0.2">
      <c r="A187" s="14"/>
      <c r="B187" s="377"/>
      <c r="C187" s="51">
        <f t="shared" si="2"/>
        <v>183</v>
      </c>
      <c r="D187" s="48"/>
      <c r="E187" s="48"/>
      <c r="F187" s="51" t="s">
        <v>209</v>
      </c>
      <c r="G187" s="51" t="s">
        <v>949</v>
      </c>
      <c r="H187" s="405"/>
      <c r="I187" s="406"/>
      <c r="J187" s="407"/>
      <c r="K187" s="408"/>
      <c r="L187" s="406"/>
      <c r="M187" s="407"/>
      <c r="N187" s="408"/>
      <c r="O187" s="335"/>
      <c r="P187" s="336"/>
      <c r="Q187" s="409"/>
      <c r="R187" s="56"/>
      <c r="S187" s="57"/>
      <c r="T187" s="252"/>
      <c r="U187" s="252"/>
      <c r="V187" s="122"/>
      <c r="W187" s="337"/>
      <c r="X187" s="192"/>
      <c r="Y187" s="296"/>
      <c r="Z187" s="157"/>
      <c r="AA187" s="390"/>
    </row>
    <row r="188" spans="1:27" ht="27" customHeight="1" x14ac:dyDescent="0.2">
      <c r="A188" s="14"/>
      <c r="B188" s="377"/>
      <c r="C188" s="51">
        <f t="shared" si="2"/>
        <v>184</v>
      </c>
      <c r="D188" s="48">
        <v>5</v>
      </c>
      <c r="E188" s="48">
        <v>8040005018646</v>
      </c>
      <c r="F188" s="51" t="s">
        <v>210</v>
      </c>
      <c r="G188" s="51" t="s">
        <v>442</v>
      </c>
      <c r="H188" s="405">
        <v>20</v>
      </c>
      <c r="I188" s="406">
        <v>16</v>
      </c>
      <c r="J188" s="407">
        <v>1050000</v>
      </c>
      <c r="K188" s="408">
        <v>65625</v>
      </c>
      <c r="L188" s="406">
        <v>2100</v>
      </c>
      <c r="M188" s="407">
        <v>1050000</v>
      </c>
      <c r="N188" s="408">
        <v>500</v>
      </c>
      <c r="O188" s="335"/>
      <c r="P188" s="336"/>
      <c r="Q188" s="409"/>
      <c r="R188" s="56"/>
      <c r="S188" s="57"/>
      <c r="T188" s="252"/>
      <c r="U188" s="252"/>
      <c r="V188" s="122">
        <v>0</v>
      </c>
      <c r="W188" s="337"/>
      <c r="X188" s="192"/>
      <c r="Y188" s="296"/>
      <c r="Z188" s="157"/>
      <c r="AA188" s="390"/>
    </row>
    <row r="189" spans="1:27" ht="27" customHeight="1" x14ac:dyDescent="0.2">
      <c r="A189" s="14"/>
      <c r="B189" s="377"/>
      <c r="C189" s="51">
        <f t="shared" si="2"/>
        <v>185</v>
      </c>
      <c r="D189" s="48"/>
      <c r="E189" s="48"/>
      <c r="F189" s="51" t="s">
        <v>211</v>
      </c>
      <c r="G189" s="51" t="s">
        <v>950</v>
      </c>
      <c r="H189" s="405"/>
      <c r="I189" s="406"/>
      <c r="J189" s="407"/>
      <c r="K189" s="408"/>
      <c r="L189" s="406"/>
      <c r="M189" s="407"/>
      <c r="N189" s="408"/>
      <c r="O189" s="335"/>
      <c r="P189" s="336"/>
      <c r="Q189" s="409"/>
      <c r="R189" s="56"/>
      <c r="S189" s="57"/>
      <c r="T189" s="252"/>
      <c r="U189" s="252"/>
      <c r="V189" s="122"/>
      <c r="W189" s="337"/>
      <c r="X189" s="192"/>
      <c r="Y189" s="296"/>
      <c r="Z189" s="157"/>
      <c r="AA189" s="390"/>
    </row>
    <row r="190" spans="1:27" ht="27" customHeight="1" x14ac:dyDescent="0.2">
      <c r="A190" s="14"/>
      <c r="B190" s="377"/>
      <c r="C190" s="51">
        <f t="shared" si="2"/>
        <v>186</v>
      </c>
      <c r="D190" s="48"/>
      <c r="E190" s="48"/>
      <c r="F190" s="51" t="s">
        <v>212</v>
      </c>
      <c r="G190" s="51" t="s">
        <v>951</v>
      </c>
      <c r="H190" s="405"/>
      <c r="I190" s="406"/>
      <c r="J190" s="407"/>
      <c r="K190" s="408"/>
      <c r="L190" s="406"/>
      <c r="M190" s="407"/>
      <c r="N190" s="408"/>
      <c r="O190" s="335"/>
      <c r="P190" s="336"/>
      <c r="Q190" s="409"/>
      <c r="R190" s="56"/>
      <c r="S190" s="57"/>
      <c r="T190" s="252"/>
      <c r="U190" s="252"/>
      <c r="V190" s="122"/>
      <c r="W190" s="337"/>
      <c r="X190" s="192"/>
      <c r="Y190" s="296"/>
      <c r="Z190" s="157"/>
      <c r="AA190" s="390"/>
    </row>
    <row r="191" spans="1:27" ht="27" customHeight="1" x14ac:dyDescent="0.2">
      <c r="A191" s="14"/>
      <c r="B191" s="377"/>
      <c r="C191" s="51">
        <f t="shared" si="2"/>
        <v>187</v>
      </c>
      <c r="D191" s="48"/>
      <c r="E191" s="48"/>
      <c r="F191" s="51" t="s">
        <v>213</v>
      </c>
      <c r="G191" s="51" t="s">
        <v>952</v>
      </c>
      <c r="H191" s="405"/>
      <c r="I191" s="406"/>
      <c r="J191" s="407"/>
      <c r="K191" s="408"/>
      <c r="L191" s="406"/>
      <c r="M191" s="407"/>
      <c r="N191" s="408"/>
      <c r="O191" s="335"/>
      <c r="P191" s="336"/>
      <c r="Q191" s="409"/>
      <c r="R191" s="56"/>
      <c r="S191" s="57"/>
      <c r="T191" s="252"/>
      <c r="U191" s="252"/>
      <c r="V191" s="122"/>
      <c r="W191" s="337"/>
      <c r="X191" s="192"/>
      <c r="Y191" s="296"/>
      <c r="Z191" s="157"/>
      <c r="AA191" s="390"/>
    </row>
    <row r="192" spans="1:27" ht="27" customHeight="1" x14ac:dyDescent="0.2">
      <c r="A192" s="14"/>
      <c r="B192" s="377"/>
      <c r="C192" s="51">
        <f t="shared" si="2"/>
        <v>188</v>
      </c>
      <c r="D192" s="48"/>
      <c r="E192" s="48"/>
      <c r="F192" s="51" t="s">
        <v>214</v>
      </c>
      <c r="G192" s="51" t="s">
        <v>953</v>
      </c>
      <c r="H192" s="405"/>
      <c r="I192" s="406"/>
      <c r="J192" s="407"/>
      <c r="K192" s="408"/>
      <c r="L192" s="406"/>
      <c r="M192" s="407"/>
      <c r="N192" s="408"/>
      <c r="O192" s="335"/>
      <c r="P192" s="336"/>
      <c r="Q192" s="409"/>
      <c r="R192" s="56"/>
      <c r="S192" s="57"/>
      <c r="T192" s="252"/>
      <c r="U192" s="252"/>
      <c r="V192" s="122"/>
      <c r="W192" s="337"/>
      <c r="X192" s="192"/>
      <c r="Y192" s="296"/>
      <c r="Z192" s="157"/>
      <c r="AA192" s="390"/>
    </row>
    <row r="193" spans="1:27" ht="27" customHeight="1" x14ac:dyDescent="0.2">
      <c r="A193" s="14"/>
      <c r="B193" s="377"/>
      <c r="C193" s="51">
        <f t="shared" si="2"/>
        <v>189</v>
      </c>
      <c r="D193" s="48">
        <v>2</v>
      </c>
      <c r="E193" s="48" t="s">
        <v>530</v>
      </c>
      <c r="F193" s="51" t="s">
        <v>215</v>
      </c>
      <c r="G193" s="51" t="s">
        <v>443</v>
      </c>
      <c r="H193" s="405">
        <v>20</v>
      </c>
      <c r="I193" s="406">
        <v>81</v>
      </c>
      <c r="J193" s="407">
        <v>1010346</v>
      </c>
      <c r="K193" s="408">
        <v>12473.407407407407</v>
      </c>
      <c r="L193" s="406">
        <v>4603</v>
      </c>
      <c r="M193" s="407">
        <v>1010346</v>
      </c>
      <c r="N193" s="408">
        <v>219.49728437975233</v>
      </c>
      <c r="O193" s="335"/>
      <c r="P193" s="336"/>
      <c r="Q193" s="409"/>
      <c r="R193" s="56">
        <v>12500</v>
      </c>
      <c r="S193" s="57">
        <v>13000</v>
      </c>
      <c r="T193" s="252">
        <v>2020692</v>
      </c>
      <c r="U193" s="252">
        <v>1010346</v>
      </c>
      <c r="V193" s="122">
        <f>T193-U193</f>
        <v>1010346</v>
      </c>
      <c r="W193" s="337"/>
      <c r="X193" s="192"/>
      <c r="Y193" s="296"/>
      <c r="Z193" s="157"/>
      <c r="AA193" s="390"/>
    </row>
    <row r="194" spans="1:27" ht="27" customHeight="1" x14ac:dyDescent="0.2">
      <c r="A194" s="14"/>
      <c r="B194" s="377"/>
      <c r="C194" s="51">
        <f t="shared" si="2"/>
        <v>190</v>
      </c>
      <c r="D194" s="48"/>
      <c r="E194" s="48"/>
      <c r="F194" s="51" t="s">
        <v>216</v>
      </c>
      <c r="G194" s="51" t="s">
        <v>954</v>
      </c>
      <c r="H194" s="405"/>
      <c r="I194" s="406"/>
      <c r="J194" s="407"/>
      <c r="K194" s="408"/>
      <c r="L194" s="406"/>
      <c r="M194" s="407"/>
      <c r="N194" s="408"/>
      <c r="O194" s="335"/>
      <c r="P194" s="336"/>
      <c r="Q194" s="409"/>
      <c r="R194" s="56"/>
      <c r="S194" s="57"/>
      <c r="T194" s="252"/>
      <c r="U194" s="252"/>
      <c r="V194" s="122"/>
      <c r="W194" s="337"/>
      <c r="X194" s="192"/>
      <c r="Y194" s="296"/>
      <c r="Z194" s="157"/>
      <c r="AA194" s="390"/>
    </row>
    <row r="195" spans="1:27" ht="27" customHeight="1" x14ac:dyDescent="0.2">
      <c r="A195" s="14"/>
      <c r="B195" s="377"/>
      <c r="C195" s="51">
        <f t="shared" si="2"/>
        <v>191</v>
      </c>
      <c r="D195" s="48">
        <v>4</v>
      </c>
      <c r="E195" s="138">
        <v>1213600297</v>
      </c>
      <c r="F195" s="51" t="s">
        <v>217</v>
      </c>
      <c r="G195" s="51" t="s">
        <v>444</v>
      </c>
      <c r="H195" s="405">
        <v>40</v>
      </c>
      <c r="I195" s="406">
        <v>295</v>
      </c>
      <c r="J195" s="407">
        <v>1383000</v>
      </c>
      <c r="K195" s="408">
        <v>4688.1355932203387</v>
      </c>
      <c r="L195" s="406">
        <v>295</v>
      </c>
      <c r="M195" s="407">
        <v>1383000</v>
      </c>
      <c r="N195" s="408">
        <v>4688.1355932203387</v>
      </c>
      <c r="O195" s="335"/>
      <c r="P195" s="336"/>
      <c r="Q195" s="409"/>
      <c r="R195" s="56">
        <v>5000</v>
      </c>
      <c r="S195" s="57">
        <v>5000</v>
      </c>
      <c r="T195" s="252">
        <v>51200000</v>
      </c>
      <c r="U195" s="252">
        <v>45852000</v>
      </c>
      <c r="V195" s="122">
        <v>5348000</v>
      </c>
      <c r="W195" s="337" t="s">
        <v>526</v>
      </c>
      <c r="X195" s="192"/>
      <c r="Y195" s="296"/>
      <c r="Z195" s="157"/>
      <c r="AA195" s="390"/>
    </row>
    <row r="196" spans="1:27" ht="27" customHeight="1" x14ac:dyDescent="0.2">
      <c r="A196" s="14"/>
      <c r="B196" s="377"/>
      <c r="C196" s="51">
        <f t="shared" si="2"/>
        <v>192</v>
      </c>
      <c r="D196" s="48">
        <v>2</v>
      </c>
      <c r="E196" s="48"/>
      <c r="F196" s="51" t="s">
        <v>218</v>
      </c>
      <c r="G196" s="51" t="s">
        <v>955</v>
      </c>
      <c r="H196" s="405">
        <v>20</v>
      </c>
      <c r="I196" s="406">
        <v>120</v>
      </c>
      <c r="J196" s="407">
        <v>3669744</v>
      </c>
      <c r="K196" s="408">
        <f>J196/I196</f>
        <v>30581.200000000001</v>
      </c>
      <c r="L196" s="406">
        <v>9334</v>
      </c>
      <c r="M196" s="407">
        <f>J196</f>
        <v>3669744</v>
      </c>
      <c r="N196" s="408">
        <f>M196/L196</f>
        <v>393.15877437325906</v>
      </c>
      <c r="O196" s="335"/>
      <c r="P196" s="336"/>
      <c r="Q196" s="409"/>
      <c r="R196" s="56"/>
      <c r="S196" s="57"/>
      <c r="T196" s="252"/>
      <c r="U196" s="252"/>
      <c r="V196" s="122"/>
      <c r="W196" s="337"/>
      <c r="X196" s="192"/>
      <c r="Y196" s="296"/>
      <c r="Z196" s="157"/>
      <c r="AA196" s="390"/>
    </row>
    <row r="197" spans="1:27" ht="27" customHeight="1" x14ac:dyDescent="0.2">
      <c r="A197" s="14"/>
      <c r="B197" s="377"/>
      <c r="C197" s="51">
        <f t="shared" si="2"/>
        <v>193</v>
      </c>
      <c r="D197" s="48"/>
      <c r="E197" s="48"/>
      <c r="F197" s="51" t="s">
        <v>219</v>
      </c>
      <c r="G197" s="51" t="s">
        <v>956</v>
      </c>
      <c r="H197" s="405"/>
      <c r="I197" s="406"/>
      <c r="J197" s="407"/>
      <c r="K197" s="408"/>
      <c r="L197" s="406"/>
      <c r="M197" s="407"/>
      <c r="N197" s="408"/>
      <c r="O197" s="335"/>
      <c r="P197" s="336"/>
      <c r="Q197" s="409"/>
      <c r="R197" s="56"/>
      <c r="S197" s="57"/>
      <c r="T197" s="252"/>
      <c r="U197" s="252"/>
      <c r="V197" s="122"/>
      <c r="W197" s="337"/>
      <c r="X197" s="192"/>
      <c r="Y197" s="296"/>
      <c r="Z197" s="157"/>
      <c r="AA197" s="390"/>
    </row>
    <row r="198" spans="1:27" ht="27" customHeight="1" x14ac:dyDescent="0.2">
      <c r="A198" s="14"/>
      <c r="B198" s="377"/>
      <c r="C198" s="51">
        <f t="shared" si="2"/>
        <v>194</v>
      </c>
      <c r="D198" s="48"/>
      <c r="E198" s="48"/>
      <c r="F198" s="51" t="s">
        <v>220</v>
      </c>
      <c r="G198" s="51" t="s">
        <v>957</v>
      </c>
      <c r="H198" s="405"/>
      <c r="I198" s="406"/>
      <c r="J198" s="407"/>
      <c r="K198" s="408"/>
      <c r="L198" s="406"/>
      <c r="M198" s="407"/>
      <c r="N198" s="408"/>
      <c r="O198" s="335"/>
      <c r="P198" s="336"/>
      <c r="Q198" s="409"/>
      <c r="R198" s="56"/>
      <c r="S198" s="57"/>
      <c r="T198" s="252"/>
      <c r="U198" s="252"/>
      <c r="V198" s="122"/>
      <c r="W198" s="337"/>
      <c r="X198" s="192"/>
      <c r="Y198" s="296"/>
      <c r="Z198" s="157"/>
      <c r="AA198" s="390"/>
    </row>
    <row r="199" spans="1:27" ht="27" customHeight="1" x14ac:dyDescent="0.2">
      <c r="A199" s="14"/>
      <c r="B199" s="377"/>
      <c r="C199" s="51">
        <f t="shared" ref="C199:C262" si="3">C198+1</f>
        <v>195</v>
      </c>
      <c r="D199" s="48"/>
      <c r="E199" s="48"/>
      <c r="F199" s="51" t="s">
        <v>221</v>
      </c>
      <c r="G199" s="51" t="s">
        <v>445</v>
      </c>
      <c r="H199" s="405">
        <v>20</v>
      </c>
      <c r="I199" s="406">
        <v>378</v>
      </c>
      <c r="J199" s="407">
        <v>4202348</v>
      </c>
      <c r="K199" s="408">
        <v>11117.322751322752</v>
      </c>
      <c r="L199" s="406">
        <v>378</v>
      </c>
      <c r="M199" s="407">
        <v>4202348</v>
      </c>
      <c r="N199" s="408">
        <v>11117.322751322752</v>
      </c>
      <c r="O199" s="335"/>
      <c r="P199" s="336"/>
      <c r="Q199" s="409"/>
      <c r="R199" s="56" t="s">
        <v>528</v>
      </c>
      <c r="S199" s="57" t="s">
        <v>528</v>
      </c>
      <c r="T199" s="252"/>
      <c r="U199" s="252"/>
      <c r="V199" s="122">
        <v>0</v>
      </c>
      <c r="W199" s="337"/>
      <c r="X199" s="192"/>
      <c r="Y199" s="296"/>
      <c r="Z199" s="157"/>
      <c r="AA199" s="390"/>
    </row>
    <row r="200" spans="1:27" ht="27" customHeight="1" x14ac:dyDescent="0.2">
      <c r="A200" s="14"/>
      <c r="B200" s="377"/>
      <c r="C200" s="51">
        <f t="shared" si="3"/>
        <v>196</v>
      </c>
      <c r="D200" s="48">
        <v>4</v>
      </c>
      <c r="E200" s="48" t="s">
        <v>529</v>
      </c>
      <c r="F200" s="51" t="s">
        <v>222</v>
      </c>
      <c r="G200" s="51" t="s">
        <v>446</v>
      </c>
      <c r="H200" s="405">
        <v>20</v>
      </c>
      <c r="I200" s="406">
        <v>111</v>
      </c>
      <c r="J200" s="407">
        <v>1497877</v>
      </c>
      <c r="K200" s="408">
        <v>13494.1</v>
      </c>
      <c r="L200" s="406">
        <v>7304</v>
      </c>
      <c r="M200" s="407">
        <f>J200</f>
        <v>1497877</v>
      </c>
      <c r="N200" s="408">
        <v>205</v>
      </c>
      <c r="O200" s="335"/>
      <c r="P200" s="336"/>
      <c r="Q200" s="409"/>
      <c r="R200" s="56">
        <v>205</v>
      </c>
      <c r="S200" s="57">
        <v>212</v>
      </c>
      <c r="T200" s="252">
        <v>1736632</v>
      </c>
      <c r="U200" s="252">
        <v>238785</v>
      </c>
      <c r="V200" s="122">
        <v>1497847</v>
      </c>
      <c r="W200" s="337"/>
      <c r="X200" s="192"/>
      <c r="Y200" s="296"/>
      <c r="Z200" s="157"/>
      <c r="AA200" s="390"/>
    </row>
    <row r="201" spans="1:27" ht="27" customHeight="1" x14ac:dyDescent="0.2">
      <c r="A201" s="14"/>
      <c r="B201" s="377"/>
      <c r="C201" s="51">
        <f t="shared" si="3"/>
        <v>197</v>
      </c>
      <c r="D201" s="48">
        <v>4</v>
      </c>
      <c r="E201" s="48"/>
      <c r="F201" s="51" t="s">
        <v>223</v>
      </c>
      <c r="G201" s="51" t="s">
        <v>958</v>
      </c>
      <c r="H201" s="405">
        <v>14</v>
      </c>
      <c r="I201" s="406">
        <v>122</v>
      </c>
      <c r="J201" s="407">
        <v>1049782</v>
      </c>
      <c r="K201" s="408">
        <f>J201/I201</f>
        <v>8604.7704918032796</v>
      </c>
      <c r="L201" s="406">
        <v>9520</v>
      </c>
      <c r="M201" s="407">
        <f>J201</f>
        <v>1049782</v>
      </c>
      <c r="N201" s="408">
        <f>M201/L201</f>
        <v>110.27121848739496</v>
      </c>
      <c r="O201" s="335"/>
      <c r="P201" s="336"/>
      <c r="Q201" s="409"/>
      <c r="R201" s="56"/>
      <c r="S201" s="57"/>
      <c r="T201" s="252"/>
      <c r="U201" s="252"/>
      <c r="V201" s="122"/>
      <c r="W201" s="337"/>
      <c r="X201" s="192"/>
      <c r="Y201" s="296"/>
      <c r="Z201" s="157"/>
      <c r="AA201" s="390"/>
    </row>
    <row r="202" spans="1:27" ht="27" customHeight="1" x14ac:dyDescent="0.2">
      <c r="A202" s="14"/>
      <c r="B202" s="377"/>
      <c r="C202" s="51">
        <f t="shared" si="3"/>
        <v>198</v>
      </c>
      <c r="D202" s="48">
        <v>5</v>
      </c>
      <c r="E202" s="48">
        <v>1210601157</v>
      </c>
      <c r="F202" s="51" t="s">
        <v>224</v>
      </c>
      <c r="G202" s="51" t="s">
        <v>447</v>
      </c>
      <c r="H202" s="405">
        <v>20</v>
      </c>
      <c r="I202" s="406">
        <v>265</v>
      </c>
      <c r="J202" s="407">
        <v>1832254</v>
      </c>
      <c r="K202" s="408">
        <v>6914.1660377358494</v>
      </c>
      <c r="L202" s="406">
        <v>4342</v>
      </c>
      <c r="M202" s="407">
        <v>1832254</v>
      </c>
      <c r="N202" s="408">
        <v>421.98387839705202</v>
      </c>
      <c r="O202" s="335"/>
      <c r="P202" s="336"/>
      <c r="Q202" s="409"/>
      <c r="R202" s="56">
        <v>1840000</v>
      </c>
      <c r="S202" s="57">
        <v>1850000</v>
      </c>
      <c r="T202" s="252">
        <v>2032182</v>
      </c>
      <c r="U202" s="252">
        <v>89928</v>
      </c>
      <c r="V202" s="122">
        <v>1942254</v>
      </c>
      <c r="W202" s="337" t="s">
        <v>526</v>
      </c>
      <c r="X202" s="192"/>
      <c r="Y202" s="296"/>
      <c r="Z202" s="157"/>
      <c r="AA202" s="390"/>
    </row>
    <row r="203" spans="1:27" ht="27" customHeight="1" x14ac:dyDescent="0.2">
      <c r="A203" s="14"/>
      <c r="B203" s="377"/>
      <c r="C203" s="51">
        <f t="shared" si="3"/>
        <v>199</v>
      </c>
      <c r="D203" s="48">
        <v>5</v>
      </c>
      <c r="E203" s="48">
        <v>1211200264</v>
      </c>
      <c r="F203" s="51" t="s">
        <v>225</v>
      </c>
      <c r="G203" s="51" t="s">
        <v>448</v>
      </c>
      <c r="H203" s="405">
        <v>20</v>
      </c>
      <c r="I203" s="406">
        <v>96</v>
      </c>
      <c r="J203" s="407">
        <v>4331682</v>
      </c>
      <c r="K203" s="408">
        <v>45121.6875</v>
      </c>
      <c r="L203" s="406">
        <v>10458</v>
      </c>
      <c r="M203" s="407">
        <v>4331682</v>
      </c>
      <c r="N203" s="408">
        <v>414.19793459552494</v>
      </c>
      <c r="O203" s="335"/>
      <c r="P203" s="336"/>
      <c r="Q203" s="409"/>
      <c r="R203" s="56"/>
      <c r="S203" s="57"/>
      <c r="T203" s="252">
        <v>4331682</v>
      </c>
      <c r="U203" s="252"/>
      <c r="V203" s="122">
        <v>4331682</v>
      </c>
      <c r="W203" s="337"/>
      <c r="X203" s="192"/>
      <c r="Y203" s="296"/>
      <c r="Z203" s="157"/>
      <c r="AA203" s="390"/>
    </row>
    <row r="204" spans="1:27" ht="27" customHeight="1" x14ac:dyDescent="0.2">
      <c r="A204" s="14"/>
      <c r="B204" s="377"/>
      <c r="C204" s="51">
        <f t="shared" si="3"/>
        <v>200</v>
      </c>
      <c r="D204" s="48">
        <v>4</v>
      </c>
      <c r="E204" s="48">
        <v>7040001058787</v>
      </c>
      <c r="F204" s="51" t="s">
        <v>226</v>
      </c>
      <c r="G204" s="51" t="s">
        <v>959</v>
      </c>
      <c r="H204" s="405">
        <v>40</v>
      </c>
      <c r="I204" s="406">
        <v>455</v>
      </c>
      <c r="J204" s="407">
        <v>6114650</v>
      </c>
      <c r="K204" s="408">
        <v>13438.791208791208</v>
      </c>
      <c r="L204" s="406">
        <v>61425</v>
      </c>
      <c r="M204" s="407">
        <f>J204</f>
        <v>6114650</v>
      </c>
      <c r="N204" s="408">
        <f>M204/L204</f>
        <v>99.546601546601551</v>
      </c>
      <c r="O204" s="335"/>
      <c r="P204" s="336"/>
      <c r="Q204" s="409"/>
      <c r="R204" s="56">
        <v>12000</v>
      </c>
      <c r="S204" s="57">
        <v>13000</v>
      </c>
      <c r="T204" s="252">
        <v>6336024</v>
      </c>
      <c r="U204" s="252">
        <v>460100</v>
      </c>
      <c r="V204" s="122">
        <v>5875924</v>
      </c>
      <c r="W204" s="337"/>
      <c r="X204" s="192"/>
      <c r="Y204" s="296"/>
      <c r="Z204" s="157"/>
      <c r="AA204" s="390"/>
    </row>
    <row r="205" spans="1:27" ht="27" customHeight="1" x14ac:dyDescent="0.2">
      <c r="A205" s="14"/>
      <c r="B205" s="377"/>
      <c r="C205" s="51">
        <f t="shared" si="3"/>
        <v>201</v>
      </c>
      <c r="D205" s="48"/>
      <c r="E205" s="48"/>
      <c r="F205" s="51" t="s">
        <v>227</v>
      </c>
      <c r="G205" s="51" t="s">
        <v>960</v>
      </c>
      <c r="H205" s="405"/>
      <c r="I205" s="406"/>
      <c r="J205" s="407"/>
      <c r="K205" s="408"/>
      <c r="L205" s="406"/>
      <c r="M205" s="407"/>
      <c r="N205" s="408"/>
      <c r="O205" s="335"/>
      <c r="P205" s="336"/>
      <c r="Q205" s="409"/>
      <c r="R205" s="56"/>
      <c r="S205" s="57"/>
      <c r="T205" s="252"/>
      <c r="U205" s="252"/>
      <c r="V205" s="122"/>
      <c r="W205" s="337"/>
      <c r="X205" s="192"/>
      <c r="Y205" s="296"/>
      <c r="Z205" s="157"/>
      <c r="AA205" s="390"/>
    </row>
    <row r="206" spans="1:27" ht="27" customHeight="1" x14ac:dyDescent="0.2">
      <c r="A206" s="14"/>
      <c r="B206" s="377"/>
      <c r="C206" s="51">
        <f t="shared" si="3"/>
        <v>202</v>
      </c>
      <c r="D206" s="48"/>
      <c r="E206" s="48"/>
      <c r="F206" s="51" t="s">
        <v>228</v>
      </c>
      <c r="G206" s="51" t="s">
        <v>961</v>
      </c>
      <c r="H206" s="405"/>
      <c r="I206" s="406"/>
      <c r="J206" s="407"/>
      <c r="K206" s="408"/>
      <c r="L206" s="406"/>
      <c r="M206" s="407"/>
      <c r="N206" s="408"/>
      <c r="O206" s="335"/>
      <c r="P206" s="336"/>
      <c r="Q206" s="409"/>
      <c r="R206" s="56"/>
      <c r="S206" s="57"/>
      <c r="T206" s="252"/>
      <c r="U206" s="252"/>
      <c r="V206" s="122"/>
      <c r="W206" s="337"/>
      <c r="X206" s="192"/>
      <c r="Y206" s="296"/>
      <c r="Z206" s="157"/>
      <c r="AA206" s="390"/>
    </row>
    <row r="207" spans="1:27" ht="27" customHeight="1" thickBot="1" x14ac:dyDescent="0.25">
      <c r="A207" s="14"/>
      <c r="B207" s="377"/>
      <c r="C207" s="51">
        <f t="shared" si="3"/>
        <v>203</v>
      </c>
      <c r="D207" s="48">
        <v>2</v>
      </c>
      <c r="E207" s="48" t="s">
        <v>530</v>
      </c>
      <c r="F207" s="51" t="s">
        <v>215</v>
      </c>
      <c r="G207" s="51" t="s">
        <v>449</v>
      </c>
      <c r="H207" s="405">
        <v>20</v>
      </c>
      <c r="I207" s="406">
        <v>96</v>
      </c>
      <c r="J207" s="407">
        <v>2000919</v>
      </c>
      <c r="K207" s="408">
        <v>20842.90625</v>
      </c>
      <c r="L207" s="406">
        <v>6592</v>
      </c>
      <c r="M207" s="407">
        <v>2000919</v>
      </c>
      <c r="N207" s="408">
        <v>303.53746966019418</v>
      </c>
      <c r="O207" s="335"/>
      <c r="P207" s="336"/>
      <c r="Q207" s="409"/>
      <c r="R207" s="56">
        <v>12500</v>
      </c>
      <c r="S207" s="57">
        <v>20512</v>
      </c>
      <c r="T207" s="252">
        <v>21260974</v>
      </c>
      <c r="U207" s="252">
        <v>29590202</v>
      </c>
      <c r="V207" s="122">
        <v>-8329228</v>
      </c>
      <c r="W207" s="337"/>
      <c r="X207" s="192" t="s">
        <v>526</v>
      </c>
      <c r="Y207" s="296">
        <v>0.19700000000000001</v>
      </c>
      <c r="Z207" s="157"/>
      <c r="AA207" s="390"/>
    </row>
    <row r="208" spans="1:27" ht="27" customHeight="1" thickTop="1" x14ac:dyDescent="0.2">
      <c r="A208" s="14"/>
      <c r="B208" s="377"/>
      <c r="C208" s="51">
        <f t="shared" si="3"/>
        <v>204</v>
      </c>
      <c r="D208" s="48">
        <v>6</v>
      </c>
      <c r="E208" s="48">
        <v>1212401796</v>
      </c>
      <c r="F208" s="48" t="s">
        <v>570</v>
      </c>
      <c r="G208" s="153" t="s">
        <v>571</v>
      </c>
      <c r="H208" s="378">
        <v>20</v>
      </c>
      <c r="I208" s="379">
        <v>92</v>
      </c>
      <c r="J208" s="380">
        <v>1103556</v>
      </c>
      <c r="K208" s="381">
        <f>IF(AND(I208&gt;0,J208&gt;0),J208/I208,0)</f>
        <v>11995.173913043478</v>
      </c>
      <c r="L208" s="379">
        <v>6491.5</v>
      </c>
      <c r="M208" s="380">
        <v>1103556</v>
      </c>
      <c r="N208" s="381">
        <f>IF(AND(L208&gt;0,M208&gt;0),M208/L208,0)</f>
        <v>170.00015404760072</v>
      </c>
      <c r="O208" s="148"/>
      <c r="P208" s="175"/>
      <c r="Q208" s="382"/>
      <c r="R208" s="318"/>
      <c r="S208" s="314">
        <v>1817000</v>
      </c>
      <c r="T208" s="177">
        <v>4320000</v>
      </c>
      <c r="U208" s="177">
        <v>3216444</v>
      </c>
      <c r="V208" s="178">
        <f>T208-U208</f>
        <v>1103556</v>
      </c>
      <c r="W208" s="179"/>
      <c r="X208" s="180"/>
      <c r="Y208" s="181"/>
      <c r="Z208" s="283" t="s">
        <v>526</v>
      </c>
      <c r="AA208" s="383">
        <v>0.03</v>
      </c>
    </row>
    <row r="209" spans="1:27" ht="27" customHeight="1" x14ac:dyDescent="0.2">
      <c r="A209" s="14"/>
      <c r="B209" s="377"/>
      <c r="C209" s="51">
        <f t="shared" si="3"/>
        <v>205</v>
      </c>
      <c r="D209" s="48">
        <v>4</v>
      </c>
      <c r="E209" s="48"/>
      <c r="F209" s="51" t="s">
        <v>229</v>
      </c>
      <c r="G209" s="51" t="s">
        <v>450</v>
      </c>
      <c r="H209" s="405">
        <v>20</v>
      </c>
      <c r="I209" s="406">
        <v>171</v>
      </c>
      <c r="J209" s="407">
        <v>2249369</v>
      </c>
      <c r="K209" s="408">
        <v>13154.204678362574</v>
      </c>
      <c r="L209" s="406">
        <v>7960</v>
      </c>
      <c r="M209" s="407">
        <v>2249369</v>
      </c>
      <c r="N209" s="408">
        <v>282.58404522613063</v>
      </c>
      <c r="O209" s="335"/>
      <c r="P209" s="336"/>
      <c r="Q209" s="409"/>
      <c r="R209" s="56">
        <v>14000</v>
      </c>
      <c r="S209" s="57">
        <v>15000</v>
      </c>
      <c r="T209" s="252"/>
      <c r="U209" s="252"/>
      <c r="V209" s="122">
        <v>0</v>
      </c>
      <c r="W209" s="337"/>
      <c r="X209" s="192"/>
      <c r="Y209" s="296"/>
      <c r="Z209" s="157"/>
      <c r="AA209" s="390"/>
    </row>
    <row r="210" spans="1:27" ht="27" customHeight="1" x14ac:dyDescent="0.2">
      <c r="A210" s="14"/>
      <c r="B210" s="377"/>
      <c r="C210" s="51">
        <f t="shared" si="3"/>
        <v>206</v>
      </c>
      <c r="D210" s="48"/>
      <c r="E210" s="48"/>
      <c r="F210" s="51" t="s">
        <v>230</v>
      </c>
      <c r="G210" s="51" t="s">
        <v>962</v>
      </c>
      <c r="H210" s="405"/>
      <c r="I210" s="406"/>
      <c r="J210" s="407"/>
      <c r="K210" s="408"/>
      <c r="L210" s="406"/>
      <c r="M210" s="407"/>
      <c r="N210" s="408"/>
      <c r="O210" s="335"/>
      <c r="P210" s="336"/>
      <c r="Q210" s="409"/>
      <c r="R210" s="56"/>
      <c r="S210" s="57"/>
      <c r="T210" s="252"/>
      <c r="U210" s="252"/>
      <c r="V210" s="122"/>
      <c r="W210" s="337"/>
      <c r="X210" s="192"/>
      <c r="Y210" s="296"/>
      <c r="Z210" s="157"/>
      <c r="AA210" s="390"/>
    </row>
    <row r="211" spans="1:27" ht="27" customHeight="1" x14ac:dyDescent="0.2">
      <c r="A211" s="14"/>
      <c r="B211" s="377"/>
      <c r="C211" s="51">
        <f t="shared" si="3"/>
        <v>207</v>
      </c>
      <c r="D211" s="48"/>
      <c r="E211" s="48"/>
      <c r="F211" s="51" t="s">
        <v>231</v>
      </c>
      <c r="G211" s="51" t="s">
        <v>451</v>
      </c>
      <c r="H211" s="405">
        <v>22</v>
      </c>
      <c r="I211" s="406">
        <v>67</v>
      </c>
      <c r="J211" s="407">
        <v>404158</v>
      </c>
      <c r="K211" s="408">
        <f>J211/I211</f>
        <v>6032.2089552238804</v>
      </c>
      <c r="L211" s="406">
        <v>268</v>
      </c>
      <c r="M211" s="407">
        <f>J211</f>
        <v>404158</v>
      </c>
      <c r="N211" s="408">
        <f>M211/L211</f>
        <v>1508.0522388059701</v>
      </c>
      <c r="O211" s="335"/>
      <c r="P211" s="336"/>
      <c r="Q211" s="409"/>
      <c r="R211" s="56"/>
      <c r="S211" s="57">
        <v>3777.7</v>
      </c>
      <c r="T211" s="252">
        <v>577075</v>
      </c>
      <c r="U211" s="252">
        <v>172917</v>
      </c>
      <c r="V211" s="122">
        <f>T211-U211</f>
        <v>404158</v>
      </c>
      <c r="W211" s="337"/>
      <c r="X211" s="192"/>
      <c r="Y211" s="296"/>
      <c r="Z211" s="157"/>
      <c r="AA211" s="390"/>
    </row>
    <row r="212" spans="1:27" ht="27" customHeight="1" x14ac:dyDescent="0.2">
      <c r="A212" s="14"/>
      <c r="B212" s="377"/>
      <c r="C212" s="51">
        <f t="shared" si="3"/>
        <v>208</v>
      </c>
      <c r="D212" s="48">
        <v>4</v>
      </c>
      <c r="E212" s="48"/>
      <c r="F212" s="51" t="s">
        <v>232</v>
      </c>
      <c r="G212" s="51" t="s">
        <v>963</v>
      </c>
      <c r="H212" s="405">
        <v>20</v>
      </c>
      <c r="I212" s="406">
        <v>121</v>
      </c>
      <c r="J212" s="407">
        <v>1566805</v>
      </c>
      <c r="K212" s="408">
        <f>J212/I212</f>
        <v>12948.801652892562</v>
      </c>
      <c r="L212" s="406">
        <v>12000</v>
      </c>
      <c r="M212" s="407">
        <f>J212</f>
        <v>1566805</v>
      </c>
      <c r="N212" s="408">
        <f>M212/L212</f>
        <v>130.56708333333333</v>
      </c>
      <c r="O212" s="335"/>
      <c r="P212" s="336"/>
      <c r="Q212" s="409"/>
      <c r="R212" s="56"/>
      <c r="S212" s="57"/>
      <c r="T212" s="252">
        <v>1493668</v>
      </c>
      <c r="U212" s="252">
        <v>1566805</v>
      </c>
      <c r="V212" s="122">
        <v>-73137</v>
      </c>
      <c r="W212" s="337"/>
      <c r="X212" s="192"/>
      <c r="Y212" s="296"/>
      <c r="Z212" s="157"/>
      <c r="AA212" s="390"/>
    </row>
    <row r="213" spans="1:27" ht="27" customHeight="1" x14ac:dyDescent="0.2">
      <c r="A213" s="14"/>
      <c r="B213" s="377"/>
      <c r="C213" s="51">
        <f t="shared" si="3"/>
        <v>209</v>
      </c>
      <c r="D213" s="48">
        <v>2</v>
      </c>
      <c r="E213" s="137">
        <v>4040005009087</v>
      </c>
      <c r="F213" s="51" t="s">
        <v>118</v>
      </c>
      <c r="G213" s="51" t="s">
        <v>452</v>
      </c>
      <c r="H213" s="405">
        <v>15</v>
      </c>
      <c r="I213" s="406">
        <v>180</v>
      </c>
      <c r="J213" s="407">
        <v>1911578</v>
      </c>
      <c r="K213" s="408">
        <v>10619.877777777778</v>
      </c>
      <c r="L213" s="406">
        <v>180</v>
      </c>
      <c r="M213" s="407">
        <v>1911578</v>
      </c>
      <c r="N213" s="408">
        <v>10619.877777777778</v>
      </c>
      <c r="O213" s="335"/>
      <c r="P213" s="336"/>
      <c r="Q213" s="409"/>
      <c r="R213" s="56">
        <v>10500</v>
      </c>
      <c r="S213" s="57">
        <v>11000</v>
      </c>
      <c r="T213" s="252">
        <v>2899369</v>
      </c>
      <c r="U213" s="252">
        <v>987791</v>
      </c>
      <c r="V213" s="122">
        <v>1911578</v>
      </c>
      <c r="W213" s="337"/>
      <c r="X213" s="192"/>
      <c r="Y213" s="296"/>
      <c r="Z213" s="157"/>
      <c r="AA213" s="390"/>
    </row>
    <row r="214" spans="1:27" ht="27" customHeight="1" thickBot="1" x14ac:dyDescent="0.25">
      <c r="A214" s="14"/>
      <c r="B214" s="377"/>
      <c r="C214" s="51">
        <f t="shared" si="3"/>
        <v>210</v>
      </c>
      <c r="D214" s="48">
        <v>2</v>
      </c>
      <c r="E214" s="48">
        <v>1210400642</v>
      </c>
      <c r="F214" s="51" t="s">
        <v>118</v>
      </c>
      <c r="G214" s="51" t="s">
        <v>453</v>
      </c>
      <c r="H214" s="405">
        <v>22</v>
      </c>
      <c r="I214" s="406">
        <v>255</v>
      </c>
      <c r="J214" s="407">
        <v>2680461</v>
      </c>
      <c r="K214" s="408">
        <v>10511.611764705882</v>
      </c>
      <c r="L214" s="406">
        <v>255</v>
      </c>
      <c r="M214" s="407">
        <v>120</v>
      </c>
      <c r="N214" s="408">
        <v>0.47058823529411764</v>
      </c>
      <c r="O214" s="335"/>
      <c r="P214" s="336"/>
      <c r="Q214" s="409"/>
      <c r="R214" s="56">
        <v>10500</v>
      </c>
      <c r="S214" s="57">
        <v>11000</v>
      </c>
      <c r="T214" s="252">
        <v>12970638</v>
      </c>
      <c r="U214" s="252">
        <v>10290763</v>
      </c>
      <c r="V214" s="122">
        <v>2679875</v>
      </c>
      <c r="W214" s="337"/>
      <c r="X214" s="192"/>
      <c r="Y214" s="296"/>
      <c r="Z214" s="157"/>
      <c r="AA214" s="390"/>
    </row>
    <row r="215" spans="1:27" ht="27" customHeight="1" thickTop="1" x14ac:dyDescent="0.2">
      <c r="A215" s="14"/>
      <c r="B215" s="48" t="s">
        <v>525</v>
      </c>
      <c r="C215" s="51">
        <v>211</v>
      </c>
      <c r="D215" s="48">
        <v>1</v>
      </c>
      <c r="E215" s="141" t="s">
        <v>898</v>
      </c>
      <c r="F215" s="48" t="s">
        <v>899</v>
      </c>
      <c r="G215" s="153" t="s">
        <v>869</v>
      </c>
      <c r="H215" s="378">
        <v>10</v>
      </c>
      <c r="I215" s="410">
        <v>46</v>
      </c>
      <c r="J215" s="411">
        <v>2167092</v>
      </c>
      <c r="K215" s="412">
        <f>IF(AND(I215&gt;0,J215&gt;0),J215/I215,0)</f>
        <v>47110.695652173912</v>
      </c>
      <c r="L215" s="410">
        <v>2151</v>
      </c>
      <c r="M215" s="411">
        <v>2167092</v>
      </c>
      <c r="N215" s="412">
        <f>IF(AND(L215&gt;0,M215&gt;0),M215/L215,0)</f>
        <v>1007.4811715481171</v>
      </c>
      <c r="O215" s="166"/>
      <c r="P215" s="175"/>
      <c r="Q215" s="413"/>
      <c r="R215" s="414" t="s">
        <v>900</v>
      </c>
      <c r="S215" s="382" t="s">
        <v>901</v>
      </c>
      <c r="T215" s="177">
        <v>22873492</v>
      </c>
      <c r="U215" s="177">
        <v>20997928</v>
      </c>
      <c r="V215" s="178">
        <f>T215-U215</f>
        <v>1875564</v>
      </c>
      <c r="W215" s="179"/>
      <c r="X215" s="180"/>
      <c r="Y215" s="181"/>
      <c r="Z215" s="283"/>
      <c r="AA215" s="284"/>
    </row>
    <row r="216" spans="1:27" ht="27" customHeight="1" x14ac:dyDescent="0.2">
      <c r="A216" s="14"/>
      <c r="B216" s="377"/>
      <c r="C216" s="51">
        <f t="shared" si="3"/>
        <v>212</v>
      </c>
      <c r="D216" s="48">
        <v>5</v>
      </c>
      <c r="E216" s="136">
        <v>2040005010708</v>
      </c>
      <c r="F216" s="51" t="s">
        <v>233</v>
      </c>
      <c r="G216" s="51" t="s">
        <v>454</v>
      </c>
      <c r="H216" s="405">
        <v>20</v>
      </c>
      <c r="I216" s="406">
        <v>111</v>
      </c>
      <c r="J216" s="407">
        <v>1213203</v>
      </c>
      <c r="K216" s="408">
        <v>10929.756756756757</v>
      </c>
      <c r="L216" s="406">
        <v>6945</v>
      </c>
      <c r="M216" s="407">
        <v>1213203</v>
      </c>
      <c r="N216" s="408">
        <v>174.68725701943845</v>
      </c>
      <c r="O216" s="335"/>
      <c r="P216" s="336"/>
      <c r="Q216" s="409"/>
      <c r="R216" s="56" t="s">
        <v>554</v>
      </c>
      <c r="S216" s="57" t="s">
        <v>528</v>
      </c>
      <c r="T216" s="252">
        <v>1394318</v>
      </c>
      <c r="U216" s="252">
        <v>597386</v>
      </c>
      <c r="V216" s="122">
        <v>796932</v>
      </c>
      <c r="W216" s="337"/>
      <c r="X216" s="192"/>
      <c r="Y216" s="296"/>
      <c r="Z216" s="157"/>
      <c r="AA216" s="390"/>
    </row>
    <row r="217" spans="1:27" ht="27" customHeight="1" x14ac:dyDescent="0.2">
      <c r="A217" s="14"/>
      <c r="B217" s="377"/>
      <c r="C217" s="51">
        <f t="shared" si="3"/>
        <v>213</v>
      </c>
      <c r="D217" s="48">
        <v>5</v>
      </c>
      <c r="E217" s="48"/>
      <c r="F217" s="51" t="s">
        <v>234</v>
      </c>
      <c r="G217" s="51" t="s">
        <v>455</v>
      </c>
      <c r="H217" s="405">
        <v>10</v>
      </c>
      <c r="I217" s="406">
        <v>26</v>
      </c>
      <c r="J217" s="407">
        <v>1021380</v>
      </c>
      <c r="K217" s="408">
        <v>39283.846153846156</v>
      </c>
      <c r="L217" s="406">
        <v>1850</v>
      </c>
      <c r="M217" s="407">
        <v>1021380</v>
      </c>
      <c r="N217" s="408">
        <v>552.09729729729725</v>
      </c>
      <c r="O217" s="335"/>
      <c r="P217" s="336"/>
      <c r="Q217" s="409"/>
      <c r="R217" s="56">
        <v>27600</v>
      </c>
      <c r="S217" s="57">
        <v>36500</v>
      </c>
      <c r="T217" s="252">
        <v>1021380</v>
      </c>
      <c r="U217" s="252">
        <v>1021380</v>
      </c>
      <c r="V217" s="122">
        <v>0</v>
      </c>
      <c r="W217" s="337"/>
      <c r="X217" s="192"/>
      <c r="Y217" s="296"/>
      <c r="Z217" s="157" t="s">
        <v>526</v>
      </c>
      <c r="AA217" s="390">
        <v>0.25</v>
      </c>
    </row>
    <row r="218" spans="1:27" ht="27" customHeight="1" x14ac:dyDescent="0.2">
      <c r="A218" s="14"/>
      <c r="B218" s="377"/>
      <c r="C218" s="51">
        <f t="shared" si="3"/>
        <v>214</v>
      </c>
      <c r="D218" s="48">
        <v>2</v>
      </c>
      <c r="E218" s="48"/>
      <c r="F218" s="51" t="s">
        <v>235</v>
      </c>
      <c r="G218" s="51" t="s">
        <v>456</v>
      </c>
      <c r="H218" s="405">
        <v>10</v>
      </c>
      <c r="I218" s="406">
        <v>110</v>
      </c>
      <c r="J218" s="407">
        <v>1222010</v>
      </c>
      <c r="K218" s="408">
        <v>11109.181818181818</v>
      </c>
      <c r="L218" s="406">
        <v>13434</v>
      </c>
      <c r="M218" s="407">
        <v>1222010</v>
      </c>
      <c r="N218" s="408">
        <v>90.963972011314581</v>
      </c>
      <c r="O218" s="335"/>
      <c r="P218" s="336"/>
      <c r="Q218" s="409"/>
      <c r="R218" s="56">
        <v>13333</v>
      </c>
      <c r="S218" s="57">
        <v>13333</v>
      </c>
      <c r="T218" s="252">
        <v>4405614</v>
      </c>
      <c r="U218" s="252">
        <v>3275984</v>
      </c>
      <c r="V218" s="122">
        <v>1129630</v>
      </c>
      <c r="W218" s="337"/>
      <c r="X218" s="192"/>
      <c r="Y218" s="296"/>
      <c r="Z218" s="157"/>
      <c r="AA218" s="390"/>
    </row>
    <row r="219" spans="1:27" ht="27" customHeight="1" x14ac:dyDescent="0.2">
      <c r="A219" s="14"/>
      <c r="B219" s="377"/>
      <c r="C219" s="51">
        <f t="shared" si="3"/>
        <v>215</v>
      </c>
      <c r="D219" s="48">
        <v>5</v>
      </c>
      <c r="E219" s="142" t="s">
        <v>547</v>
      </c>
      <c r="F219" s="51" t="s">
        <v>236</v>
      </c>
      <c r="G219" s="51" t="s">
        <v>457</v>
      </c>
      <c r="H219" s="405">
        <v>20</v>
      </c>
      <c r="I219" s="406">
        <v>213</v>
      </c>
      <c r="J219" s="407">
        <v>2606269</v>
      </c>
      <c r="K219" s="408">
        <v>12236.004694835681</v>
      </c>
      <c r="L219" s="406">
        <v>13930</v>
      </c>
      <c r="M219" s="407">
        <v>2606269</v>
      </c>
      <c r="N219" s="408">
        <v>187.09755922469489</v>
      </c>
      <c r="O219" s="335"/>
      <c r="P219" s="336"/>
      <c r="Q219" s="409"/>
      <c r="R219" s="56">
        <v>12222</v>
      </c>
      <c r="S219" s="57">
        <v>13053</v>
      </c>
      <c r="T219" s="252">
        <v>2700591</v>
      </c>
      <c r="U219" s="252">
        <v>94322</v>
      </c>
      <c r="V219" s="122">
        <v>2606269</v>
      </c>
      <c r="W219" s="337"/>
      <c r="X219" s="192"/>
      <c r="Y219" s="296"/>
      <c r="Z219" s="157"/>
      <c r="AA219" s="390"/>
    </row>
    <row r="220" spans="1:27" ht="27" customHeight="1" x14ac:dyDescent="0.2">
      <c r="A220" s="14"/>
      <c r="B220" s="377"/>
      <c r="C220" s="51">
        <f t="shared" si="3"/>
        <v>216</v>
      </c>
      <c r="D220" s="48">
        <v>4</v>
      </c>
      <c r="E220" s="48"/>
      <c r="F220" s="51" t="s">
        <v>237</v>
      </c>
      <c r="G220" s="51" t="s">
        <v>458</v>
      </c>
      <c r="H220" s="405">
        <v>20</v>
      </c>
      <c r="I220" s="406">
        <v>205</v>
      </c>
      <c r="J220" s="407">
        <v>2610386</v>
      </c>
      <c r="K220" s="408">
        <v>12733.590243902439</v>
      </c>
      <c r="L220" s="406">
        <v>9191</v>
      </c>
      <c r="M220" s="407">
        <v>2610386</v>
      </c>
      <c r="N220" s="408">
        <v>284.01544989663802</v>
      </c>
      <c r="O220" s="335"/>
      <c r="P220" s="336"/>
      <c r="Q220" s="409"/>
      <c r="R220" s="56">
        <v>15000</v>
      </c>
      <c r="S220" s="57">
        <v>16000</v>
      </c>
      <c r="T220" s="252"/>
      <c r="U220" s="252"/>
      <c r="V220" s="122">
        <v>0</v>
      </c>
      <c r="W220" s="337"/>
      <c r="X220" s="192"/>
      <c r="Y220" s="296"/>
      <c r="Z220" s="157"/>
      <c r="AA220" s="390"/>
    </row>
    <row r="221" spans="1:27" ht="27" customHeight="1" x14ac:dyDescent="0.2">
      <c r="A221" s="14"/>
      <c r="B221" s="377"/>
      <c r="C221" s="51">
        <f t="shared" si="3"/>
        <v>217</v>
      </c>
      <c r="D221" s="48">
        <v>4</v>
      </c>
      <c r="E221" s="48"/>
      <c r="F221" s="51" t="s">
        <v>238</v>
      </c>
      <c r="G221" s="51" t="s">
        <v>459</v>
      </c>
      <c r="H221" s="405">
        <v>14</v>
      </c>
      <c r="I221" s="406">
        <v>357</v>
      </c>
      <c r="J221" s="407">
        <v>4448934</v>
      </c>
      <c r="K221" s="408">
        <v>12462</v>
      </c>
      <c r="L221" s="406">
        <v>357</v>
      </c>
      <c r="M221" s="407">
        <v>123581</v>
      </c>
      <c r="N221" s="408">
        <v>346.16526610644257</v>
      </c>
      <c r="O221" s="335"/>
      <c r="P221" s="336"/>
      <c r="Q221" s="409"/>
      <c r="R221" s="56">
        <v>14000</v>
      </c>
      <c r="S221" s="57">
        <v>14000</v>
      </c>
      <c r="T221" s="252"/>
      <c r="U221" s="252"/>
      <c r="V221" s="122">
        <v>0</v>
      </c>
      <c r="W221" s="337"/>
      <c r="X221" s="192"/>
      <c r="Y221" s="296"/>
      <c r="Z221" s="157"/>
      <c r="AA221" s="390"/>
    </row>
    <row r="222" spans="1:27" ht="27" customHeight="1" x14ac:dyDescent="0.2">
      <c r="A222" s="14"/>
      <c r="B222" s="377"/>
      <c r="C222" s="51">
        <f t="shared" si="3"/>
        <v>218</v>
      </c>
      <c r="D222" s="48">
        <v>2</v>
      </c>
      <c r="E222" s="48"/>
      <c r="F222" s="51" t="s">
        <v>239</v>
      </c>
      <c r="G222" s="51" t="s">
        <v>460</v>
      </c>
      <c r="H222" s="405">
        <v>14</v>
      </c>
      <c r="I222" s="406">
        <v>186</v>
      </c>
      <c r="J222" s="407">
        <v>-127570</v>
      </c>
      <c r="K222" s="408">
        <f>J222/I222</f>
        <v>-685.86021505376345</v>
      </c>
      <c r="L222" s="406">
        <v>14000</v>
      </c>
      <c r="M222" s="407">
        <f>J222</f>
        <v>-127570</v>
      </c>
      <c r="N222" s="408">
        <f>M222/L222</f>
        <v>-9.1121428571428567</v>
      </c>
      <c r="O222" s="335"/>
      <c r="P222" s="336"/>
      <c r="Q222" s="409"/>
      <c r="R222" s="56"/>
      <c r="S222" s="57">
        <v>6250</v>
      </c>
      <c r="T222" s="252">
        <v>2586091</v>
      </c>
      <c r="U222" s="252">
        <v>0</v>
      </c>
      <c r="V222" s="122"/>
      <c r="W222" s="337"/>
      <c r="X222" s="192" t="s">
        <v>526</v>
      </c>
      <c r="Y222" s="296">
        <v>1.2699999999999999E-2</v>
      </c>
      <c r="Z222" s="157"/>
      <c r="AA222" s="390"/>
    </row>
    <row r="223" spans="1:27" ht="27" customHeight="1" x14ac:dyDescent="0.2">
      <c r="A223" s="14"/>
      <c r="B223" s="377"/>
      <c r="C223" s="51">
        <f t="shared" si="3"/>
        <v>219</v>
      </c>
      <c r="D223" s="48">
        <v>5</v>
      </c>
      <c r="E223" s="48">
        <v>7040005007716</v>
      </c>
      <c r="F223" s="51" t="s">
        <v>145</v>
      </c>
      <c r="G223" s="51" t="s">
        <v>461</v>
      </c>
      <c r="H223" s="405">
        <v>14</v>
      </c>
      <c r="I223" s="406">
        <v>92</v>
      </c>
      <c r="J223" s="407">
        <v>945800</v>
      </c>
      <c r="K223" s="408">
        <v>10280.434782608696</v>
      </c>
      <c r="L223" s="406">
        <v>10640</v>
      </c>
      <c r="M223" s="407">
        <v>945800</v>
      </c>
      <c r="N223" s="408">
        <v>88.890977443609017</v>
      </c>
      <c r="O223" s="335"/>
      <c r="P223" s="336"/>
      <c r="Q223" s="409"/>
      <c r="R223" s="56">
        <v>10300</v>
      </c>
      <c r="S223" s="57">
        <v>10500</v>
      </c>
      <c r="T223" s="252">
        <v>1328420</v>
      </c>
      <c r="U223" s="252">
        <v>382620</v>
      </c>
      <c r="V223" s="122">
        <f>T223-U223</f>
        <v>945800</v>
      </c>
      <c r="W223" s="337"/>
      <c r="X223" s="192"/>
      <c r="Y223" s="296"/>
      <c r="Z223" s="157"/>
      <c r="AA223" s="390"/>
    </row>
    <row r="224" spans="1:27" ht="27" customHeight="1" x14ac:dyDescent="0.2">
      <c r="A224" s="14"/>
      <c r="B224" s="377"/>
      <c r="C224" s="51">
        <f t="shared" si="3"/>
        <v>220</v>
      </c>
      <c r="D224" s="48">
        <v>5</v>
      </c>
      <c r="E224" s="48">
        <v>5040005019993</v>
      </c>
      <c r="F224" s="51" t="s">
        <v>240</v>
      </c>
      <c r="G224" s="51" t="s">
        <v>462</v>
      </c>
      <c r="H224" s="405">
        <v>20</v>
      </c>
      <c r="I224" s="406">
        <v>16</v>
      </c>
      <c r="J224" s="407">
        <v>336750</v>
      </c>
      <c r="K224" s="408">
        <v>21046.875</v>
      </c>
      <c r="L224" s="406">
        <v>16</v>
      </c>
      <c r="M224" s="407">
        <v>336750</v>
      </c>
      <c r="N224" s="408">
        <v>21046.875</v>
      </c>
      <c r="O224" s="335"/>
      <c r="P224" s="336"/>
      <c r="Q224" s="409"/>
      <c r="R224" s="56">
        <v>22083</v>
      </c>
      <c r="S224" s="57">
        <v>22916</v>
      </c>
      <c r="T224" s="252"/>
      <c r="U224" s="252">
        <v>380000</v>
      </c>
      <c r="V224" s="122">
        <v>-380000</v>
      </c>
      <c r="W224" s="337"/>
      <c r="X224" s="192"/>
      <c r="Y224" s="296"/>
      <c r="Z224" s="157"/>
      <c r="AA224" s="390"/>
    </row>
    <row r="225" spans="1:27" ht="27" customHeight="1" x14ac:dyDescent="0.2">
      <c r="A225" s="14"/>
      <c r="B225" s="377"/>
      <c r="C225" s="51">
        <f t="shared" si="3"/>
        <v>221</v>
      </c>
      <c r="D225" s="48"/>
      <c r="E225" s="48"/>
      <c r="F225" s="51" t="s">
        <v>241</v>
      </c>
      <c r="G225" s="51" t="s">
        <v>964</v>
      </c>
      <c r="H225" s="405"/>
      <c r="I225" s="406"/>
      <c r="J225" s="407"/>
      <c r="K225" s="408"/>
      <c r="L225" s="406"/>
      <c r="M225" s="407"/>
      <c r="N225" s="408"/>
      <c r="O225" s="335"/>
      <c r="P225" s="336"/>
      <c r="Q225" s="409"/>
      <c r="R225" s="56"/>
      <c r="S225" s="57"/>
      <c r="T225" s="252"/>
      <c r="U225" s="252"/>
      <c r="V225" s="122"/>
      <c r="W225" s="337"/>
      <c r="X225" s="192"/>
      <c r="Y225" s="296"/>
      <c r="Z225" s="157"/>
      <c r="AA225" s="390"/>
    </row>
    <row r="226" spans="1:27" ht="27" customHeight="1" x14ac:dyDescent="0.2">
      <c r="A226" s="14"/>
      <c r="B226" s="377"/>
      <c r="C226" s="51">
        <f t="shared" si="3"/>
        <v>222</v>
      </c>
      <c r="D226" s="48">
        <v>2</v>
      </c>
      <c r="E226" s="48" t="s">
        <v>562</v>
      </c>
      <c r="F226" s="51" t="s">
        <v>242</v>
      </c>
      <c r="G226" s="51" t="s">
        <v>463</v>
      </c>
      <c r="H226" s="405">
        <v>20</v>
      </c>
      <c r="I226" s="406">
        <v>358</v>
      </c>
      <c r="J226" s="407">
        <v>3282000</v>
      </c>
      <c r="K226" s="408">
        <v>9167.5977653631289</v>
      </c>
      <c r="L226" s="406">
        <v>8239</v>
      </c>
      <c r="M226" s="407">
        <v>3282000</v>
      </c>
      <c r="N226" s="408">
        <v>398.34931423716472</v>
      </c>
      <c r="O226" s="335"/>
      <c r="P226" s="336"/>
      <c r="Q226" s="409"/>
      <c r="R226" s="56">
        <v>415</v>
      </c>
      <c r="S226" s="57">
        <v>456</v>
      </c>
      <c r="T226" s="252">
        <v>6266000</v>
      </c>
      <c r="U226" s="252">
        <v>2984000</v>
      </c>
      <c r="V226" s="122">
        <v>3282000</v>
      </c>
      <c r="W226" s="337" t="s">
        <v>526</v>
      </c>
      <c r="X226" s="192"/>
      <c r="Y226" s="296"/>
      <c r="Z226" s="157"/>
      <c r="AA226" s="390"/>
    </row>
    <row r="227" spans="1:27" ht="27" customHeight="1" x14ac:dyDescent="0.2">
      <c r="A227" s="14"/>
      <c r="B227" s="377"/>
      <c r="C227" s="51">
        <f t="shared" si="3"/>
        <v>223</v>
      </c>
      <c r="D227" s="48">
        <v>4</v>
      </c>
      <c r="E227" s="48">
        <v>2040003011856</v>
      </c>
      <c r="F227" s="51" t="s">
        <v>243</v>
      </c>
      <c r="G227" s="51" t="s">
        <v>464</v>
      </c>
      <c r="H227" s="405">
        <v>20</v>
      </c>
      <c r="I227" s="406">
        <v>137</v>
      </c>
      <c r="J227" s="407">
        <v>1415115</v>
      </c>
      <c r="K227" s="408">
        <v>10329.306569343065</v>
      </c>
      <c r="L227" s="406">
        <v>7516</v>
      </c>
      <c r="M227" s="407">
        <v>1415115</v>
      </c>
      <c r="N227" s="408">
        <v>188.28033528472591</v>
      </c>
      <c r="O227" s="335"/>
      <c r="P227" s="336"/>
      <c r="Q227" s="409"/>
      <c r="R227" s="56">
        <v>12202</v>
      </c>
      <c r="S227" s="57">
        <v>15111</v>
      </c>
      <c r="T227" s="252">
        <v>1889055</v>
      </c>
      <c r="U227" s="252">
        <v>104884</v>
      </c>
      <c r="V227" s="122">
        <f>T227-U227</f>
        <v>1784171</v>
      </c>
      <c r="W227" s="337" t="s">
        <v>526</v>
      </c>
      <c r="X227" s="192" t="s">
        <v>526</v>
      </c>
      <c r="Y227" s="296">
        <v>6.0000000000000001E-3</v>
      </c>
      <c r="Z227" s="157" t="s">
        <v>526</v>
      </c>
      <c r="AA227" s="390">
        <v>5.0000000000000001E-3</v>
      </c>
    </row>
    <row r="228" spans="1:27" ht="27" customHeight="1" x14ac:dyDescent="0.2">
      <c r="A228" s="14"/>
      <c r="B228" s="377"/>
      <c r="C228" s="51">
        <f t="shared" si="3"/>
        <v>224</v>
      </c>
      <c r="D228" s="48"/>
      <c r="E228" s="48"/>
      <c r="F228" s="51" t="s">
        <v>244</v>
      </c>
      <c r="G228" s="51" t="s">
        <v>965</v>
      </c>
      <c r="H228" s="405"/>
      <c r="I228" s="406"/>
      <c r="J228" s="407"/>
      <c r="K228" s="408"/>
      <c r="L228" s="406"/>
      <c r="M228" s="407"/>
      <c r="N228" s="408"/>
      <c r="O228" s="335"/>
      <c r="P228" s="336"/>
      <c r="Q228" s="409"/>
      <c r="R228" s="56"/>
      <c r="S228" s="57"/>
      <c r="T228" s="252"/>
      <c r="U228" s="252"/>
      <c r="V228" s="122"/>
      <c r="W228" s="337"/>
      <c r="X228" s="192"/>
      <c r="Y228" s="296"/>
      <c r="Z228" s="157"/>
      <c r="AA228" s="390"/>
    </row>
    <row r="229" spans="1:27" ht="27" customHeight="1" x14ac:dyDescent="0.2">
      <c r="A229" s="14"/>
      <c r="B229" s="377"/>
      <c r="C229" s="51">
        <f t="shared" si="3"/>
        <v>225</v>
      </c>
      <c r="D229" s="48">
        <v>5</v>
      </c>
      <c r="E229" s="48" t="s">
        <v>527</v>
      </c>
      <c r="F229" s="51" t="s">
        <v>245</v>
      </c>
      <c r="G229" s="51" t="s">
        <v>465</v>
      </c>
      <c r="H229" s="405">
        <v>20</v>
      </c>
      <c r="I229" s="406">
        <v>91</v>
      </c>
      <c r="J229" s="407">
        <v>386073</v>
      </c>
      <c r="K229" s="408">
        <v>4242.5604395604396</v>
      </c>
      <c r="L229" s="406">
        <v>3169</v>
      </c>
      <c r="M229" s="407">
        <v>386073</v>
      </c>
      <c r="N229" s="408">
        <v>122</v>
      </c>
      <c r="O229" s="335"/>
      <c r="P229" s="336"/>
      <c r="Q229" s="409"/>
      <c r="R229" s="56">
        <v>120</v>
      </c>
      <c r="S229" s="57">
        <v>120</v>
      </c>
      <c r="T229" s="252">
        <v>1027958</v>
      </c>
      <c r="U229" s="252">
        <v>0</v>
      </c>
      <c r="V229" s="122">
        <f>T229-U229</f>
        <v>1027958</v>
      </c>
      <c r="W229" s="337" t="s">
        <v>526</v>
      </c>
      <c r="X229" s="192"/>
      <c r="Y229" s="296"/>
      <c r="Z229" s="157"/>
      <c r="AA229" s="390"/>
    </row>
    <row r="230" spans="1:27" ht="27" customHeight="1" x14ac:dyDescent="0.2">
      <c r="A230" s="14"/>
      <c r="B230" s="377"/>
      <c r="C230" s="51">
        <f t="shared" si="3"/>
        <v>226</v>
      </c>
      <c r="D230" s="48"/>
      <c r="E230" s="48"/>
      <c r="F230" s="51" t="s">
        <v>246</v>
      </c>
      <c r="G230" s="51" t="s">
        <v>966</v>
      </c>
      <c r="H230" s="405"/>
      <c r="I230" s="406"/>
      <c r="J230" s="407"/>
      <c r="K230" s="408"/>
      <c r="L230" s="406"/>
      <c r="M230" s="407"/>
      <c r="N230" s="408"/>
      <c r="O230" s="335"/>
      <c r="P230" s="336"/>
      <c r="Q230" s="409"/>
      <c r="R230" s="56"/>
      <c r="S230" s="57"/>
      <c r="T230" s="252"/>
      <c r="U230" s="252"/>
      <c r="V230" s="122"/>
      <c r="W230" s="337"/>
      <c r="X230" s="192"/>
      <c r="Y230" s="296"/>
      <c r="Z230" s="157"/>
      <c r="AA230" s="390"/>
    </row>
    <row r="231" spans="1:27" ht="27" customHeight="1" x14ac:dyDescent="0.2">
      <c r="A231" s="14"/>
      <c r="B231" s="377"/>
      <c r="C231" s="51">
        <f t="shared" si="3"/>
        <v>227</v>
      </c>
      <c r="D231" s="48">
        <v>5</v>
      </c>
      <c r="E231" s="48">
        <v>1212600405</v>
      </c>
      <c r="F231" s="51" t="s">
        <v>247</v>
      </c>
      <c r="G231" s="51" t="s">
        <v>466</v>
      </c>
      <c r="H231" s="405">
        <v>20</v>
      </c>
      <c r="I231" s="406">
        <v>93</v>
      </c>
      <c r="J231" s="407">
        <v>1094100</v>
      </c>
      <c r="K231" s="408">
        <v>11764.516129032258</v>
      </c>
      <c r="L231" s="406">
        <v>10752</v>
      </c>
      <c r="M231" s="407">
        <v>1094100</v>
      </c>
      <c r="N231" s="408">
        <v>101.7578125</v>
      </c>
      <c r="O231" s="335"/>
      <c r="P231" s="336"/>
      <c r="Q231" s="409"/>
      <c r="R231" s="56">
        <v>14167</v>
      </c>
      <c r="S231" s="57">
        <v>108</v>
      </c>
      <c r="T231" s="252">
        <v>2861317</v>
      </c>
      <c r="U231" s="252">
        <v>2053359</v>
      </c>
      <c r="V231" s="122">
        <v>807958</v>
      </c>
      <c r="W231" s="337"/>
      <c r="X231" s="192"/>
      <c r="Y231" s="296"/>
      <c r="Z231" s="157"/>
      <c r="AA231" s="390"/>
    </row>
    <row r="232" spans="1:27" ht="27" customHeight="1" x14ac:dyDescent="0.2">
      <c r="A232" s="14"/>
      <c r="B232" s="377"/>
      <c r="C232" s="51">
        <f t="shared" si="3"/>
        <v>228</v>
      </c>
      <c r="D232" s="48">
        <v>4</v>
      </c>
      <c r="E232" s="48">
        <v>4040002084224</v>
      </c>
      <c r="F232" s="51" t="s">
        <v>248</v>
      </c>
      <c r="G232" s="51" t="s">
        <v>467</v>
      </c>
      <c r="H232" s="405">
        <v>20</v>
      </c>
      <c r="I232" s="406">
        <v>0</v>
      </c>
      <c r="J232" s="407">
        <v>0</v>
      </c>
      <c r="K232" s="408">
        <v>0</v>
      </c>
      <c r="L232" s="406">
        <v>0</v>
      </c>
      <c r="M232" s="407">
        <v>0</v>
      </c>
      <c r="N232" s="408">
        <v>0</v>
      </c>
      <c r="O232" s="335"/>
      <c r="P232" s="336"/>
      <c r="Q232" s="409" t="s">
        <v>584</v>
      </c>
      <c r="R232" s="56" t="s">
        <v>528</v>
      </c>
      <c r="S232" s="57">
        <v>19000</v>
      </c>
      <c r="T232" s="252">
        <v>0</v>
      </c>
      <c r="U232" s="252">
        <v>0</v>
      </c>
      <c r="V232" s="122">
        <v>0</v>
      </c>
      <c r="W232" s="337"/>
      <c r="X232" s="192"/>
      <c r="Y232" s="296"/>
      <c r="Z232" s="157"/>
      <c r="AA232" s="390"/>
    </row>
    <row r="233" spans="1:27" ht="27" customHeight="1" x14ac:dyDescent="0.2">
      <c r="A233" s="14"/>
      <c r="B233" s="377"/>
      <c r="C233" s="51">
        <f t="shared" si="3"/>
        <v>229</v>
      </c>
      <c r="D233" s="48">
        <v>4</v>
      </c>
      <c r="E233" s="48"/>
      <c r="F233" s="51" t="s">
        <v>249</v>
      </c>
      <c r="G233" s="51" t="s">
        <v>468</v>
      </c>
      <c r="H233" s="405">
        <v>20</v>
      </c>
      <c r="I233" s="406">
        <v>121</v>
      </c>
      <c r="J233" s="407">
        <v>1290780</v>
      </c>
      <c r="K233" s="408">
        <v>10667.603305785124</v>
      </c>
      <c r="L233" s="406">
        <v>4545</v>
      </c>
      <c r="M233" s="407">
        <v>1290780</v>
      </c>
      <c r="N233" s="408">
        <v>284</v>
      </c>
      <c r="O233" s="335"/>
      <c r="P233" s="336"/>
      <c r="Q233" s="409"/>
      <c r="R233" s="56" t="s">
        <v>554</v>
      </c>
      <c r="S233" s="57" t="s">
        <v>554</v>
      </c>
      <c r="T233" s="252"/>
      <c r="U233" s="252"/>
      <c r="V233" s="122">
        <v>0</v>
      </c>
      <c r="W233" s="337"/>
      <c r="X233" s="192"/>
      <c r="Y233" s="296"/>
      <c r="Z233" s="157"/>
      <c r="AA233" s="390"/>
    </row>
    <row r="234" spans="1:27" ht="27" customHeight="1" x14ac:dyDescent="0.2">
      <c r="A234" s="14"/>
      <c r="B234" s="377"/>
      <c r="C234" s="51">
        <f t="shared" si="3"/>
        <v>230</v>
      </c>
      <c r="D234" s="48">
        <v>6</v>
      </c>
      <c r="E234" s="48"/>
      <c r="F234" s="51" t="s">
        <v>250</v>
      </c>
      <c r="G234" s="51" t="s">
        <v>469</v>
      </c>
      <c r="H234" s="405">
        <v>20</v>
      </c>
      <c r="I234" s="406">
        <v>48</v>
      </c>
      <c r="J234" s="407">
        <v>370463</v>
      </c>
      <c r="K234" s="408">
        <v>7717.979166666667</v>
      </c>
      <c r="L234" s="406">
        <v>2370</v>
      </c>
      <c r="M234" s="407">
        <v>370463</v>
      </c>
      <c r="N234" s="408">
        <v>156.31350210970464</v>
      </c>
      <c r="O234" s="335" t="s">
        <v>531</v>
      </c>
      <c r="P234" s="336"/>
      <c r="Q234" s="409"/>
      <c r="R234" s="56">
        <v>150</v>
      </c>
      <c r="S234" s="57">
        <v>150</v>
      </c>
      <c r="T234" s="252">
        <v>4561939</v>
      </c>
      <c r="U234" s="252">
        <v>5174466</v>
      </c>
      <c r="V234" s="122">
        <v>-612527</v>
      </c>
      <c r="W234" s="337"/>
      <c r="X234" s="192" t="s">
        <v>526</v>
      </c>
      <c r="Y234" s="296">
        <v>0</v>
      </c>
      <c r="Z234" s="157"/>
      <c r="AA234" s="390">
        <v>0</v>
      </c>
    </row>
    <row r="235" spans="1:27" ht="27" customHeight="1" x14ac:dyDescent="0.2">
      <c r="A235" s="14"/>
      <c r="B235" s="377"/>
      <c r="C235" s="51">
        <f t="shared" si="3"/>
        <v>231</v>
      </c>
      <c r="D235" s="48">
        <v>2</v>
      </c>
      <c r="E235" s="48"/>
      <c r="F235" s="51" t="s">
        <v>251</v>
      </c>
      <c r="G235" s="51" t="s">
        <v>967</v>
      </c>
      <c r="H235" s="405">
        <v>20</v>
      </c>
      <c r="I235" s="406">
        <v>208</v>
      </c>
      <c r="J235" s="407">
        <v>2640280</v>
      </c>
      <c r="K235" s="408">
        <f>J235/I235</f>
        <v>12693.653846153846</v>
      </c>
      <c r="L235" s="406">
        <v>16812</v>
      </c>
      <c r="M235" s="407">
        <f>J235</f>
        <v>2640280</v>
      </c>
      <c r="N235" s="408">
        <f>M235/L235</f>
        <v>157.04734713300024</v>
      </c>
      <c r="O235" s="335"/>
      <c r="P235" s="336"/>
      <c r="Q235" s="409"/>
      <c r="R235" s="56"/>
      <c r="S235" s="57"/>
      <c r="T235" s="252"/>
      <c r="U235" s="252"/>
      <c r="V235" s="122"/>
      <c r="W235" s="337"/>
      <c r="X235" s="192"/>
      <c r="Y235" s="296"/>
      <c r="Z235" s="157"/>
      <c r="AA235" s="390"/>
    </row>
    <row r="236" spans="1:27" ht="27" customHeight="1" x14ac:dyDescent="0.2">
      <c r="A236" s="14"/>
      <c r="B236" s="377"/>
      <c r="C236" s="51">
        <f t="shared" si="3"/>
        <v>232</v>
      </c>
      <c r="D236" s="48">
        <v>4</v>
      </c>
      <c r="E236" s="48"/>
      <c r="F236" s="51" t="s">
        <v>252</v>
      </c>
      <c r="G236" s="51" t="s">
        <v>470</v>
      </c>
      <c r="H236" s="405">
        <v>20</v>
      </c>
      <c r="I236" s="406">
        <v>121</v>
      </c>
      <c r="J236" s="407">
        <v>996556</v>
      </c>
      <c r="K236" s="408">
        <f>J236/I236</f>
        <v>8236</v>
      </c>
      <c r="L236" s="406">
        <v>3509</v>
      </c>
      <c r="M236" s="407">
        <f>J236</f>
        <v>996556</v>
      </c>
      <c r="N236" s="408">
        <f>M236/L236</f>
        <v>284</v>
      </c>
      <c r="O236" s="335"/>
      <c r="P236" s="336"/>
      <c r="Q236" s="409"/>
      <c r="R236" s="56"/>
      <c r="S236" s="57"/>
      <c r="T236" s="252"/>
      <c r="U236" s="252"/>
      <c r="V236" s="122"/>
      <c r="W236" s="337"/>
      <c r="X236" s="192"/>
      <c r="Y236" s="296"/>
      <c r="Z236" s="157"/>
      <c r="AA236" s="390"/>
    </row>
    <row r="237" spans="1:27" ht="27" customHeight="1" x14ac:dyDescent="0.2">
      <c r="A237" s="14"/>
      <c r="B237" s="377"/>
      <c r="C237" s="51">
        <f t="shared" si="3"/>
        <v>233</v>
      </c>
      <c r="D237" s="48">
        <v>6</v>
      </c>
      <c r="E237" s="48">
        <v>1040005020303</v>
      </c>
      <c r="F237" s="51" t="s">
        <v>253</v>
      </c>
      <c r="G237" s="51" t="s">
        <v>471</v>
      </c>
      <c r="H237" s="405">
        <v>20</v>
      </c>
      <c r="I237" s="406">
        <v>92</v>
      </c>
      <c r="J237" s="407">
        <v>584475</v>
      </c>
      <c r="K237" s="408">
        <v>6352.989130434783</v>
      </c>
      <c r="L237" s="406">
        <v>3896.5</v>
      </c>
      <c r="M237" s="407">
        <v>584475</v>
      </c>
      <c r="N237" s="408">
        <v>150</v>
      </c>
      <c r="O237" s="335" t="s">
        <v>531</v>
      </c>
      <c r="P237" s="336"/>
      <c r="Q237" s="409"/>
      <c r="R237" s="56">
        <v>8925</v>
      </c>
      <c r="S237" s="57">
        <v>9666</v>
      </c>
      <c r="T237" s="252">
        <v>951248</v>
      </c>
      <c r="U237" s="252">
        <v>254710</v>
      </c>
      <c r="V237" s="122">
        <v>696538</v>
      </c>
      <c r="W237" s="337" t="s">
        <v>526</v>
      </c>
      <c r="X237" s="192"/>
      <c r="Y237" s="296"/>
      <c r="Z237" s="157"/>
      <c r="AA237" s="390"/>
    </row>
    <row r="238" spans="1:27" ht="27" customHeight="1" x14ac:dyDescent="0.2">
      <c r="A238" s="14"/>
      <c r="B238" s="377"/>
      <c r="C238" s="51">
        <f t="shared" si="3"/>
        <v>234</v>
      </c>
      <c r="D238" s="48">
        <v>6</v>
      </c>
      <c r="E238" s="139">
        <v>4040005019912</v>
      </c>
      <c r="F238" s="51" t="s">
        <v>254</v>
      </c>
      <c r="G238" s="51" t="s">
        <v>472</v>
      </c>
      <c r="H238" s="405">
        <v>14</v>
      </c>
      <c r="I238" s="406">
        <v>121</v>
      </c>
      <c r="J238" s="407">
        <v>640164</v>
      </c>
      <c r="K238" s="408">
        <v>5290.6115702479337</v>
      </c>
      <c r="L238" s="406">
        <v>121</v>
      </c>
      <c r="M238" s="407">
        <v>640164</v>
      </c>
      <c r="N238" s="408">
        <v>5290.6115702479337</v>
      </c>
      <c r="O238" s="335" t="s">
        <v>526</v>
      </c>
      <c r="P238" s="336"/>
      <c r="Q238" s="409"/>
      <c r="R238" s="56" t="s">
        <v>546</v>
      </c>
      <c r="S238" s="57">
        <v>17071</v>
      </c>
      <c r="T238" s="252">
        <v>1636164</v>
      </c>
      <c r="U238" s="252">
        <v>996000</v>
      </c>
      <c r="V238" s="122">
        <v>640164</v>
      </c>
      <c r="W238" s="337"/>
      <c r="X238" s="192"/>
      <c r="Y238" s="296"/>
      <c r="Z238" s="157" t="s">
        <v>526</v>
      </c>
      <c r="AA238" s="390">
        <v>0.2</v>
      </c>
    </row>
    <row r="239" spans="1:27" ht="27" customHeight="1" x14ac:dyDescent="0.2">
      <c r="A239" s="14"/>
      <c r="B239" s="377"/>
      <c r="C239" s="51">
        <f t="shared" si="3"/>
        <v>235</v>
      </c>
      <c r="D239" s="48">
        <v>4</v>
      </c>
      <c r="E239" s="48"/>
      <c r="F239" s="51" t="s">
        <v>255</v>
      </c>
      <c r="G239" s="51" t="s">
        <v>968</v>
      </c>
      <c r="H239" s="405">
        <v>20</v>
      </c>
      <c r="I239" s="406">
        <v>19</v>
      </c>
      <c r="J239" s="407">
        <v>198264</v>
      </c>
      <c r="K239" s="408">
        <f>J239/I239</f>
        <v>10434.947368421053</v>
      </c>
      <c r="L239" s="406">
        <v>698</v>
      </c>
      <c r="M239" s="407">
        <f>J239</f>
        <v>198264</v>
      </c>
      <c r="N239" s="408">
        <f>M239/L239</f>
        <v>284.04584527220629</v>
      </c>
      <c r="O239" s="335"/>
      <c r="P239" s="336"/>
      <c r="Q239" s="409"/>
      <c r="R239" s="56"/>
      <c r="S239" s="57"/>
      <c r="T239" s="252"/>
      <c r="U239" s="252"/>
      <c r="V239" s="122"/>
      <c r="W239" s="337"/>
      <c r="X239" s="192"/>
      <c r="Y239" s="296"/>
      <c r="Z239" s="157"/>
      <c r="AA239" s="390"/>
    </row>
    <row r="240" spans="1:27" ht="27" customHeight="1" x14ac:dyDescent="0.2">
      <c r="A240" s="14"/>
      <c r="B240" s="377"/>
      <c r="C240" s="51">
        <f t="shared" si="3"/>
        <v>236</v>
      </c>
      <c r="D240" s="48">
        <v>4</v>
      </c>
      <c r="E240" s="48">
        <v>8040001085302</v>
      </c>
      <c r="F240" s="51" t="s">
        <v>196</v>
      </c>
      <c r="G240" s="51" t="s">
        <v>473</v>
      </c>
      <c r="H240" s="405">
        <v>20</v>
      </c>
      <c r="I240" s="406">
        <v>75</v>
      </c>
      <c r="J240" s="407">
        <v>752500</v>
      </c>
      <c r="K240" s="408">
        <v>10033.333333333334</v>
      </c>
      <c r="L240" s="406"/>
      <c r="M240" s="407"/>
      <c r="N240" s="408">
        <v>0</v>
      </c>
      <c r="O240" s="335"/>
      <c r="P240" s="336"/>
      <c r="Q240" s="409"/>
      <c r="R240" s="56">
        <v>752500</v>
      </c>
      <c r="S240" s="57">
        <v>1500000</v>
      </c>
      <c r="T240" s="252">
        <v>752500</v>
      </c>
      <c r="U240" s="252">
        <v>0</v>
      </c>
      <c r="V240" s="122">
        <v>752500</v>
      </c>
      <c r="W240" s="337"/>
      <c r="X240" s="192"/>
      <c r="Y240" s="296"/>
      <c r="Z240" s="157"/>
      <c r="AA240" s="390"/>
    </row>
    <row r="241" spans="1:27" ht="27" customHeight="1" x14ac:dyDescent="0.2">
      <c r="A241" s="14"/>
      <c r="B241" s="377"/>
      <c r="C241" s="51">
        <f t="shared" si="3"/>
        <v>237</v>
      </c>
      <c r="D241" s="48">
        <v>4</v>
      </c>
      <c r="E241" s="48"/>
      <c r="F241" s="51" t="s">
        <v>256</v>
      </c>
      <c r="G241" s="51" t="s">
        <v>474</v>
      </c>
      <c r="H241" s="405">
        <v>20</v>
      </c>
      <c r="I241" s="406">
        <v>40</v>
      </c>
      <c r="J241" s="407">
        <v>201475</v>
      </c>
      <c r="K241" s="408">
        <v>5036.875</v>
      </c>
      <c r="L241" s="406"/>
      <c r="M241" s="407"/>
      <c r="N241" s="408">
        <v>0</v>
      </c>
      <c r="O241" s="335"/>
      <c r="P241" s="336"/>
      <c r="Q241" s="409"/>
      <c r="R241" s="56">
        <v>10000</v>
      </c>
      <c r="S241" s="57">
        <v>7500</v>
      </c>
      <c r="T241" s="252">
        <v>344371</v>
      </c>
      <c r="U241" s="252">
        <v>266107</v>
      </c>
      <c r="V241" s="122">
        <v>78264</v>
      </c>
      <c r="W241" s="337" t="s">
        <v>526</v>
      </c>
      <c r="X241" s="192"/>
      <c r="Y241" s="296"/>
      <c r="Z241" s="157"/>
      <c r="AA241" s="390"/>
    </row>
    <row r="242" spans="1:27" ht="27" customHeight="1" x14ac:dyDescent="0.2">
      <c r="A242" s="14"/>
      <c r="B242" s="377"/>
      <c r="C242" s="51">
        <f t="shared" si="3"/>
        <v>238</v>
      </c>
      <c r="D242" s="48"/>
      <c r="E242" s="48"/>
      <c r="F242" s="51" t="s">
        <v>214</v>
      </c>
      <c r="G242" s="51" t="s">
        <v>475</v>
      </c>
      <c r="H242" s="405"/>
      <c r="I242" s="406"/>
      <c r="J242" s="407"/>
      <c r="K242" s="408"/>
      <c r="L242" s="406"/>
      <c r="M242" s="407"/>
      <c r="N242" s="408"/>
      <c r="O242" s="335"/>
      <c r="P242" s="336"/>
      <c r="Q242" s="409"/>
      <c r="R242" s="56"/>
      <c r="S242" s="57"/>
      <c r="T242" s="252"/>
      <c r="U242" s="252"/>
      <c r="V242" s="122"/>
      <c r="W242" s="337"/>
      <c r="X242" s="192"/>
      <c r="Y242" s="296"/>
      <c r="Z242" s="157"/>
      <c r="AA242" s="390"/>
    </row>
    <row r="243" spans="1:27" ht="27" customHeight="1" x14ac:dyDescent="0.2">
      <c r="A243" s="14"/>
      <c r="B243" s="377"/>
      <c r="C243" s="51">
        <f t="shared" si="3"/>
        <v>239</v>
      </c>
      <c r="D243" s="48">
        <v>2</v>
      </c>
      <c r="E243" s="329" t="s">
        <v>535</v>
      </c>
      <c r="F243" s="51" t="s">
        <v>257</v>
      </c>
      <c r="G243" s="51" t="s">
        <v>476</v>
      </c>
      <c r="H243" s="405">
        <v>20</v>
      </c>
      <c r="I243" s="406">
        <v>252</v>
      </c>
      <c r="J243" s="407">
        <v>3308509</v>
      </c>
      <c r="K243" s="408">
        <v>13129.003968253968</v>
      </c>
      <c r="L243" s="406">
        <v>39288</v>
      </c>
      <c r="M243" s="407">
        <v>3308509</v>
      </c>
      <c r="N243" s="408">
        <f>M243/L243</f>
        <v>84.2116931378538</v>
      </c>
      <c r="O243" s="335"/>
      <c r="P243" s="336"/>
      <c r="Q243" s="409"/>
      <c r="R243" s="56">
        <v>10000</v>
      </c>
      <c r="S243" s="57">
        <v>17500</v>
      </c>
      <c r="T243" s="252">
        <v>5960180</v>
      </c>
      <c r="U243" s="252">
        <v>2651671</v>
      </c>
      <c r="V243" s="122">
        <f>T243-U243</f>
        <v>3308509</v>
      </c>
      <c r="W243" s="337"/>
      <c r="X243" s="192"/>
      <c r="Y243" s="296"/>
      <c r="Z243" s="157"/>
      <c r="AA243" s="390"/>
    </row>
    <row r="244" spans="1:27" ht="27" customHeight="1" x14ac:dyDescent="0.2">
      <c r="A244" s="14"/>
      <c r="B244" s="377"/>
      <c r="C244" s="51">
        <f t="shared" si="3"/>
        <v>240</v>
      </c>
      <c r="D244" s="48"/>
      <c r="E244" s="48"/>
      <c r="F244" s="51" t="s">
        <v>258</v>
      </c>
      <c r="G244" s="51" t="s">
        <v>969</v>
      </c>
      <c r="H244" s="405"/>
      <c r="I244" s="406"/>
      <c r="J244" s="407"/>
      <c r="K244" s="408"/>
      <c r="L244" s="406"/>
      <c r="M244" s="407"/>
      <c r="N244" s="408"/>
      <c r="O244" s="335"/>
      <c r="P244" s="336"/>
      <c r="Q244" s="409"/>
      <c r="R244" s="56"/>
      <c r="S244" s="57"/>
      <c r="T244" s="252"/>
      <c r="U244" s="252"/>
      <c r="V244" s="122"/>
      <c r="W244" s="337"/>
      <c r="X244" s="192"/>
      <c r="Y244" s="296"/>
      <c r="Z244" s="157"/>
      <c r="AA244" s="390"/>
    </row>
    <row r="245" spans="1:27" ht="27" customHeight="1" x14ac:dyDescent="0.2">
      <c r="A245" s="14"/>
      <c r="B245" s="377"/>
      <c r="C245" s="51">
        <f t="shared" si="3"/>
        <v>241</v>
      </c>
      <c r="D245" s="48"/>
      <c r="E245" s="48"/>
      <c r="F245" s="51" t="s">
        <v>138</v>
      </c>
      <c r="G245" s="51" t="s">
        <v>477</v>
      </c>
      <c r="H245" s="405">
        <v>20</v>
      </c>
      <c r="I245" s="406">
        <v>95</v>
      </c>
      <c r="J245" s="407">
        <v>1247202</v>
      </c>
      <c r="K245" s="408">
        <v>13128.442105263159</v>
      </c>
      <c r="L245" s="406">
        <v>5149</v>
      </c>
      <c r="M245" s="407">
        <v>1247202</v>
      </c>
      <c r="N245" s="408">
        <f>M245/L245</f>
        <v>242.22217906389591</v>
      </c>
      <c r="O245" s="335"/>
      <c r="P245" s="336"/>
      <c r="Q245" s="409" t="s">
        <v>586</v>
      </c>
      <c r="R245" s="56">
        <v>18000</v>
      </c>
      <c r="S245" s="57">
        <v>18000</v>
      </c>
      <c r="T245" s="252">
        <v>1247202</v>
      </c>
      <c r="U245" s="252">
        <v>0</v>
      </c>
      <c r="V245" s="122">
        <v>1247202</v>
      </c>
      <c r="W245" s="337"/>
      <c r="X245" s="192"/>
      <c r="Y245" s="296"/>
      <c r="Z245" s="157"/>
      <c r="AA245" s="390"/>
    </row>
    <row r="246" spans="1:27" ht="27" customHeight="1" x14ac:dyDescent="0.2">
      <c r="A246" s="14"/>
      <c r="B246" s="377"/>
      <c r="C246" s="51">
        <f t="shared" si="3"/>
        <v>242</v>
      </c>
      <c r="D246" s="48">
        <v>5</v>
      </c>
      <c r="E246" s="48">
        <v>1213100561</v>
      </c>
      <c r="F246" s="51" t="s">
        <v>176</v>
      </c>
      <c r="G246" s="51" t="s">
        <v>478</v>
      </c>
      <c r="H246" s="405">
        <v>14</v>
      </c>
      <c r="I246" s="406">
        <v>75</v>
      </c>
      <c r="J246" s="407">
        <v>1375870</v>
      </c>
      <c r="K246" s="408">
        <v>18344.933333333334</v>
      </c>
      <c r="L246" s="406">
        <v>7</v>
      </c>
      <c r="M246" s="407"/>
      <c r="N246" s="408">
        <v>0</v>
      </c>
      <c r="O246" s="335" t="s">
        <v>531</v>
      </c>
      <c r="P246" s="336"/>
      <c r="Q246" s="409"/>
      <c r="R246" s="56">
        <v>25000</v>
      </c>
      <c r="S246" s="57">
        <v>20000</v>
      </c>
      <c r="T246" s="252">
        <v>1558929</v>
      </c>
      <c r="U246" s="252">
        <v>183059</v>
      </c>
      <c r="V246" s="122">
        <v>1375870</v>
      </c>
      <c r="W246" s="337" t="s">
        <v>526</v>
      </c>
      <c r="X246" s="192"/>
      <c r="Y246" s="296"/>
      <c r="Z246" s="157"/>
      <c r="AA246" s="390"/>
    </row>
    <row r="247" spans="1:27" ht="27" customHeight="1" x14ac:dyDescent="0.2">
      <c r="A247" s="14"/>
      <c r="B247" s="377"/>
      <c r="C247" s="51">
        <f t="shared" si="3"/>
        <v>243</v>
      </c>
      <c r="D247" s="48"/>
      <c r="E247" s="48"/>
      <c r="F247" s="51" t="s">
        <v>259</v>
      </c>
      <c r="G247" s="51" t="s">
        <v>970</v>
      </c>
      <c r="H247" s="405"/>
      <c r="I247" s="406"/>
      <c r="J247" s="407"/>
      <c r="K247" s="408"/>
      <c r="L247" s="406"/>
      <c r="M247" s="407"/>
      <c r="N247" s="408"/>
      <c r="O247" s="335"/>
      <c r="P247" s="336"/>
      <c r="Q247" s="409"/>
      <c r="R247" s="56"/>
      <c r="S247" s="57"/>
      <c r="T247" s="252"/>
      <c r="U247" s="252"/>
      <c r="V247" s="122"/>
      <c r="W247" s="337"/>
      <c r="X247" s="192"/>
      <c r="Y247" s="296"/>
      <c r="Z247" s="157"/>
      <c r="AA247" s="390"/>
    </row>
    <row r="248" spans="1:27" ht="27" customHeight="1" x14ac:dyDescent="0.2">
      <c r="A248" s="14"/>
      <c r="B248" s="377"/>
      <c r="C248" s="51">
        <f t="shared" si="3"/>
        <v>244</v>
      </c>
      <c r="D248" s="48"/>
      <c r="E248" s="48"/>
      <c r="F248" s="51" t="s">
        <v>260</v>
      </c>
      <c r="G248" s="51" t="s">
        <v>971</v>
      </c>
      <c r="H248" s="405"/>
      <c r="I248" s="406"/>
      <c r="J248" s="407"/>
      <c r="K248" s="408"/>
      <c r="L248" s="406"/>
      <c r="M248" s="407"/>
      <c r="N248" s="408"/>
      <c r="O248" s="335"/>
      <c r="P248" s="336"/>
      <c r="Q248" s="409"/>
      <c r="R248" s="56"/>
      <c r="S248" s="57"/>
      <c r="T248" s="252"/>
      <c r="U248" s="252"/>
      <c r="V248" s="122"/>
      <c r="W248" s="337"/>
      <c r="X248" s="192"/>
      <c r="Y248" s="296"/>
      <c r="Z248" s="157"/>
      <c r="AA248" s="390"/>
    </row>
    <row r="249" spans="1:27" ht="27" customHeight="1" x14ac:dyDescent="0.2">
      <c r="A249" s="14"/>
      <c r="B249" s="377"/>
      <c r="C249" s="51">
        <f t="shared" si="3"/>
        <v>245</v>
      </c>
      <c r="D249" s="48"/>
      <c r="E249" s="48"/>
      <c r="F249" s="51" t="s">
        <v>261</v>
      </c>
      <c r="G249" s="51" t="s">
        <v>972</v>
      </c>
      <c r="H249" s="405"/>
      <c r="I249" s="406"/>
      <c r="J249" s="407"/>
      <c r="K249" s="408"/>
      <c r="L249" s="406"/>
      <c r="M249" s="407"/>
      <c r="N249" s="408"/>
      <c r="O249" s="335"/>
      <c r="P249" s="336"/>
      <c r="Q249" s="409"/>
      <c r="R249" s="56"/>
      <c r="S249" s="57"/>
      <c r="T249" s="252"/>
      <c r="U249" s="252"/>
      <c r="V249" s="122"/>
      <c r="W249" s="337"/>
      <c r="X249" s="192"/>
      <c r="Y249" s="296"/>
      <c r="Z249" s="157"/>
      <c r="AA249" s="390"/>
    </row>
    <row r="250" spans="1:27" ht="27" customHeight="1" x14ac:dyDescent="0.2">
      <c r="A250" s="14"/>
      <c r="B250" s="377"/>
      <c r="C250" s="51">
        <f t="shared" si="3"/>
        <v>246</v>
      </c>
      <c r="D250" s="48"/>
      <c r="E250" s="48"/>
      <c r="F250" s="51" t="s">
        <v>262</v>
      </c>
      <c r="G250" s="51" t="s">
        <v>973</v>
      </c>
      <c r="H250" s="405"/>
      <c r="I250" s="406"/>
      <c r="J250" s="407"/>
      <c r="K250" s="408"/>
      <c r="L250" s="406"/>
      <c r="M250" s="407"/>
      <c r="N250" s="408"/>
      <c r="O250" s="335"/>
      <c r="P250" s="336"/>
      <c r="Q250" s="409"/>
      <c r="R250" s="56"/>
      <c r="S250" s="57"/>
      <c r="T250" s="252"/>
      <c r="U250" s="252"/>
      <c r="V250" s="122"/>
      <c r="W250" s="337"/>
      <c r="X250" s="192"/>
      <c r="Y250" s="296"/>
      <c r="Z250" s="157"/>
      <c r="AA250" s="390"/>
    </row>
    <row r="251" spans="1:27" ht="27" customHeight="1" x14ac:dyDescent="0.2">
      <c r="A251" s="14"/>
      <c r="B251" s="377"/>
      <c r="C251" s="51">
        <f t="shared" si="3"/>
        <v>247</v>
      </c>
      <c r="D251" s="48"/>
      <c r="E251" s="48"/>
      <c r="F251" s="51" t="s">
        <v>90</v>
      </c>
      <c r="G251" s="51" t="s">
        <v>974</v>
      </c>
      <c r="H251" s="405"/>
      <c r="I251" s="406"/>
      <c r="J251" s="407"/>
      <c r="K251" s="408"/>
      <c r="L251" s="406"/>
      <c r="M251" s="407"/>
      <c r="N251" s="408"/>
      <c r="O251" s="335"/>
      <c r="P251" s="336"/>
      <c r="Q251" s="409"/>
      <c r="R251" s="56"/>
      <c r="S251" s="57"/>
      <c r="T251" s="252"/>
      <c r="U251" s="252"/>
      <c r="V251" s="122"/>
      <c r="W251" s="337"/>
      <c r="X251" s="192"/>
      <c r="Y251" s="296"/>
      <c r="Z251" s="157"/>
      <c r="AA251" s="390"/>
    </row>
    <row r="252" spans="1:27" ht="27" customHeight="1" x14ac:dyDescent="0.2">
      <c r="A252" s="14"/>
      <c r="B252" s="377"/>
      <c r="C252" s="51">
        <f t="shared" si="3"/>
        <v>248</v>
      </c>
      <c r="D252" s="48">
        <v>3</v>
      </c>
      <c r="E252" s="415" t="s">
        <v>553</v>
      </c>
      <c r="F252" s="51" t="s">
        <v>263</v>
      </c>
      <c r="G252" s="51" t="s">
        <v>479</v>
      </c>
      <c r="H252" s="405">
        <v>10</v>
      </c>
      <c r="I252" s="406">
        <v>14</v>
      </c>
      <c r="J252" s="407">
        <v>301787</v>
      </c>
      <c r="K252" s="408">
        <v>21556.214285714286</v>
      </c>
      <c r="L252" s="406">
        <v>650</v>
      </c>
      <c r="M252" s="407">
        <v>301787</v>
      </c>
      <c r="N252" s="408">
        <v>464.28769230769228</v>
      </c>
      <c r="O252" s="335"/>
      <c r="P252" s="336"/>
      <c r="Q252" s="409"/>
      <c r="R252" s="56">
        <v>464</v>
      </c>
      <c r="S252" s="57">
        <v>170</v>
      </c>
      <c r="T252" s="252">
        <v>341577</v>
      </c>
      <c r="U252" s="252">
        <v>39790</v>
      </c>
      <c r="V252" s="122">
        <v>301787</v>
      </c>
      <c r="W252" s="337"/>
      <c r="X252" s="192"/>
      <c r="Y252" s="296"/>
      <c r="Z252" s="157"/>
      <c r="AA252" s="390"/>
    </row>
    <row r="253" spans="1:27" ht="27" customHeight="1" x14ac:dyDescent="0.2">
      <c r="A253" s="14"/>
      <c r="B253" s="377"/>
      <c r="C253" s="51">
        <f t="shared" si="3"/>
        <v>249</v>
      </c>
      <c r="D253" s="48">
        <v>4</v>
      </c>
      <c r="E253" s="48">
        <v>7040001058787</v>
      </c>
      <c r="F253" s="51" t="s">
        <v>149</v>
      </c>
      <c r="G253" s="51" t="s">
        <v>975</v>
      </c>
      <c r="H253" s="405">
        <v>20</v>
      </c>
      <c r="I253" s="406">
        <v>102</v>
      </c>
      <c r="J253" s="407">
        <v>1566200</v>
      </c>
      <c r="K253" s="408">
        <v>15354.901960784313</v>
      </c>
      <c r="L253" s="406">
        <v>13770</v>
      </c>
      <c r="M253" s="407">
        <f>J253</f>
        <v>1566200</v>
      </c>
      <c r="N253" s="408">
        <f>M253/L253</f>
        <v>113.74001452432825</v>
      </c>
      <c r="O253" s="335" t="s">
        <v>526</v>
      </c>
      <c r="P253" s="336"/>
      <c r="Q253" s="409"/>
      <c r="R253" s="56">
        <v>10000</v>
      </c>
      <c r="S253" s="57">
        <v>16000</v>
      </c>
      <c r="T253" s="252">
        <v>2346321</v>
      </c>
      <c r="U253" s="252">
        <v>765388</v>
      </c>
      <c r="V253" s="122">
        <v>1580933</v>
      </c>
      <c r="W253" s="337" t="s">
        <v>526</v>
      </c>
      <c r="X253" s="192"/>
      <c r="Y253" s="296"/>
      <c r="Z253" s="157"/>
      <c r="AA253" s="390"/>
    </row>
    <row r="254" spans="1:27" ht="27" customHeight="1" x14ac:dyDescent="0.2">
      <c r="A254" s="14"/>
      <c r="B254" s="377"/>
      <c r="C254" s="51">
        <f t="shared" si="3"/>
        <v>250</v>
      </c>
      <c r="D254" s="48"/>
      <c r="E254" s="48"/>
      <c r="F254" s="51" t="s">
        <v>264</v>
      </c>
      <c r="G254" s="51" t="s">
        <v>976</v>
      </c>
      <c r="H254" s="405"/>
      <c r="I254" s="406"/>
      <c r="J254" s="407"/>
      <c r="K254" s="408"/>
      <c r="L254" s="406"/>
      <c r="M254" s="407"/>
      <c r="N254" s="408"/>
      <c r="O254" s="335"/>
      <c r="P254" s="336"/>
      <c r="Q254" s="409"/>
      <c r="R254" s="56"/>
      <c r="S254" s="57"/>
      <c r="T254" s="252"/>
      <c r="U254" s="252"/>
      <c r="V254" s="122"/>
      <c r="W254" s="337"/>
      <c r="X254" s="192"/>
      <c r="Y254" s="296"/>
      <c r="Z254" s="157"/>
      <c r="AA254" s="390"/>
    </row>
    <row r="255" spans="1:27" ht="27" customHeight="1" x14ac:dyDescent="0.2">
      <c r="A255" s="14"/>
      <c r="B255" s="377"/>
      <c r="C255" s="51">
        <f t="shared" si="3"/>
        <v>251</v>
      </c>
      <c r="D255" s="48"/>
      <c r="E255" s="48"/>
      <c r="F255" s="51" t="s">
        <v>265</v>
      </c>
      <c r="G255" s="51" t="s">
        <v>977</v>
      </c>
      <c r="H255" s="405"/>
      <c r="I255" s="406"/>
      <c r="J255" s="407"/>
      <c r="K255" s="408"/>
      <c r="L255" s="406"/>
      <c r="M255" s="407"/>
      <c r="N255" s="408"/>
      <c r="O255" s="335"/>
      <c r="P255" s="336"/>
      <c r="Q255" s="409"/>
      <c r="R255" s="56"/>
      <c r="S255" s="57"/>
      <c r="T255" s="252"/>
      <c r="U255" s="252"/>
      <c r="V255" s="122"/>
      <c r="W255" s="337"/>
      <c r="X255" s="192"/>
      <c r="Y255" s="296"/>
      <c r="Z255" s="157"/>
      <c r="AA255" s="390"/>
    </row>
    <row r="256" spans="1:27" ht="27" customHeight="1" x14ac:dyDescent="0.2">
      <c r="A256" s="14"/>
      <c r="B256" s="377"/>
      <c r="C256" s="51">
        <f t="shared" si="3"/>
        <v>252</v>
      </c>
      <c r="D256" s="48">
        <v>5</v>
      </c>
      <c r="E256" s="48">
        <v>1212500530</v>
      </c>
      <c r="F256" s="51" t="s">
        <v>266</v>
      </c>
      <c r="G256" s="51" t="s">
        <v>978</v>
      </c>
      <c r="H256" s="405">
        <v>20</v>
      </c>
      <c r="I256" s="406">
        <v>144</v>
      </c>
      <c r="J256" s="407">
        <v>2239912</v>
      </c>
      <c r="K256" s="408">
        <f>J256/I256</f>
        <v>15554.944444444445</v>
      </c>
      <c r="L256" s="406">
        <v>12000</v>
      </c>
      <c r="M256" s="407">
        <v>2239912</v>
      </c>
      <c r="N256" s="408">
        <f>M256/L256</f>
        <v>186.65933333333334</v>
      </c>
      <c r="O256" s="335" t="s">
        <v>531</v>
      </c>
      <c r="P256" s="336"/>
      <c r="Q256" s="409"/>
      <c r="R256" s="56">
        <v>13928</v>
      </c>
      <c r="S256" s="57"/>
      <c r="T256" s="252">
        <v>4393360</v>
      </c>
      <c r="U256" s="252">
        <v>2153448</v>
      </c>
      <c r="V256" s="122">
        <v>2239912</v>
      </c>
      <c r="W256" s="337"/>
      <c r="X256" s="192"/>
      <c r="Y256" s="296"/>
      <c r="Z256" s="157"/>
      <c r="AA256" s="390"/>
    </row>
    <row r="257" spans="1:27" ht="27" customHeight="1" x14ac:dyDescent="0.2">
      <c r="A257" s="14"/>
      <c r="B257" s="377"/>
      <c r="C257" s="51">
        <f t="shared" si="3"/>
        <v>253</v>
      </c>
      <c r="D257" s="48">
        <v>4</v>
      </c>
      <c r="E257" s="48"/>
      <c r="F257" s="51" t="s">
        <v>267</v>
      </c>
      <c r="G257" s="51" t="s">
        <v>480</v>
      </c>
      <c r="H257" s="405">
        <v>20</v>
      </c>
      <c r="I257" s="406">
        <v>53</v>
      </c>
      <c r="J257" s="407">
        <v>490752</v>
      </c>
      <c r="K257" s="408">
        <v>9259.4716981132078</v>
      </c>
      <c r="L257" s="406">
        <v>1728</v>
      </c>
      <c r="M257" s="407">
        <v>490752</v>
      </c>
      <c r="N257" s="408">
        <v>284</v>
      </c>
      <c r="O257" s="335" t="s">
        <v>526</v>
      </c>
      <c r="P257" s="336"/>
      <c r="Q257" s="409"/>
      <c r="R257" s="56">
        <v>15000</v>
      </c>
      <c r="S257" s="57">
        <v>16000</v>
      </c>
      <c r="T257" s="252"/>
      <c r="U257" s="252"/>
      <c r="V257" s="122">
        <v>0</v>
      </c>
      <c r="W257" s="337"/>
      <c r="X257" s="192"/>
      <c r="Y257" s="296"/>
      <c r="Z257" s="157"/>
      <c r="AA257" s="390"/>
    </row>
    <row r="258" spans="1:27" ht="27" customHeight="1" x14ac:dyDescent="0.2">
      <c r="A258" s="14"/>
      <c r="B258" s="377"/>
      <c r="C258" s="51">
        <f t="shared" si="3"/>
        <v>254</v>
      </c>
      <c r="D258" s="48"/>
      <c r="E258" s="48"/>
      <c r="F258" s="51" t="s">
        <v>268</v>
      </c>
      <c r="G258" s="51" t="s">
        <v>979</v>
      </c>
      <c r="H258" s="405"/>
      <c r="I258" s="406"/>
      <c r="J258" s="407"/>
      <c r="K258" s="408"/>
      <c r="L258" s="406"/>
      <c r="M258" s="407"/>
      <c r="N258" s="408"/>
      <c r="O258" s="335"/>
      <c r="P258" s="336"/>
      <c r="Q258" s="409"/>
      <c r="R258" s="56"/>
      <c r="S258" s="57"/>
      <c r="T258" s="252"/>
      <c r="U258" s="252"/>
      <c r="V258" s="122"/>
      <c r="W258" s="337"/>
      <c r="X258" s="192"/>
      <c r="Y258" s="296"/>
      <c r="Z258" s="157"/>
      <c r="AA258" s="390"/>
    </row>
    <row r="259" spans="1:27" ht="27" customHeight="1" x14ac:dyDescent="0.2">
      <c r="A259" s="14"/>
      <c r="B259" s="377"/>
      <c r="C259" s="51">
        <f t="shared" si="3"/>
        <v>255</v>
      </c>
      <c r="D259" s="48">
        <v>4</v>
      </c>
      <c r="E259" s="48"/>
      <c r="F259" s="51" t="s">
        <v>269</v>
      </c>
      <c r="G259" s="51" t="s">
        <v>481</v>
      </c>
      <c r="H259" s="405">
        <v>20</v>
      </c>
      <c r="I259" s="406">
        <v>3</v>
      </c>
      <c r="J259" s="407">
        <v>44000</v>
      </c>
      <c r="K259" s="408">
        <v>14666.666666666666</v>
      </c>
      <c r="L259" s="406">
        <v>144</v>
      </c>
      <c r="M259" s="407">
        <v>44000</v>
      </c>
      <c r="N259" s="408">
        <v>305.56</v>
      </c>
      <c r="O259" s="335" t="s">
        <v>531</v>
      </c>
      <c r="P259" s="336"/>
      <c r="Q259" s="409"/>
      <c r="R259" s="56">
        <v>14074</v>
      </c>
      <c r="S259" s="57">
        <v>14074</v>
      </c>
      <c r="T259" s="252">
        <v>161053</v>
      </c>
      <c r="U259" s="252">
        <v>117053</v>
      </c>
      <c r="V259" s="122">
        <v>44000</v>
      </c>
      <c r="W259" s="337"/>
      <c r="X259" s="192"/>
      <c r="Y259" s="296"/>
      <c r="Z259" s="157"/>
      <c r="AA259" s="390"/>
    </row>
    <row r="260" spans="1:27" ht="27" customHeight="1" x14ac:dyDescent="0.2">
      <c r="A260" s="14"/>
      <c r="B260" s="377"/>
      <c r="C260" s="51">
        <f t="shared" si="3"/>
        <v>256</v>
      </c>
      <c r="D260" s="48">
        <v>2</v>
      </c>
      <c r="E260" s="258" t="s">
        <v>558</v>
      </c>
      <c r="F260" s="51" t="s">
        <v>270</v>
      </c>
      <c r="G260" s="51" t="s">
        <v>482</v>
      </c>
      <c r="H260" s="405">
        <v>14</v>
      </c>
      <c r="I260" s="406">
        <v>16</v>
      </c>
      <c r="J260" s="407">
        <v>56300</v>
      </c>
      <c r="K260" s="408">
        <v>3518.75</v>
      </c>
      <c r="L260" s="406">
        <v>1139.25</v>
      </c>
      <c r="M260" s="407">
        <v>56300</v>
      </c>
      <c r="N260" s="408">
        <v>49.418477068246652</v>
      </c>
      <c r="O260" s="335" t="s">
        <v>531</v>
      </c>
      <c r="P260" s="336"/>
      <c r="Q260" s="409"/>
      <c r="R260" s="56">
        <v>5000</v>
      </c>
      <c r="S260" s="57">
        <v>5000</v>
      </c>
      <c r="T260" s="252">
        <v>56300</v>
      </c>
      <c r="U260" s="252">
        <v>0</v>
      </c>
      <c r="V260" s="122">
        <v>56300</v>
      </c>
      <c r="W260" s="337"/>
      <c r="X260" s="192"/>
      <c r="Y260" s="296"/>
      <c r="Z260" s="157"/>
      <c r="AA260" s="390"/>
    </row>
    <row r="261" spans="1:27" ht="27" customHeight="1" x14ac:dyDescent="0.2">
      <c r="A261" s="14"/>
      <c r="B261" s="377"/>
      <c r="C261" s="51">
        <f t="shared" si="3"/>
        <v>257</v>
      </c>
      <c r="D261" s="48">
        <v>5</v>
      </c>
      <c r="E261" s="48"/>
      <c r="F261" s="51" t="s">
        <v>115</v>
      </c>
      <c r="G261" s="51" t="s">
        <v>851</v>
      </c>
      <c r="H261" s="405">
        <v>11</v>
      </c>
      <c r="I261" s="406">
        <v>32</v>
      </c>
      <c r="J261" s="407">
        <v>1671475</v>
      </c>
      <c r="K261" s="408">
        <f>J261/I261</f>
        <v>52233.59375</v>
      </c>
      <c r="L261" s="406">
        <v>2757</v>
      </c>
      <c r="M261" s="407">
        <f>J261</f>
        <v>1671475</v>
      </c>
      <c r="N261" s="408">
        <f>M261/L261</f>
        <v>606.26586869786001</v>
      </c>
      <c r="O261" s="335"/>
      <c r="P261" s="336"/>
      <c r="Q261" s="409"/>
      <c r="R261" s="56"/>
      <c r="S261" s="57">
        <v>50000</v>
      </c>
      <c r="T261" s="252">
        <v>8188224</v>
      </c>
      <c r="U261" s="252">
        <v>6516749</v>
      </c>
      <c r="V261" s="122">
        <f>T261-U261</f>
        <v>1671475</v>
      </c>
      <c r="W261" s="337"/>
      <c r="X261" s="192"/>
      <c r="Y261" s="296"/>
      <c r="Z261" s="157"/>
      <c r="AA261" s="390"/>
    </row>
    <row r="262" spans="1:27" ht="27" customHeight="1" x14ac:dyDescent="0.2">
      <c r="A262" s="14"/>
      <c r="B262" s="377"/>
      <c r="C262" s="51">
        <f t="shared" si="3"/>
        <v>258</v>
      </c>
      <c r="D262" s="48"/>
      <c r="E262" s="48"/>
      <c r="F262" s="51" t="s">
        <v>271</v>
      </c>
      <c r="G262" s="51" t="s">
        <v>980</v>
      </c>
      <c r="H262" s="405"/>
      <c r="I262" s="406"/>
      <c r="J262" s="407"/>
      <c r="K262" s="408"/>
      <c r="L262" s="406"/>
      <c r="M262" s="407"/>
      <c r="N262" s="408"/>
      <c r="O262" s="335"/>
      <c r="P262" s="336"/>
      <c r="Q262" s="409"/>
      <c r="R262" s="56"/>
      <c r="S262" s="57"/>
      <c r="T262" s="252"/>
      <c r="U262" s="252"/>
      <c r="V262" s="122"/>
      <c r="W262" s="337"/>
      <c r="X262" s="192"/>
      <c r="Y262" s="296"/>
      <c r="Z262" s="157"/>
      <c r="AA262" s="390"/>
    </row>
    <row r="263" spans="1:27" ht="27" customHeight="1" x14ac:dyDescent="0.2">
      <c r="A263" s="14"/>
      <c r="B263" s="377"/>
      <c r="C263" s="51">
        <f t="shared" ref="C263:C326" si="4">C262+1</f>
        <v>259</v>
      </c>
      <c r="D263" s="48">
        <v>4</v>
      </c>
      <c r="E263" s="48">
        <v>7040001106488</v>
      </c>
      <c r="F263" s="51" t="s">
        <v>272</v>
      </c>
      <c r="G263" s="51" t="s">
        <v>483</v>
      </c>
      <c r="H263" s="405">
        <v>20</v>
      </c>
      <c r="I263" s="406">
        <v>1</v>
      </c>
      <c r="J263" s="407">
        <v>3200</v>
      </c>
      <c r="K263" s="408">
        <v>3200</v>
      </c>
      <c r="L263" s="406">
        <v>30</v>
      </c>
      <c r="M263" s="407">
        <v>3200</v>
      </c>
      <c r="N263" s="408">
        <v>106.66666666666667</v>
      </c>
      <c r="O263" s="335" t="s">
        <v>526</v>
      </c>
      <c r="P263" s="336"/>
      <c r="Q263" s="409"/>
      <c r="R263" s="56">
        <v>12380</v>
      </c>
      <c r="S263" s="57">
        <v>14053</v>
      </c>
      <c r="T263" s="252">
        <v>265924</v>
      </c>
      <c r="U263" s="252">
        <v>262724</v>
      </c>
      <c r="V263" s="122">
        <v>3200</v>
      </c>
      <c r="W263" s="337"/>
      <c r="X263" s="192"/>
      <c r="Y263" s="296"/>
      <c r="Z263" s="157"/>
      <c r="AA263" s="390"/>
    </row>
    <row r="264" spans="1:27" ht="27" customHeight="1" x14ac:dyDescent="0.2">
      <c r="A264" s="14"/>
      <c r="B264" s="377"/>
      <c r="C264" s="51">
        <f t="shared" si="4"/>
        <v>260</v>
      </c>
      <c r="D264" s="48">
        <v>4</v>
      </c>
      <c r="E264" s="137">
        <v>5040003014369</v>
      </c>
      <c r="F264" s="51" t="s">
        <v>273</v>
      </c>
      <c r="G264" s="51" t="s">
        <v>484</v>
      </c>
      <c r="H264" s="405">
        <v>20</v>
      </c>
      <c r="I264" s="406">
        <v>108</v>
      </c>
      <c r="J264" s="407">
        <v>1689900</v>
      </c>
      <c r="K264" s="408">
        <v>15647.222222222223</v>
      </c>
      <c r="L264" s="406">
        <v>5988</v>
      </c>
      <c r="M264" s="407">
        <v>1689900</v>
      </c>
      <c r="N264" s="408">
        <v>282.2144288577154</v>
      </c>
      <c r="O264" s="335" t="s">
        <v>531</v>
      </c>
      <c r="P264" s="336"/>
      <c r="Q264" s="409"/>
      <c r="R264" s="56">
        <v>17132</v>
      </c>
      <c r="S264" s="57">
        <v>17277</v>
      </c>
      <c r="T264" s="252">
        <v>3313626</v>
      </c>
      <c r="U264" s="252">
        <v>452103</v>
      </c>
      <c r="V264" s="122">
        <f>T264-U264</f>
        <v>2861523</v>
      </c>
      <c r="W264" s="337" t="s">
        <v>526</v>
      </c>
      <c r="X264" s="192"/>
      <c r="Y264" s="296"/>
      <c r="Z264" s="157" t="s">
        <v>526</v>
      </c>
      <c r="AA264" s="390"/>
    </row>
    <row r="265" spans="1:27" ht="27" customHeight="1" x14ac:dyDescent="0.2">
      <c r="A265" s="14"/>
      <c r="B265" s="377"/>
      <c r="C265" s="51">
        <f t="shared" si="4"/>
        <v>261</v>
      </c>
      <c r="D265" s="48">
        <v>4</v>
      </c>
      <c r="E265" s="137">
        <v>5040003014369</v>
      </c>
      <c r="F265" s="51" t="s">
        <v>273</v>
      </c>
      <c r="G265" s="51" t="s">
        <v>485</v>
      </c>
      <c r="H265" s="405">
        <v>20</v>
      </c>
      <c r="I265" s="406">
        <v>91</v>
      </c>
      <c r="J265" s="407">
        <v>1591100</v>
      </c>
      <c r="K265" s="408">
        <v>17484.615384615383</v>
      </c>
      <c r="L265" s="406">
        <v>5584</v>
      </c>
      <c r="M265" s="407">
        <v>1591100</v>
      </c>
      <c r="N265" s="408">
        <v>284.93911174785103</v>
      </c>
      <c r="O265" s="335" t="s">
        <v>531</v>
      </c>
      <c r="P265" s="336"/>
      <c r="Q265" s="409"/>
      <c r="R265" s="56">
        <v>15262</v>
      </c>
      <c r="S265" s="57">
        <v>15527</v>
      </c>
      <c r="T265" s="252">
        <v>3119895</v>
      </c>
      <c r="U265" s="252">
        <v>425672</v>
      </c>
      <c r="V265" s="122">
        <f>T265-U265</f>
        <v>2694223</v>
      </c>
      <c r="W265" s="337" t="s">
        <v>526</v>
      </c>
      <c r="X265" s="192"/>
      <c r="Y265" s="296"/>
      <c r="Z265" s="157" t="s">
        <v>526</v>
      </c>
      <c r="AA265" s="390"/>
    </row>
    <row r="266" spans="1:27" ht="27" customHeight="1" x14ac:dyDescent="0.2">
      <c r="A266" s="14"/>
      <c r="B266" s="377"/>
      <c r="C266" s="51">
        <f t="shared" si="4"/>
        <v>262</v>
      </c>
      <c r="D266" s="48"/>
      <c r="E266" s="48"/>
      <c r="F266" s="51" t="s">
        <v>274</v>
      </c>
      <c r="G266" s="51" t="s">
        <v>981</v>
      </c>
      <c r="H266" s="405"/>
      <c r="I266" s="406"/>
      <c r="J266" s="407"/>
      <c r="K266" s="408"/>
      <c r="L266" s="406"/>
      <c r="M266" s="407"/>
      <c r="N266" s="408"/>
      <c r="O266" s="335"/>
      <c r="P266" s="336"/>
      <c r="Q266" s="409"/>
      <c r="R266" s="56"/>
      <c r="S266" s="57"/>
      <c r="T266" s="252"/>
      <c r="U266" s="252"/>
      <c r="V266" s="122"/>
      <c r="W266" s="337"/>
      <c r="X266" s="192"/>
      <c r="Y266" s="296"/>
      <c r="Z266" s="157"/>
      <c r="AA266" s="390"/>
    </row>
    <row r="267" spans="1:27" ht="27" customHeight="1" x14ac:dyDescent="0.2">
      <c r="A267" s="14"/>
      <c r="B267" s="377"/>
      <c r="C267" s="51">
        <f t="shared" si="4"/>
        <v>263</v>
      </c>
      <c r="D267" s="48">
        <v>4</v>
      </c>
      <c r="E267" s="48">
        <v>2040001103374</v>
      </c>
      <c r="F267" s="51" t="s">
        <v>275</v>
      </c>
      <c r="G267" s="51" t="s">
        <v>982</v>
      </c>
      <c r="H267" s="405">
        <v>10</v>
      </c>
      <c r="I267" s="406">
        <v>3</v>
      </c>
      <c r="J267" s="407">
        <v>13600</v>
      </c>
      <c r="K267" s="408">
        <v>4533.333333333333</v>
      </c>
      <c r="L267" s="406">
        <v>114</v>
      </c>
      <c r="M267" s="407">
        <f>J267</f>
        <v>13600</v>
      </c>
      <c r="N267" s="408">
        <f>M267/L267</f>
        <v>119.29824561403508</v>
      </c>
      <c r="O267" s="335" t="s">
        <v>531</v>
      </c>
      <c r="P267" s="336"/>
      <c r="Q267" s="409"/>
      <c r="R267" s="56">
        <v>7000</v>
      </c>
      <c r="S267" s="57">
        <v>8000</v>
      </c>
      <c r="T267" s="252">
        <v>26898</v>
      </c>
      <c r="U267" s="252">
        <v>0</v>
      </c>
      <c r="V267" s="122">
        <v>26898</v>
      </c>
      <c r="W267" s="337" t="s">
        <v>526</v>
      </c>
      <c r="X267" s="192"/>
      <c r="Y267" s="296"/>
      <c r="Z267" s="157"/>
      <c r="AA267" s="390"/>
    </row>
    <row r="268" spans="1:27" ht="27" customHeight="1" x14ac:dyDescent="0.2">
      <c r="A268" s="14"/>
      <c r="B268" s="377"/>
      <c r="C268" s="51">
        <f t="shared" si="4"/>
        <v>264</v>
      </c>
      <c r="D268" s="48">
        <v>5</v>
      </c>
      <c r="E268" s="48" t="s">
        <v>855</v>
      </c>
      <c r="F268" s="51" t="s">
        <v>276</v>
      </c>
      <c r="G268" s="51" t="s">
        <v>486</v>
      </c>
      <c r="H268" s="405">
        <v>10</v>
      </c>
      <c r="I268" s="406">
        <v>0</v>
      </c>
      <c r="J268" s="407">
        <v>0</v>
      </c>
      <c r="K268" s="408">
        <v>0</v>
      </c>
      <c r="L268" s="406">
        <v>0</v>
      </c>
      <c r="M268" s="407">
        <v>0</v>
      </c>
      <c r="N268" s="408">
        <v>0</v>
      </c>
      <c r="O268" s="335"/>
      <c r="P268" s="336"/>
      <c r="Q268" s="409"/>
      <c r="R268" s="56"/>
      <c r="S268" s="57">
        <v>376000</v>
      </c>
      <c r="T268" s="252">
        <v>0</v>
      </c>
      <c r="U268" s="252">
        <v>0</v>
      </c>
      <c r="V268" s="122">
        <v>0</v>
      </c>
      <c r="W268" s="337"/>
      <c r="X268" s="192"/>
      <c r="Y268" s="296"/>
      <c r="Z268" s="157"/>
      <c r="AA268" s="390"/>
    </row>
    <row r="269" spans="1:27" ht="27" customHeight="1" x14ac:dyDescent="0.2">
      <c r="A269" s="14"/>
      <c r="B269" s="377"/>
      <c r="C269" s="51">
        <f t="shared" si="4"/>
        <v>265</v>
      </c>
      <c r="D269" s="48"/>
      <c r="E269" s="48"/>
      <c r="F269" s="51" t="s">
        <v>277</v>
      </c>
      <c r="G269" s="51" t="s">
        <v>983</v>
      </c>
      <c r="H269" s="405"/>
      <c r="I269" s="406"/>
      <c r="J269" s="407"/>
      <c r="K269" s="408"/>
      <c r="L269" s="406"/>
      <c r="M269" s="407"/>
      <c r="N269" s="408"/>
      <c r="O269" s="335"/>
      <c r="P269" s="336"/>
      <c r="Q269" s="409"/>
      <c r="R269" s="56"/>
      <c r="S269" s="57"/>
      <c r="T269" s="252"/>
      <c r="U269" s="252"/>
      <c r="V269" s="122"/>
      <c r="W269" s="337"/>
      <c r="X269" s="192"/>
      <c r="Y269" s="296"/>
      <c r="Z269" s="157"/>
      <c r="AA269" s="390"/>
    </row>
    <row r="270" spans="1:27" ht="27" customHeight="1" x14ac:dyDescent="0.2">
      <c r="A270" s="14"/>
      <c r="B270" s="377"/>
      <c r="C270" s="51">
        <f t="shared" si="4"/>
        <v>266</v>
      </c>
      <c r="D270" s="48"/>
      <c r="E270" s="48"/>
      <c r="F270" s="51" t="s">
        <v>278</v>
      </c>
      <c r="G270" s="51" t="s">
        <v>487</v>
      </c>
      <c r="H270" s="405">
        <v>10</v>
      </c>
      <c r="I270" s="406">
        <v>1</v>
      </c>
      <c r="J270" s="407">
        <v>1650</v>
      </c>
      <c r="K270" s="408">
        <v>1650</v>
      </c>
      <c r="L270" s="406">
        <v>1</v>
      </c>
      <c r="M270" s="407">
        <v>1650</v>
      </c>
      <c r="N270" s="408">
        <v>1650</v>
      </c>
      <c r="O270" s="335" t="s">
        <v>526</v>
      </c>
      <c r="P270" s="336"/>
      <c r="Q270" s="409" t="s">
        <v>538</v>
      </c>
      <c r="R270" s="56">
        <v>11667</v>
      </c>
      <c r="S270" s="57">
        <v>11875</v>
      </c>
      <c r="T270" s="252">
        <v>2625</v>
      </c>
      <c r="U270" s="252">
        <v>975</v>
      </c>
      <c r="V270" s="122">
        <v>1650</v>
      </c>
      <c r="W270" s="337"/>
      <c r="X270" s="192"/>
      <c r="Y270" s="296"/>
      <c r="Z270" s="157"/>
      <c r="AA270" s="390"/>
    </row>
    <row r="271" spans="1:27" ht="27" customHeight="1" x14ac:dyDescent="0.2">
      <c r="A271" s="14"/>
      <c r="B271" s="377"/>
      <c r="C271" s="51">
        <f t="shared" si="4"/>
        <v>267</v>
      </c>
      <c r="D271" s="48"/>
      <c r="E271" s="48">
        <v>6040005013525</v>
      </c>
      <c r="F271" s="51" t="s">
        <v>279</v>
      </c>
      <c r="G271" s="51" t="s">
        <v>984</v>
      </c>
      <c r="H271" s="405"/>
      <c r="I271" s="406"/>
      <c r="J271" s="407"/>
      <c r="K271" s="408"/>
      <c r="L271" s="406"/>
      <c r="M271" s="407"/>
      <c r="N271" s="408"/>
      <c r="O271" s="335"/>
      <c r="P271" s="336"/>
      <c r="Q271" s="409"/>
      <c r="R271" s="56"/>
      <c r="S271" s="57"/>
      <c r="T271" s="252"/>
      <c r="U271" s="252"/>
      <c r="V271" s="122"/>
      <c r="W271" s="337"/>
      <c r="X271" s="192"/>
      <c r="Y271" s="296"/>
      <c r="Z271" s="157"/>
      <c r="AA271" s="390"/>
    </row>
    <row r="272" spans="1:27" ht="27" customHeight="1" x14ac:dyDescent="0.2">
      <c r="A272" s="14"/>
      <c r="B272" s="377"/>
      <c r="C272" s="51">
        <f t="shared" si="4"/>
        <v>268</v>
      </c>
      <c r="D272" s="48"/>
      <c r="E272" s="48"/>
      <c r="F272" s="51" t="s">
        <v>280</v>
      </c>
      <c r="G272" s="51" t="s">
        <v>488</v>
      </c>
      <c r="H272" s="405"/>
      <c r="I272" s="406"/>
      <c r="J272" s="407"/>
      <c r="K272" s="408"/>
      <c r="L272" s="406"/>
      <c r="M272" s="407"/>
      <c r="N272" s="408"/>
      <c r="O272" s="335"/>
      <c r="P272" s="336"/>
      <c r="Q272" s="409"/>
      <c r="R272" s="56"/>
      <c r="S272" s="57"/>
      <c r="T272" s="252"/>
      <c r="U272" s="252"/>
      <c r="V272" s="122"/>
      <c r="W272" s="337"/>
      <c r="X272" s="192"/>
      <c r="Y272" s="296"/>
      <c r="Z272" s="157"/>
      <c r="AA272" s="390"/>
    </row>
    <row r="273" spans="1:27" ht="27" customHeight="1" x14ac:dyDescent="0.2">
      <c r="A273" s="14"/>
      <c r="B273" s="377"/>
      <c r="C273" s="51">
        <f t="shared" si="4"/>
        <v>269</v>
      </c>
      <c r="D273" s="48">
        <v>6</v>
      </c>
      <c r="E273" s="235" t="s">
        <v>559</v>
      </c>
      <c r="F273" s="51" t="s">
        <v>284</v>
      </c>
      <c r="G273" s="51" t="s">
        <v>985</v>
      </c>
      <c r="H273" s="405">
        <v>14</v>
      </c>
      <c r="I273" s="406"/>
      <c r="J273" s="407"/>
      <c r="K273" s="408"/>
      <c r="L273" s="406"/>
      <c r="M273" s="407"/>
      <c r="N273" s="408"/>
      <c r="O273" s="335" t="s">
        <v>986</v>
      </c>
      <c r="P273" s="336"/>
      <c r="Q273" s="409"/>
      <c r="R273" s="56"/>
      <c r="S273" s="57"/>
      <c r="T273" s="252"/>
      <c r="U273" s="252"/>
      <c r="V273" s="122"/>
      <c r="W273" s="337"/>
      <c r="X273" s="192"/>
      <c r="Y273" s="296"/>
      <c r="Z273" s="157"/>
      <c r="AA273" s="390"/>
    </row>
    <row r="274" spans="1:27" ht="27" customHeight="1" x14ac:dyDescent="0.2">
      <c r="A274" s="14"/>
      <c r="B274" s="377"/>
      <c r="C274" s="51">
        <f t="shared" si="4"/>
        <v>270</v>
      </c>
      <c r="D274" s="48"/>
      <c r="E274" s="48"/>
      <c r="F274" s="51" t="s">
        <v>281</v>
      </c>
      <c r="G274" s="51" t="s">
        <v>987</v>
      </c>
      <c r="H274" s="405"/>
      <c r="I274" s="406"/>
      <c r="J274" s="407"/>
      <c r="K274" s="408"/>
      <c r="L274" s="406"/>
      <c r="M274" s="407"/>
      <c r="N274" s="408"/>
      <c r="O274" s="335" t="s">
        <v>986</v>
      </c>
      <c r="P274" s="336"/>
      <c r="Q274" s="409"/>
      <c r="R274" s="56"/>
      <c r="S274" s="57"/>
      <c r="T274" s="252"/>
      <c r="U274" s="252"/>
      <c r="V274" s="122"/>
      <c r="W274" s="337"/>
      <c r="X274" s="192"/>
      <c r="Y274" s="296"/>
      <c r="Z274" s="157"/>
      <c r="AA274" s="390"/>
    </row>
    <row r="275" spans="1:27" ht="27" customHeight="1" x14ac:dyDescent="0.2">
      <c r="A275" s="14"/>
      <c r="B275" s="377"/>
      <c r="C275" s="51">
        <f t="shared" si="4"/>
        <v>271</v>
      </c>
      <c r="D275" s="48"/>
      <c r="E275" s="48"/>
      <c r="F275" s="51" t="s">
        <v>282</v>
      </c>
      <c r="G275" s="51" t="s">
        <v>988</v>
      </c>
      <c r="H275" s="405"/>
      <c r="I275" s="406"/>
      <c r="J275" s="407"/>
      <c r="K275" s="408"/>
      <c r="L275" s="406"/>
      <c r="M275" s="407"/>
      <c r="N275" s="408"/>
      <c r="O275" s="335" t="s">
        <v>986</v>
      </c>
      <c r="P275" s="336"/>
      <c r="Q275" s="409"/>
      <c r="R275" s="56"/>
      <c r="S275" s="57"/>
      <c r="T275" s="252"/>
      <c r="U275" s="252"/>
      <c r="V275" s="122"/>
      <c r="W275" s="337"/>
      <c r="X275" s="192"/>
      <c r="Y275" s="296"/>
      <c r="Z275" s="157"/>
      <c r="AA275" s="390"/>
    </row>
    <row r="276" spans="1:27" ht="27" customHeight="1" x14ac:dyDescent="0.2">
      <c r="A276" s="14"/>
      <c r="B276" s="377"/>
      <c r="C276" s="51">
        <f t="shared" si="4"/>
        <v>272</v>
      </c>
      <c r="D276" s="48"/>
      <c r="E276" s="48"/>
      <c r="F276" s="51" t="s">
        <v>283</v>
      </c>
      <c r="G276" s="51" t="s">
        <v>489</v>
      </c>
      <c r="H276" s="405"/>
      <c r="I276" s="406"/>
      <c r="J276" s="407"/>
      <c r="K276" s="408"/>
      <c r="L276" s="406"/>
      <c r="M276" s="407"/>
      <c r="N276" s="408"/>
      <c r="O276" s="335" t="s">
        <v>986</v>
      </c>
      <c r="P276" s="336"/>
      <c r="Q276" s="409"/>
      <c r="R276" s="56"/>
      <c r="S276" s="57"/>
      <c r="T276" s="252"/>
      <c r="U276" s="252"/>
      <c r="V276" s="122"/>
      <c r="W276" s="337"/>
      <c r="X276" s="192"/>
      <c r="Y276" s="296"/>
      <c r="Z276" s="157"/>
      <c r="AA276" s="390"/>
    </row>
    <row r="277" spans="1:27" ht="27" customHeight="1" thickBot="1" x14ac:dyDescent="0.25">
      <c r="A277" s="14"/>
      <c r="B277" s="377"/>
      <c r="C277" s="51">
        <f t="shared" si="4"/>
        <v>273</v>
      </c>
      <c r="D277" s="48">
        <v>2</v>
      </c>
      <c r="E277" s="338">
        <v>8040005009083</v>
      </c>
      <c r="F277" s="51" t="s">
        <v>110</v>
      </c>
      <c r="G277" s="51" t="s">
        <v>490</v>
      </c>
      <c r="H277" s="405">
        <v>30</v>
      </c>
      <c r="I277" s="406">
        <v>275</v>
      </c>
      <c r="J277" s="407">
        <v>3243601</v>
      </c>
      <c r="K277" s="408">
        <v>11794.912727272727</v>
      </c>
      <c r="L277" s="406">
        <v>31548</v>
      </c>
      <c r="M277" s="407">
        <v>3243601</v>
      </c>
      <c r="N277" s="408">
        <v>102.81479016102448</v>
      </c>
      <c r="O277" s="335"/>
      <c r="P277" s="336"/>
      <c r="Q277" s="409"/>
      <c r="R277" s="56">
        <v>11795</v>
      </c>
      <c r="S277" s="57">
        <v>12000</v>
      </c>
      <c r="T277" s="252">
        <v>6624717</v>
      </c>
      <c r="U277" s="252">
        <v>3381116</v>
      </c>
      <c r="V277" s="122">
        <v>3243601</v>
      </c>
      <c r="W277" s="337"/>
      <c r="X277" s="192"/>
      <c r="Y277" s="296"/>
      <c r="Z277" s="157"/>
      <c r="AA277" s="390"/>
    </row>
    <row r="278" spans="1:27" ht="27" customHeight="1" thickTop="1" x14ac:dyDescent="0.2">
      <c r="A278" s="14"/>
      <c r="B278" s="377"/>
      <c r="C278" s="51">
        <f t="shared" si="4"/>
        <v>274</v>
      </c>
      <c r="D278" s="48">
        <v>2</v>
      </c>
      <c r="E278" s="416">
        <v>3040005004700</v>
      </c>
      <c r="F278" s="48" t="s">
        <v>580</v>
      </c>
      <c r="G278" s="153" t="s">
        <v>581</v>
      </c>
      <c r="H278" s="378">
        <v>20</v>
      </c>
      <c r="I278" s="379"/>
      <c r="J278" s="380"/>
      <c r="K278" s="381">
        <f>IF(AND(I278&gt;0,J278&gt;0),J278/I278,0)</f>
        <v>0</v>
      </c>
      <c r="L278" s="379"/>
      <c r="M278" s="380"/>
      <c r="N278" s="381">
        <f>IF(AND(L278&gt;0,M278&gt;0),M278/L278,0)</f>
        <v>0</v>
      </c>
      <c r="O278" s="148" t="s">
        <v>587</v>
      </c>
      <c r="P278" s="175"/>
      <c r="Q278" s="382"/>
      <c r="R278" s="318" t="s">
        <v>582</v>
      </c>
      <c r="S278" s="314" t="s">
        <v>582</v>
      </c>
      <c r="T278" s="177"/>
      <c r="U278" s="177"/>
      <c r="V278" s="178">
        <f>T278-U278</f>
        <v>0</v>
      </c>
      <c r="W278" s="179"/>
      <c r="X278" s="180"/>
      <c r="Y278" s="181"/>
      <c r="Z278" s="283"/>
      <c r="AA278" s="383"/>
    </row>
    <row r="279" spans="1:27" ht="27" customHeight="1" x14ac:dyDescent="0.2">
      <c r="A279" s="14"/>
      <c r="B279" s="377"/>
      <c r="C279" s="51">
        <f t="shared" si="4"/>
        <v>275</v>
      </c>
      <c r="D279" s="48">
        <v>2</v>
      </c>
      <c r="E279" s="258" t="s">
        <v>557</v>
      </c>
      <c r="F279" s="51" t="s">
        <v>68</v>
      </c>
      <c r="G279" s="51" t="s">
        <v>989</v>
      </c>
      <c r="H279" s="405"/>
      <c r="I279" s="406"/>
      <c r="J279" s="407"/>
      <c r="K279" s="408"/>
      <c r="L279" s="406"/>
      <c r="M279" s="407"/>
      <c r="N279" s="408"/>
      <c r="O279" s="335" t="s">
        <v>986</v>
      </c>
      <c r="P279" s="336"/>
      <c r="Q279" s="409"/>
      <c r="R279" s="56"/>
      <c r="S279" s="57"/>
      <c r="T279" s="252"/>
      <c r="U279" s="252"/>
      <c r="V279" s="122"/>
      <c r="W279" s="337"/>
      <c r="X279" s="192"/>
      <c r="Y279" s="296"/>
      <c r="Z279" s="157"/>
      <c r="AA279" s="390"/>
    </row>
    <row r="280" spans="1:27" ht="27" customHeight="1" x14ac:dyDescent="0.2">
      <c r="A280" s="14"/>
      <c r="B280" s="377"/>
      <c r="C280" s="51">
        <f t="shared" si="4"/>
        <v>276</v>
      </c>
      <c r="D280" s="48">
        <v>1</v>
      </c>
      <c r="E280" s="48">
        <v>1211000714</v>
      </c>
      <c r="F280" s="51" t="s">
        <v>86</v>
      </c>
      <c r="G280" s="51" t="s">
        <v>585</v>
      </c>
      <c r="H280" s="405">
        <v>10</v>
      </c>
      <c r="I280" s="406"/>
      <c r="J280" s="407"/>
      <c r="K280" s="408"/>
      <c r="L280" s="406"/>
      <c r="M280" s="407"/>
      <c r="N280" s="408">
        <v>0</v>
      </c>
      <c r="O280" s="335" t="s">
        <v>986</v>
      </c>
      <c r="P280" s="336"/>
      <c r="Q280" s="409" t="s">
        <v>555</v>
      </c>
      <c r="R280" s="56">
        <v>8500</v>
      </c>
      <c r="S280" s="57">
        <v>10125</v>
      </c>
      <c r="T280" s="252">
        <v>0</v>
      </c>
      <c r="U280" s="252">
        <v>0</v>
      </c>
      <c r="V280" s="122">
        <v>0</v>
      </c>
      <c r="W280" s="337"/>
      <c r="X280" s="192"/>
      <c r="Y280" s="296"/>
      <c r="Z280" s="157"/>
      <c r="AA280" s="390"/>
    </row>
    <row r="281" spans="1:27" ht="27" customHeight="1" thickBot="1" x14ac:dyDescent="0.25">
      <c r="A281" s="14"/>
      <c r="B281" s="377"/>
      <c r="C281" s="51">
        <f t="shared" si="4"/>
        <v>277</v>
      </c>
      <c r="D281" s="48"/>
      <c r="E281" s="48"/>
      <c r="F281" s="51" t="s">
        <v>176</v>
      </c>
      <c r="G281" s="51" t="s">
        <v>990</v>
      </c>
      <c r="H281" s="405"/>
      <c r="I281" s="406"/>
      <c r="J281" s="407"/>
      <c r="K281" s="408"/>
      <c r="L281" s="406"/>
      <c r="M281" s="407"/>
      <c r="N281" s="408"/>
      <c r="O281" s="335" t="s">
        <v>986</v>
      </c>
      <c r="P281" s="336"/>
      <c r="Q281" s="409"/>
      <c r="R281" s="56"/>
      <c r="S281" s="57"/>
      <c r="T281" s="252"/>
      <c r="U281" s="252"/>
      <c r="V281" s="122"/>
      <c r="W281" s="337"/>
      <c r="X281" s="192"/>
      <c r="Y281" s="296"/>
      <c r="Z281" s="157"/>
      <c r="AA281" s="390"/>
    </row>
    <row r="282" spans="1:27" ht="27" customHeight="1" thickTop="1" x14ac:dyDescent="0.2">
      <c r="A282" s="14"/>
      <c r="B282" s="377"/>
      <c r="C282" s="51">
        <f t="shared" si="4"/>
        <v>278</v>
      </c>
      <c r="D282" s="48">
        <v>2</v>
      </c>
      <c r="E282" s="286">
        <v>4040005001564</v>
      </c>
      <c r="F282" s="48" t="s">
        <v>589</v>
      </c>
      <c r="G282" s="153" t="s">
        <v>590</v>
      </c>
      <c r="H282" s="378">
        <v>24</v>
      </c>
      <c r="I282" s="379">
        <v>0</v>
      </c>
      <c r="J282" s="380">
        <v>1660175</v>
      </c>
      <c r="K282" s="381">
        <f t="shared" ref="K282:K345" si="5">IF(AND(I282&gt;0,J282&gt;0),J282/I282,0)</f>
        <v>0</v>
      </c>
      <c r="L282" s="379">
        <v>277</v>
      </c>
      <c r="M282" s="380">
        <v>1660175</v>
      </c>
      <c r="N282" s="381">
        <f t="shared" ref="N282:N345" si="6">IF(AND(L282&gt;0,M282&gt;0),M282/L282,0)</f>
        <v>5993.4115523465707</v>
      </c>
      <c r="O282" s="148"/>
      <c r="P282" s="175"/>
      <c r="Q282" s="382"/>
      <c r="R282" s="318">
        <v>61</v>
      </c>
      <c r="S282" s="314">
        <v>107</v>
      </c>
      <c r="T282" s="177">
        <v>9087380</v>
      </c>
      <c r="U282" s="177">
        <v>7696940</v>
      </c>
      <c r="V282" s="178">
        <f>T282-U282</f>
        <v>1390440</v>
      </c>
      <c r="W282" s="179"/>
      <c r="X282" s="180"/>
      <c r="Y282" s="181"/>
      <c r="Z282" s="283"/>
      <c r="AA282" s="383"/>
    </row>
    <row r="283" spans="1:27" ht="27" customHeight="1" x14ac:dyDescent="0.2">
      <c r="A283" s="14"/>
      <c r="B283" s="377"/>
      <c r="C283" s="51">
        <f t="shared" si="4"/>
        <v>279</v>
      </c>
      <c r="D283" s="48">
        <v>2</v>
      </c>
      <c r="E283" s="137">
        <v>4040005001564</v>
      </c>
      <c r="F283" s="51" t="s">
        <v>591</v>
      </c>
      <c r="G283" s="153" t="s">
        <v>592</v>
      </c>
      <c r="H283" s="385">
        <v>10</v>
      </c>
      <c r="I283" s="386">
        <v>117</v>
      </c>
      <c r="J283" s="387">
        <v>908520</v>
      </c>
      <c r="K283" s="381">
        <f t="shared" si="5"/>
        <v>7765.1282051282051</v>
      </c>
      <c r="L283" s="386">
        <v>9982</v>
      </c>
      <c r="M283" s="387">
        <v>908520</v>
      </c>
      <c r="N283" s="381">
        <f t="shared" si="6"/>
        <v>91.01582849128431</v>
      </c>
      <c r="O283" s="150" t="s">
        <v>526</v>
      </c>
      <c r="P283" s="152"/>
      <c r="Q283" s="388"/>
      <c r="R283" s="54" t="s">
        <v>528</v>
      </c>
      <c r="S283" s="55" t="s">
        <v>528</v>
      </c>
      <c r="T283" s="188">
        <v>2852313</v>
      </c>
      <c r="U283" s="189">
        <v>1948889</v>
      </c>
      <c r="V283" s="122">
        <f>T283-U283</f>
        <v>903424</v>
      </c>
      <c r="W283" s="121"/>
      <c r="X283" s="190"/>
      <c r="Y283" s="191"/>
      <c r="Z283" s="156"/>
      <c r="AA283" s="389"/>
    </row>
    <row r="284" spans="1:27" ht="27" customHeight="1" x14ac:dyDescent="0.2">
      <c r="A284" s="14"/>
      <c r="B284" s="377"/>
      <c r="C284" s="51">
        <f t="shared" si="4"/>
        <v>280</v>
      </c>
      <c r="D284" s="48">
        <v>4</v>
      </c>
      <c r="E284" s="137">
        <v>5040001103875</v>
      </c>
      <c r="F284" s="51" t="s">
        <v>593</v>
      </c>
      <c r="G284" s="153" t="s">
        <v>594</v>
      </c>
      <c r="H284" s="385">
        <v>20</v>
      </c>
      <c r="I284" s="386">
        <v>0</v>
      </c>
      <c r="J284" s="387">
        <v>1172371</v>
      </c>
      <c r="K284" s="381">
        <f t="shared" si="5"/>
        <v>0</v>
      </c>
      <c r="L284" s="386">
        <v>210</v>
      </c>
      <c r="M284" s="387">
        <v>1172371</v>
      </c>
      <c r="N284" s="381">
        <f t="shared" si="6"/>
        <v>5582.7190476190481</v>
      </c>
      <c r="O284" s="150"/>
      <c r="P284" s="152"/>
      <c r="Q284" s="388"/>
      <c r="R284" s="54">
        <v>3333</v>
      </c>
      <c r="S284" s="55">
        <v>3750</v>
      </c>
      <c r="T284" s="188">
        <v>2140634</v>
      </c>
      <c r="U284" s="189">
        <v>63490</v>
      </c>
      <c r="V284" s="122">
        <f t="shared" ref="V284:V326" si="7">T284-U284</f>
        <v>2077144</v>
      </c>
      <c r="W284" s="121"/>
      <c r="X284" s="192"/>
      <c r="Y284" s="191"/>
      <c r="Z284" s="157"/>
      <c r="AA284" s="390"/>
    </row>
    <row r="285" spans="1:27" ht="27" customHeight="1" x14ac:dyDescent="0.2">
      <c r="A285" s="14"/>
      <c r="B285" s="377"/>
      <c r="C285" s="51">
        <f t="shared" si="4"/>
        <v>281</v>
      </c>
      <c r="D285" s="48">
        <v>4</v>
      </c>
      <c r="E285" s="137">
        <v>7040001084239</v>
      </c>
      <c r="F285" s="51" t="s">
        <v>595</v>
      </c>
      <c r="G285" s="153" t="s">
        <v>596</v>
      </c>
      <c r="H285" s="385">
        <v>20</v>
      </c>
      <c r="I285" s="386"/>
      <c r="J285" s="387"/>
      <c r="K285" s="381">
        <f t="shared" si="5"/>
        <v>0</v>
      </c>
      <c r="L285" s="386"/>
      <c r="M285" s="387"/>
      <c r="N285" s="381">
        <f t="shared" si="6"/>
        <v>0</v>
      </c>
      <c r="O285" s="150" t="s">
        <v>526</v>
      </c>
      <c r="P285" s="152"/>
      <c r="Q285" s="388"/>
      <c r="R285" s="54"/>
      <c r="S285" s="55">
        <v>17000</v>
      </c>
      <c r="T285" s="188"/>
      <c r="U285" s="189"/>
      <c r="V285" s="122">
        <f t="shared" si="7"/>
        <v>0</v>
      </c>
      <c r="W285" s="121"/>
      <c r="X285" s="190"/>
      <c r="Y285" s="191"/>
      <c r="Z285" s="156"/>
      <c r="AA285" s="389"/>
    </row>
    <row r="286" spans="1:27" ht="27" customHeight="1" x14ac:dyDescent="0.2">
      <c r="A286" s="14"/>
      <c r="B286" s="377"/>
      <c r="C286" s="51">
        <f t="shared" si="4"/>
        <v>282</v>
      </c>
      <c r="D286" s="48">
        <v>2</v>
      </c>
      <c r="E286" s="137">
        <v>5040005001984</v>
      </c>
      <c r="F286" s="51" t="s">
        <v>597</v>
      </c>
      <c r="G286" s="153" t="s">
        <v>598</v>
      </c>
      <c r="H286" s="385">
        <v>14</v>
      </c>
      <c r="I286" s="386">
        <v>156</v>
      </c>
      <c r="J286" s="387">
        <v>2910000</v>
      </c>
      <c r="K286" s="381">
        <f t="shared" si="5"/>
        <v>18653.846153846152</v>
      </c>
      <c r="L286" s="386">
        <v>0</v>
      </c>
      <c r="M286" s="387">
        <v>2910000</v>
      </c>
      <c r="N286" s="381">
        <f t="shared" si="6"/>
        <v>0</v>
      </c>
      <c r="O286" s="150"/>
      <c r="P286" s="152"/>
      <c r="Q286" s="388"/>
      <c r="R286" s="54">
        <v>15000</v>
      </c>
      <c r="S286" s="55">
        <v>19000</v>
      </c>
      <c r="T286" s="121">
        <v>3575327</v>
      </c>
      <c r="U286" s="122">
        <v>2910000</v>
      </c>
      <c r="V286" s="122">
        <f t="shared" si="7"/>
        <v>665327</v>
      </c>
      <c r="W286" s="121"/>
      <c r="X286" s="192"/>
      <c r="Y286" s="191"/>
      <c r="Z286" s="157"/>
      <c r="AA286" s="390"/>
    </row>
    <row r="287" spans="1:27" ht="27" customHeight="1" x14ac:dyDescent="0.2">
      <c r="A287" s="14"/>
      <c r="B287" s="377"/>
      <c r="C287" s="51">
        <f t="shared" si="4"/>
        <v>283</v>
      </c>
      <c r="D287" s="48">
        <v>4</v>
      </c>
      <c r="E287" s="137">
        <v>4010001139584</v>
      </c>
      <c r="F287" s="51" t="s">
        <v>599</v>
      </c>
      <c r="G287" s="153" t="s">
        <v>600</v>
      </c>
      <c r="H287" s="385">
        <v>20</v>
      </c>
      <c r="I287" s="386">
        <v>512</v>
      </c>
      <c r="J287" s="387">
        <v>2643425</v>
      </c>
      <c r="K287" s="381">
        <f t="shared" si="5"/>
        <v>5162.939453125</v>
      </c>
      <c r="L287" s="386">
        <v>26434</v>
      </c>
      <c r="M287" s="387">
        <v>2643425</v>
      </c>
      <c r="N287" s="381">
        <f t="shared" si="6"/>
        <v>100.00094575168343</v>
      </c>
      <c r="O287" s="150"/>
      <c r="P287" s="152"/>
      <c r="Q287" s="388"/>
      <c r="R287" s="54">
        <v>5528</v>
      </c>
      <c r="S287" s="55">
        <v>5551</v>
      </c>
      <c r="T287" s="121">
        <v>2038537</v>
      </c>
      <c r="U287" s="122">
        <v>0</v>
      </c>
      <c r="V287" s="122">
        <f t="shared" si="7"/>
        <v>2038537</v>
      </c>
      <c r="W287" s="121"/>
      <c r="X287" s="190"/>
      <c r="Y287" s="191"/>
      <c r="Z287" s="156"/>
      <c r="AA287" s="389"/>
    </row>
    <row r="288" spans="1:27" ht="27" customHeight="1" x14ac:dyDescent="0.2">
      <c r="A288" s="14"/>
      <c r="B288" s="377"/>
      <c r="C288" s="51">
        <f t="shared" si="4"/>
        <v>284</v>
      </c>
      <c r="D288" s="48">
        <v>4</v>
      </c>
      <c r="E288" s="137">
        <v>4010001139584</v>
      </c>
      <c r="F288" s="51" t="s">
        <v>601</v>
      </c>
      <c r="G288" s="153" t="s">
        <v>602</v>
      </c>
      <c r="H288" s="385">
        <v>20</v>
      </c>
      <c r="I288" s="386">
        <v>474</v>
      </c>
      <c r="J288" s="387">
        <v>2306625</v>
      </c>
      <c r="K288" s="381">
        <f t="shared" si="5"/>
        <v>4866.2974683544307</v>
      </c>
      <c r="L288" s="386">
        <v>23066.25</v>
      </c>
      <c r="M288" s="387">
        <v>2306625</v>
      </c>
      <c r="N288" s="381">
        <f t="shared" si="6"/>
        <v>100</v>
      </c>
      <c r="O288" s="150"/>
      <c r="P288" s="152"/>
      <c r="Q288" s="388"/>
      <c r="R288" s="319">
        <v>5500</v>
      </c>
      <c r="S288" s="320">
        <v>8500</v>
      </c>
      <c r="T288" s="321">
        <v>2182283</v>
      </c>
      <c r="U288" s="322">
        <v>0</v>
      </c>
      <c r="V288" s="122">
        <f t="shared" si="7"/>
        <v>2182283</v>
      </c>
      <c r="W288" s="121"/>
      <c r="X288" s="192"/>
      <c r="Y288" s="191"/>
      <c r="Z288" s="157"/>
      <c r="AA288" s="390"/>
    </row>
    <row r="289" spans="1:27" ht="27" customHeight="1" x14ac:dyDescent="0.2">
      <c r="A289" s="14"/>
      <c r="B289" s="377"/>
      <c r="C289" s="51">
        <f t="shared" si="4"/>
        <v>285</v>
      </c>
      <c r="D289" s="48">
        <v>2</v>
      </c>
      <c r="E289" s="137">
        <v>3040005001953</v>
      </c>
      <c r="F289" s="51" t="s">
        <v>603</v>
      </c>
      <c r="G289" s="153" t="s">
        <v>604</v>
      </c>
      <c r="H289" s="385">
        <v>30</v>
      </c>
      <c r="I289" s="386">
        <v>249</v>
      </c>
      <c r="J289" s="387">
        <v>3802500</v>
      </c>
      <c r="K289" s="381">
        <f t="shared" si="5"/>
        <v>15271.084337349397</v>
      </c>
      <c r="L289" s="386">
        <v>18702</v>
      </c>
      <c r="M289" s="387">
        <v>3802500</v>
      </c>
      <c r="N289" s="381">
        <f t="shared" si="6"/>
        <v>203.32050048123196</v>
      </c>
      <c r="O289" s="150"/>
      <c r="P289" s="152"/>
      <c r="Q289" s="388"/>
      <c r="R289" s="54">
        <v>15277</v>
      </c>
      <c r="S289" s="55">
        <v>26190</v>
      </c>
      <c r="T289" s="121">
        <v>31337042</v>
      </c>
      <c r="U289" s="122">
        <v>27534542</v>
      </c>
      <c r="V289" s="122">
        <f t="shared" si="7"/>
        <v>3802500</v>
      </c>
      <c r="W289" s="121"/>
      <c r="X289" s="190"/>
      <c r="Y289" s="191"/>
      <c r="Z289" s="156"/>
      <c r="AA289" s="389"/>
    </row>
    <row r="290" spans="1:27" ht="27" customHeight="1" x14ac:dyDescent="0.2">
      <c r="A290" s="14"/>
      <c r="B290" s="377"/>
      <c r="C290" s="51">
        <f t="shared" si="4"/>
        <v>286</v>
      </c>
      <c r="D290" s="48">
        <v>5</v>
      </c>
      <c r="E290" s="137">
        <v>3040005018097</v>
      </c>
      <c r="F290" s="51" t="s">
        <v>605</v>
      </c>
      <c r="G290" s="153" t="s">
        <v>606</v>
      </c>
      <c r="H290" s="385">
        <v>20</v>
      </c>
      <c r="I290" s="386">
        <v>196</v>
      </c>
      <c r="J290" s="387">
        <v>6576310</v>
      </c>
      <c r="K290" s="381">
        <f t="shared" si="5"/>
        <v>33552.602040816324</v>
      </c>
      <c r="L290" s="386">
        <v>16934</v>
      </c>
      <c r="M290" s="387">
        <v>6576310</v>
      </c>
      <c r="N290" s="381">
        <f t="shared" si="6"/>
        <v>388.34947443014056</v>
      </c>
      <c r="O290" s="150"/>
      <c r="P290" s="152"/>
      <c r="Q290" s="388"/>
      <c r="R290" s="54">
        <v>33000</v>
      </c>
      <c r="S290" s="55">
        <v>34000</v>
      </c>
      <c r="T290" s="121">
        <v>14643848</v>
      </c>
      <c r="U290" s="122">
        <v>10738960</v>
      </c>
      <c r="V290" s="122">
        <f t="shared" si="7"/>
        <v>3904888</v>
      </c>
      <c r="W290" s="121"/>
      <c r="X290" s="192"/>
      <c r="Y290" s="191"/>
      <c r="Z290" s="157"/>
      <c r="AA290" s="390"/>
    </row>
    <row r="291" spans="1:27" ht="27" customHeight="1" x14ac:dyDescent="0.2">
      <c r="A291" s="14"/>
      <c r="B291" s="377"/>
      <c r="C291" s="51">
        <f t="shared" si="4"/>
        <v>287</v>
      </c>
      <c r="D291" s="48">
        <v>2</v>
      </c>
      <c r="E291" s="286">
        <v>9040005001502</v>
      </c>
      <c r="F291" s="51" t="s">
        <v>607</v>
      </c>
      <c r="G291" s="153" t="s">
        <v>608</v>
      </c>
      <c r="H291" s="385">
        <v>15</v>
      </c>
      <c r="I291" s="386">
        <v>0</v>
      </c>
      <c r="J291" s="387">
        <v>2359065</v>
      </c>
      <c r="K291" s="381">
        <f t="shared" si="5"/>
        <v>0</v>
      </c>
      <c r="L291" s="386">
        <v>11691</v>
      </c>
      <c r="M291" s="387">
        <v>2359065</v>
      </c>
      <c r="N291" s="381">
        <f t="shared" si="6"/>
        <v>201.7847061842443</v>
      </c>
      <c r="O291" s="150"/>
      <c r="P291" s="152"/>
      <c r="Q291" s="388"/>
      <c r="R291" s="54">
        <v>281</v>
      </c>
      <c r="S291" s="55">
        <v>299</v>
      </c>
      <c r="T291" s="121">
        <v>3343318</v>
      </c>
      <c r="U291" s="122">
        <v>2359065</v>
      </c>
      <c r="V291" s="122">
        <f t="shared" si="7"/>
        <v>984253</v>
      </c>
      <c r="W291" s="121"/>
      <c r="X291" s="190"/>
      <c r="Y291" s="191"/>
      <c r="Z291" s="156"/>
      <c r="AA291" s="389"/>
    </row>
    <row r="292" spans="1:27" ht="27" customHeight="1" x14ac:dyDescent="0.2">
      <c r="A292" s="14"/>
      <c r="B292" s="377"/>
      <c r="C292" s="51">
        <f t="shared" si="4"/>
        <v>288</v>
      </c>
      <c r="D292" s="48">
        <v>2</v>
      </c>
      <c r="E292" s="137">
        <v>7040005001958</v>
      </c>
      <c r="F292" s="51" t="s">
        <v>609</v>
      </c>
      <c r="G292" s="153" t="s">
        <v>305</v>
      </c>
      <c r="H292" s="385">
        <v>24</v>
      </c>
      <c r="I292" s="386">
        <v>212</v>
      </c>
      <c r="J292" s="387">
        <v>3427200</v>
      </c>
      <c r="K292" s="381">
        <f t="shared" si="5"/>
        <v>16166.037735849057</v>
      </c>
      <c r="L292" s="386">
        <v>0</v>
      </c>
      <c r="M292" s="387">
        <v>3427200</v>
      </c>
      <c r="N292" s="381">
        <f t="shared" si="6"/>
        <v>0</v>
      </c>
      <c r="O292" s="150"/>
      <c r="P292" s="152"/>
      <c r="Q292" s="388"/>
      <c r="R292" s="319">
        <v>16667</v>
      </c>
      <c r="S292" s="320">
        <v>17083</v>
      </c>
      <c r="T292" s="321">
        <v>4856146</v>
      </c>
      <c r="U292" s="322">
        <v>1305446</v>
      </c>
      <c r="V292" s="122">
        <f t="shared" si="7"/>
        <v>3550700</v>
      </c>
      <c r="W292" s="121" t="s">
        <v>526</v>
      </c>
      <c r="X292" s="192"/>
      <c r="Y292" s="191"/>
      <c r="Z292" s="157"/>
      <c r="AA292" s="390"/>
    </row>
    <row r="293" spans="1:27" ht="27" customHeight="1" x14ac:dyDescent="0.2">
      <c r="A293" s="14"/>
      <c r="B293" s="377"/>
      <c r="C293" s="51">
        <f t="shared" si="4"/>
        <v>289</v>
      </c>
      <c r="D293" s="48">
        <v>2</v>
      </c>
      <c r="E293" s="137">
        <v>5040005001695</v>
      </c>
      <c r="F293" s="51" t="s">
        <v>610</v>
      </c>
      <c r="G293" s="153" t="s">
        <v>611</v>
      </c>
      <c r="H293" s="385">
        <v>10</v>
      </c>
      <c r="I293" s="386">
        <v>120</v>
      </c>
      <c r="J293" s="387">
        <v>1912770</v>
      </c>
      <c r="K293" s="381">
        <f t="shared" si="5"/>
        <v>15939.75</v>
      </c>
      <c r="L293" s="386">
        <v>10626.5</v>
      </c>
      <c r="M293" s="387">
        <v>1912770</v>
      </c>
      <c r="N293" s="381">
        <f t="shared" si="6"/>
        <v>180</v>
      </c>
      <c r="O293" s="150"/>
      <c r="P293" s="152"/>
      <c r="Q293" s="388"/>
      <c r="R293" s="54">
        <v>17350</v>
      </c>
      <c r="S293" s="55">
        <v>17500</v>
      </c>
      <c r="T293" s="121">
        <v>7883397</v>
      </c>
      <c r="U293" s="122">
        <v>7935304</v>
      </c>
      <c r="V293" s="122">
        <f t="shared" si="7"/>
        <v>-51907</v>
      </c>
      <c r="W293" s="121"/>
      <c r="X293" s="190"/>
      <c r="Y293" s="191"/>
      <c r="Z293" s="156"/>
      <c r="AA293" s="389"/>
    </row>
    <row r="294" spans="1:27" ht="27" customHeight="1" x14ac:dyDescent="0.2">
      <c r="A294" s="14"/>
      <c r="B294" s="377"/>
      <c r="C294" s="51">
        <f t="shared" si="4"/>
        <v>290</v>
      </c>
      <c r="D294" s="48">
        <v>2</v>
      </c>
      <c r="E294" s="137">
        <v>3040005001540</v>
      </c>
      <c r="F294" s="51" t="s">
        <v>612</v>
      </c>
      <c r="G294" s="153" t="s">
        <v>613</v>
      </c>
      <c r="H294" s="385">
        <v>10</v>
      </c>
      <c r="I294" s="386">
        <v>124</v>
      </c>
      <c r="J294" s="387">
        <v>638750</v>
      </c>
      <c r="K294" s="381">
        <f t="shared" si="5"/>
        <v>5151.2096774193551</v>
      </c>
      <c r="L294" s="386">
        <v>6536</v>
      </c>
      <c r="M294" s="387">
        <v>638750</v>
      </c>
      <c r="N294" s="381">
        <f t="shared" si="6"/>
        <v>97.727968176254592</v>
      </c>
      <c r="O294" s="150"/>
      <c r="P294" s="152"/>
      <c r="Q294" s="388"/>
      <c r="R294" s="54">
        <v>6000</v>
      </c>
      <c r="S294" s="55">
        <v>7500</v>
      </c>
      <c r="T294" s="121">
        <v>3700521</v>
      </c>
      <c r="U294" s="122">
        <v>3477845</v>
      </c>
      <c r="V294" s="122">
        <f t="shared" si="7"/>
        <v>222676</v>
      </c>
      <c r="W294" s="121"/>
      <c r="X294" s="192"/>
      <c r="Y294" s="191"/>
      <c r="Z294" s="157"/>
      <c r="AA294" s="390"/>
    </row>
    <row r="295" spans="1:27" ht="27" customHeight="1" x14ac:dyDescent="0.2">
      <c r="A295" s="14"/>
      <c r="B295" s="377"/>
      <c r="C295" s="51">
        <f t="shared" si="4"/>
        <v>291</v>
      </c>
      <c r="D295" s="48">
        <v>2</v>
      </c>
      <c r="E295" s="137">
        <v>1040005001831</v>
      </c>
      <c r="F295" s="48" t="s">
        <v>614</v>
      </c>
      <c r="G295" s="153" t="s">
        <v>615</v>
      </c>
      <c r="H295" s="385">
        <v>20</v>
      </c>
      <c r="I295" s="386">
        <v>0</v>
      </c>
      <c r="J295" s="387">
        <v>1901279</v>
      </c>
      <c r="K295" s="381">
        <f t="shared" si="5"/>
        <v>0</v>
      </c>
      <c r="L295" s="386">
        <v>215</v>
      </c>
      <c r="M295" s="387">
        <v>1901279</v>
      </c>
      <c r="N295" s="381">
        <f t="shared" si="6"/>
        <v>8843.158139534884</v>
      </c>
      <c r="O295" s="150"/>
      <c r="P295" s="152"/>
      <c r="Q295" s="388"/>
      <c r="R295" s="54">
        <v>9554</v>
      </c>
      <c r="S295" s="55">
        <v>11963</v>
      </c>
      <c r="T295" s="121">
        <v>2424422</v>
      </c>
      <c r="U295" s="122">
        <v>523143</v>
      </c>
      <c r="V295" s="122">
        <f t="shared" si="7"/>
        <v>1901279</v>
      </c>
      <c r="W295" s="121"/>
      <c r="X295" s="190"/>
      <c r="Y295" s="191"/>
      <c r="Z295" s="156"/>
      <c r="AA295" s="389"/>
    </row>
    <row r="296" spans="1:27" ht="27" customHeight="1" x14ac:dyDescent="0.2">
      <c r="A296" s="14"/>
      <c r="B296" s="377"/>
      <c r="C296" s="51">
        <f t="shared" si="4"/>
        <v>292</v>
      </c>
      <c r="D296" s="48">
        <v>5</v>
      </c>
      <c r="E296" s="286">
        <v>7040005001834</v>
      </c>
      <c r="F296" s="51" t="s">
        <v>616</v>
      </c>
      <c r="G296" s="153" t="s">
        <v>617</v>
      </c>
      <c r="H296" s="385">
        <v>20</v>
      </c>
      <c r="I296" s="386">
        <v>331</v>
      </c>
      <c r="J296" s="387">
        <v>5764027</v>
      </c>
      <c r="K296" s="381">
        <f t="shared" si="5"/>
        <v>17413.978851963748</v>
      </c>
      <c r="L296" s="386">
        <v>4405</v>
      </c>
      <c r="M296" s="387">
        <v>5764027</v>
      </c>
      <c r="N296" s="381">
        <f t="shared" si="6"/>
        <v>1308.5191827468786</v>
      </c>
      <c r="O296" s="150"/>
      <c r="P296" s="152"/>
      <c r="Q296" s="388"/>
      <c r="R296" s="54">
        <v>15500</v>
      </c>
      <c r="S296" s="55">
        <v>16000</v>
      </c>
      <c r="T296" s="121">
        <v>6929296</v>
      </c>
      <c r="U296" s="122">
        <v>1354708</v>
      </c>
      <c r="V296" s="122">
        <f t="shared" si="7"/>
        <v>5574588</v>
      </c>
      <c r="W296" s="121"/>
      <c r="X296" s="192"/>
      <c r="Y296" s="191"/>
      <c r="Z296" s="157"/>
      <c r="AA296" s="390"/>
    </row>
    <row r="297" spans="1:27" ht="27" customHeight="1" x14ac:dyDescent="0.2">
      <c r="A297" s="14"/>
      <c r="B297" s="377"/>
      <c r="C297" s="51">
        <f t="shared" si="4"/>
        <v>293</v>
      </c>
      <c r="D297" s="48">
        <v>2</v>
      </c>
      <c r="E297" s="137">
        <v>2040005020228</v>
      </c>
      <c r="F297" s="51" t="s">
        <v>618</v>
      </c>
      <c r="G297" s="153" t="s">
        <v>619</v>
      </c>
      <c r="H297" s="385">
        <v>20</v>
      </c>
      <c r="I297" s="386">
        <v>225</v>
      </c>
      <c r="J297" s="387">
        <v>3063599</v>
      </c>
      <c r="K297" s="381">
        <f t="shared" si="5"/>
        <v>13615.995555555555</v>
      </c>
      <c r="L297" s="386">
        <v>31223</v>
      </c>
      <c r="M297" s="387">
        <v>3063599</v>
      </c>
      <c r="N297" s="381">
        <f t="shared" si="6"/>
        <v>98.119943631297446</v>
      </c>
      <c r="O297" s="150" t="s">
        <v>531</v>
      </c>
      <c r="P297" s="152"/>
      <c r="Q297" s="388"/>
      <c r="R297" s="54">
        <v>12061</v>
      </c>
      <c r="S297" s="55">
        <v>12061</v>
      </c>
      <c r="T297" s="121">
        <v>15933399</v>
      </c>
      <c r="U297" s="122">
        <v>13045762</v>
      </c>
      <c r="V297" s="122">
        <f t="shared" si="7"/>
        <v>2887637</v>
      </c>
      <c r="W297" s="121"/>
      <c r="X297" s="190"/>
      <c r="Y297" s="191"/>
      <c r="Z297" s="156"/>
      <c r="AA297" s="389"/>
    </row>
    <row r="298" spans="1:27" ht="27" customHeight="1" x14ac:dyDescent="0.2">
      <c r="A298" s="14"/>
      <c r="B298" s="377"/>
      <c r="C298" s="51">
        <f t="shared" si="4"/>
        <v>294</v>
      </c>
      <c r="D298" s="48">
        <v>2</v>
      </c>
      <c r="E298" s="286">
        <v>9040005001725</v>
      </c>
      <c r="F298" s="51" t="s">
        <v>620</v>
      </c>
      <c r="G298" s="153" t="s">
        <v>621</v>
      </c>
      <c r="H298" s="385">
        <v>25</v>
      </c>
      <c r="I298" s="386">
        <v>263</v>
      </c>
      <c r="J298" s="387">
        <v>2795730</v>
      </c>
      <c r="K298" s="381">
        <f t="shared" si="5"/>
        <v>10630.152091254753</v>
      </c>
      <c r="L298" s="386">
        <v>22095</v>
      </c>
      <c r="M298" s="387">
        <v>2795730</v>
      </c>
      <c r="N298" s="381">
        <f t="shared" si="6"/>
        <v>126.53224711473185</v>
      </c>
      <c r="O298" s="150"/>
      <c r="P298" s="152"/>
      <c r="Q298" s="388"/>
      <c r="R298" s="54">
        <v>11056</v>
      </c>
      <c r="S298" s="55">
        <v>12416</v>
      </c>
      <c r="T298" s="121">
        <v>5425283</v>
      </c>
      <c r="U298" s="122">
        <v>15119900</v>
      </c>
      <c r="V298" s="122">
        <f t="shared" si="7"/>
        <v>-9694617</v>
      </c>
      <c r="W298" s="121"/>
      <c r="X298" s="192"/>
      <c r="Y298" s="191"/>
      <c r="Z298" s="157"/>
      <c r="AA298" s="390"/>
    </row>
    <row r="299" spans="1:27" ht="27" customHeight="1" x14ac:dyDescent="0.2">
      <c r="A299" s="14"/>
      <c r="B299" s="377"/>
      <c r="C299" s="51">
        <f t="shared" si="4"/>
        <v>295</v>
      </c>
      <c r="D299" s="48">
        <v>1</v>
      </c>
      <c r="E299" s="137">
        <v>3040005011481</v>
      </c>
      <c r="F299" s="51" t="s">
        <v>622</v>
      </c>
      <c r="G299" s="153" t="s">
        <v>623</v>
      </c>
      <c r="H299" s="385">
        <v>20</v>
      </c>
      <c r="I299" s="386">
        <v>347</v>
      </c>
      <c r="J299" s="387">
        <v>3690613</v>
      </c>
      <c r="K299" s="381">
        <f t="shared" si="5"/>
        <v>10635.772334293948</v>
      </c>
      <c r="L299" s="386">
        <v>0</v>
      </c>
      <c r="M299" s="387">
        <v>3690613</v>
      </c>
      <c r="N299" s="381">
        <f t="shared" si="6"/>
        <v>0</v>
      </c>
      <c r="O299" s="150"/>
      <c r="P299" s="152"/>
      <c r="Q299" s="388"/>
      <c r="R299" s="54">
        <v>10517</v>
      </c>
      <c r="S299" s="55">
        <v>10517</v>
      </c>
      <c r="T299" s="121">
        <v>4885646</v>
      </c>
      <c r="U299" s="122">
        <v>4885646</v>
      </c>
      <c r="V299" s="122">
        <f t="shared" si="7"/>
        <v>0</v>
      </c>
      <c r="W299" s="121"/>
      <c r="X299" s="190"/>
      <c r="Y299" s="191"/>
      <c r="Z299" s="156"/>
      <c r="AA299" s="389"/>
    </row>
    <row r="300" spans="1:27" ht="27" customHeight="1" x14ac:dyDescent="0.2">
      <c r="A300" s="14"/>
      <c r="B300" s="377"/>
      <c r="C300" s="51">
        <f t="shared" si="4"/>
        <v>296</v>
      </c>
      <c r="D300" s="48">
        <v>6</v>
      </c>
      <c r="E300" s="286">
        <v>4040005020176</v>
      </c>
      <c r="F300" s="51" t="s">
        <v>624</v>
      </c>
      <c r="G300" s="153" t="s">
        <v>625</v>
      </c>
      <c r="H300" s="385">
        <v>20</v>
      </c>
      <c r="I300" s="386">
        <v>0</v>
      </c>
      <c r="J300" s="387">
        <v>307800</v>
      </c>
      <c r="K300" s="381">
        <f t="shared" si="5"/>
        <v>0</v>
      </c>
      <c r="L300" s="386">
        <v>41</v>
      </c>
      <c r="M300" s="387">
        <v>307800</v>
      </c>
      <c r="N300" s="381">
        <f t="shared" si="6"/>
        <v>7507.3170731707314</v>
      </c>
      <c r="O300" s="150" t="s">
        <v>531</v>
      </c>
      <c r="P300" s="152"/>
      <c r="Q300" s="388"/>
      <c r="R300" s="54">
        <v>210</v>
      </c>
      <c r="S300" s="55">
        <v>210</v>
      </c>
      <c r="T300" s="121">
        <v>1118804</v>
      </c>
      <c r="U300" s="122">
        <v>1209014</v>
      </c>
      <c r="V300" s="122">
        <f t="shared" si="7"/>
        <v>-90210</v>
      </c>
      <c r="W300" s="121"/>
      <c r="X300" s="190"/>
      <c r="Y300" s="191"/>
      <c r="Z300" s="156"/>
      <c r="AA300" s="389"/>
    </row>
    <row r="301" spans="1:27" ht="27" customHeight="1" x14ac:dyDescent="0.2">
      <c r="A301" s="14"/>
      <c r="B301" s="377"/>
      <c r="C301" s="51">
        <f t="shared" si="4"/>
        <v>297</v>
      </c>
      <c r="D301" s="48">
        <v>2</v>
      </c>
      <c r="E301" s="286">
        <v>2040005002135</v>
      </c>
      <c r="F301" s="51" t="s">
        <v>626</v>
      </c>
      <c r="G301" s="153" t="s">
        <v>627</v>
      </c>
      <c r="H301" s="385">
        <v>20</v>
      </c>
      <c r="I301" s="386">
        <v>202</v>
      </c>
      <c r="J301" s="387">
        <v>2607024</v>
      </c>
      <c r="K301" s="381">
        <f t="shared" si="5"/>
        <v>12906.059405940594</v>
      </c>
      <c r="L301" s="386">
        <v>14130.5</v>
      </c>
      <c r="M301" s="387">
        <v>2607024</v>
      </c>
      <c r="N301" s="381">
        <f t="shared" si="6"/>
        <v>184.49623155585437</v>
      </c>
      <c r="O301" s="150"/>
      <c r="P301" s="152"/>
      <c r="Q301" s="388"/>
      <c r="R301" s="319">
        <v>10208</v>
      </c>
      <c r="S301" s="320">
        <v>10792</v>
      </c>
      <c r="T301" s="321">
        <v>3658172</v>
      </c>
      <c r="U301" s="322">
        <v>1051148</v>
      </c>
      <c r="V301" s="122">
        <f t="shared" si="7"/>
        <v>2607024</v>
      </c>
      <c r="W301" s="121"/>
      <c r="X301" s="192" t="s">
        <v>526</v>
      </c>
      <c r="Y301" s="191">
        <v>0.14299999999999999</v>
      </c>
      <c r="Z301" s="157"/>
      <c r="AA301" s="390"/>
    </row>
    <row r="302" spans="1:27" ht="27" customHeight="1" x14ac:dyDescent="0.2">
      <c r="A302" s="14"/>
      <c r="B302" s="377"/>
      <c r="C302" s="51">
        <f t="shared" si="4"/>
        <v>298</v>
      </c>
      <c r="D302" s="48">
        <v>2</v>
      </c>
      <c r="E302" s="137">
        <v>5040005010291</v>
      </c>
      <c r="F302" s="51" t="s">
        <v>628</v>
      </c>
      <c r="G302" s="153" t="s">
        <v>629</v>
      </c>
      <c r="H302" s="385">
        <v>34</v>
      </c>
      <c r="I302" s="386">
        <v>0</v>
      </c>
      <c r="J302" s="387">
        <v>6671546</v>
      </c>
      <c r="K302" s="381">
        <f t="shared" si="5"/>
        <v>0</v>
      </c>
      <c r="L302" s="386">
        <v>596</v>
      </c>
      <c r="M302" s="387">
        <v>6671546</v>
      </c>
      <c r="N302" s="381">
        <f t="shared" si="6"/>
        <v>11193.869127516778</v>
      </c>
      <c r="O302" s="150"/>
      <c r="P302" s="152"/>
      <c r="Q302" s="388"/>
      <c r="R302" s="54">
        <v>10661</v>
      </c>
      <c r="S302" s="55">
        <v>12880</v>
      </c>
      <c r="T302" s="121">
        <v>13877628</v>
      </c>
      <c r="U302" s="122">
        <v>6411699</v>
      </c>
      <c r="V302" s="122">
        <f t="shared" si="7"/>
        <v>7465929</v>
      </c>
      <c r="W302" s="121" t="s">
        <v>526</v>
      </c>
      <c r="X302" s="190"/>
      <c r="Y302" s="191"/>
      <c r="Z302" s="156"/>
      <c r="AA302" s="389"/>
    </row>
    <row r="303" spans="1:27" ht="27" customHeight="1" x14ac:dyDescent="0.2">
      <c r="A303" s="14"/>
      <c r="B303" s="377"/>
      <c r="C303" s="51">
        <f t="shared" si="4"/>
        <v>299</v>
      </c>
      <c r="D303" s="48">
        <v>4</v>
      </c>
      <c r="E303" s="137">
        <v>9040003006916</v>
      </c>
      <c r="F303" s="51" t="s">
        <v>630</v>
      </c>
      <c r="G303" s="153" t="s">
        <v>631</v>
      </c>
      <c r="H303" s="385">
        <v>10</v>
      </c>
      <c r="I303" s="386">
        <v>80</v>
      </c>
      <c r="J303" s="387">
        <v>643500</v>
      </c>
      <c r="K303" s="381">
        <f t="shared" si="5"/>
        <v>8043.75</v>
      </c>
      <c r="L303" s="386">
        <v>5148</v>
      </c>
      <c r="M303" s="387">
        <v>643500</v>
      </c>
      <c r="N303" s="381">
        <f t="shared" si="6"/>
        <v>125</v>
      </c>
      <c r="O303" s="150" t="s">
        <v>632</v>
      </c>
      <c r="P303" s="152"/>
      <c r="Q303" s="388"/>
      <c r="R303" s="54" t="s">
        <v>528</v>
      </c>
      <c r="S303" s="55" t="s">
        <v>528</v>
      </c>
      <c r="T303" s="121">
        <v>875622</v>
      </c>
      <c r="U303" s="122">
        <v>0</v>
      </c>
      <c r="V303" s="122">
        <f t="shared" si="7"/>
        <v>875622</v>
      </c>
      <c r="W303" s="121"/>
      <c r="X303" s="192"/>
      <c r="Y303" s="191"/>
      <c r="Z303" s="157"/>
      <c r="AA303" s="390"/>
    </row>
    <row r="304" spans="1:27" ht="27" customHeight="1" x14ac:dyDescent="0.2">
      <c r="A304" s="14"/>
      <c r="B304" s="377"/>
      <c r="C304" s="51">
        <f t="shared" si="4"/>
        <v>300</v>
      </c>
      <c r="D304" s="48">
        <v>2</v>
      </c>
      <c r="E304" s="137">
        <v>6040005001991</v>
      </c>
      <c r="F304" s="51" t="s">
        <v>633</v>
      </c>
      <c r="G304" s="153" t="s">
        <v>634</v>
      </c>
      <c r="H304" s="385">
        <v>14</v>
      </c>
      <c r="I304" s="386">
        <v>111</v>
      </c>
      <c r="J304" s="387">
        <v>1695500</v>
      </c>
      <c r="K304" s="381">
        <f t="shared" si="5"/>
        <v>15274.774774774774</v>
      </c>
      <c r="L304" s="386">
        <v>13431</v>
      </c>
      <c r="M304" s="387">
        <v>1695500</v>
      </c>
      <c r="N304" s="381">
        <f t="shared" si="6"/>
        <v>126.23780805598987</v>
      </c>
      <c r="O304" s="150"/>
      <c r="P304" s="152"/>
      <c r="Q304" s="388"/>
      <c r="R304" s="54">
        <v>12581</v>
      </c>
      <c r="S304" s="55">
        <v>13000</v>
      </c>
      <c r="T304" s="121">
        <v>2234638</v>
      </c>
      <c r="U304" s="122">
        <v>2213731</v>
      </c>
      <c r="V304" s="122">
        <f t="shared" si="7"/>
        <v>20907</v>
      </c>
      <c r="W304" s="121"/>
      <c r="X304" s="190"/>
      <c r="Y304" s="191"/>
      <c r="Z304" s="156"/>
      <c r="AA304" s="389"/>
    </row>
    <row r="305" spans="1:27" ht="27" customHeight="1" x14ac:dyDescent="0.2">
      <c r="A305" s="14"/>
      <c r="B305" s="377"/>
      <c r="C305" s="51">
        <f t="shared" si="4"/>
        <v>301</v>
      </c>
      <c r="D305" s="48">
        <v>5</v>
      </c>
      <c r="E305" s="137">
        <v>5040005002248</v>
      </c>
      <c r="F305" s="51" t="s">
        <v>635</v>
      </c>
      <c r="G305" s="153" t="s">
        <v>636</v>
      </c>
      <c r="H305" s="385">
        <v>20</v>
      </c>
      <c r="I305" s="386">
        <v>296</v>
      </c>
      <c r="J305" s="387">
        <v>9629480</v>
      </c>
      <c r="K305" s="381">
        <f t="shared" si="5"/>
        <v>32532.027027027027</v>
      </c>
      <c r="L305" s="386">
        <v>34600</v>
      </c>
      <c r="M305" s="387">
        <v>9629480</v>
      </c>
      <c r="N305" s="381">
        <f t="shared" si="6"/>
        <v>278.3086705202312</v>
      </c>
      <c r="O305" s="150"/>
      <c r="P305" s="152"/>
      <c r="Q305" s="388"/>
      <c r="R305" s="54">
        <v>28061</v>
      </c>
      <c r="S305" s="55">
        <v>28333</v>
      </c>
      <c r="T305" s="121">
        <v>10557392</v>
      </c>
      <c r="U305" s="122">
        <v>2247779</v>
      </c>
      <c r="V305" s="122">
        <f t="shared" si="7"/>
        <v>8309613</v>
      </c>
      <c r="W305" s="121" t="s">
        <v>526</v>
      </c>
      <c r="X305" s="192" t="s">
        <v>526</v>
      </c>
      <c r="Y305" s="339">
        <v>4.0000000000000002E-4</v>
      </c>
      <c r="Z305" s="157" t="s">
        <v>526</v>
      </c>
      <c r="AA305" s="390">
        <v>0</v>
      </c>
    </row>
    <row r="306" spans="1:27" ht="27" customHeight="1" x14ac:dyDescent="0.2">
      <c r="A306" s="14"/>
      <c r="B306" s="377"/>
      <c r="C306" s="51">
        <f t="shared" si="4"/>
        <v>302</v>
      </c>
      <c r="D306" s="48">
        <v>5</v>
      </c>
      <c r="E306" s="286">
        <v>6040005010357</v>
      </c>
      <c r="F306" s="51" t="s">
        <v>637</v>
      </c>
      <c r="G306" s="153" t="s">
        <v>638</v>
      </c>
      <c r="H306" s="385">
        <v>13</v>
      </c>
      <c r="I306" s="386">
        <v>37</v>
      </c>
      <c r="J306" s="387">
        <v>296900</v>
      </c>
      <c r="K306" s="381">
        <f t="shared" si="5"/>
        <v>8024.3243243243242</v>
      </c>
      <c r="L306" s="386">
        <v>0</v>
      </c>
      <c r="M306" s="387">
        <v>296900</v>
      </c>
      <c r="N306" s="381">
        <f t="shared" si="6"/>
        <v>0</v>
      </c>
      <c r="O306" s="150"/>
      <c r="P306" s="152"/>
      <c r="Q306" s="388"/>
      <c r="R306" s="54">
        <v>8778</v>
      </c>
      <c r="S306" s="55">
        <v>9133</v>
      </c>
      <c r="T306" s="121">
        <v>607456</v>
      </c>
      <c r="U306" s="122">
        <v>310556</v>
      </c>
      <c r="V306" s="122">
        <f t="shared" si="7"/>
        <v>296900</v>
      </c>
      <c r="W306" s="121"/>
      <c r="X306" s="190"/>
      <c r="Y306" s="191"/>
      <c r="Z306" s="156"/>
      <c r="AA306" s="389"/>
    </row>
    <row r="307" spans="1:27" ht="27" customHeight="1" x14ac:dyDescent="0.2">
      <c r="A307" s="14"/>
      <c r="B307" s="377"/>
      <c r="C307" s="51">
        <f t="shared" si="4"/>
        <v>303</v>
      </c>
      <c r="D307" s="48">
        <v>2</v>
      </c>
      <c r="E307" s="137">
        <v>9040005001527</v>
      </c>
      <c r="F307" s="51" t="s">
        <v>639</v>
      </c>
      <c r="G307" s="153" t="s">
        <v>640</v>
      </c>
      <c r="H307" s="385">
        <v>16</v>
      </c>
      <c r="I307" s="386">
        <v>0</v>
      </c>
      <c r="J307" s="387">
        <v>3911495</v>
      </c>
      <c r="K307" s="381">
        <f t="shared" si="5"/>
        <v>0</v>
      </c>
      <c r="L307" s="386">
        <v>244</v>
      </c>
      <c r="M307" s="387">
        <v>3911495</v>
      </c>
      <c r="N307" s="381">
        <f t="shared" si="6"/>
        <v>16030.717213114754</v>
      </c>
      <c r="O307" s="150"/>
      <c r="P307" s="152"/>
      <c r="Q307" s="388"/>
      <c r="R307" s="54">
        <v>15000</v>
      </c>
      <c r="S307" s="55">
        <v>17000</v>
      </c>
      <c r="T307" s="121">
        <v>8112689</v>
      </c>
      <c r="U307" s="122">
        <v>8115644</v>
      </c>
      <c r="V307" s="122">
        <f t="shared" si="7"/>
        <v>-2955</v>
      </c>
      <c r="W307" s="121"/>
      <c r="X307" s="192"/>
      <c r="Y307" s="191"/>
      <c r="Z307" s="157" t="s">
        <v>526</v>
      </c>
      <c r="AA307" s="390">
        <v>9.8000000000000004E-2</v>
      </c>
    </row>
    <row r="308" spans="1:27" ht="27" customHeight="1" x14ac:dyDescent="0.2">
      <c r="A308" s="14"/>
      <c r="B308" s="377"/>
      <c r="C308" s="51">
        <f t="shared" si="4"/>
        <v>304</v>
      </c>
      <c r="D308" s="48">
        <v>2</v>
      </c>
      <c r="E308" s="137">
        <v>7040005001636</v>
      </c>
      <c r="F308" s="51" t="s">
        <v>641</v>
      </c>
      <c r="G308" s="153" t="s">
        <v>642</v>
      </c>
      <c r="H308" s="385">
        <v>20</v>
      </c>
      <c r="I308" s="386">
        <v>216</v>
      </c>
      <c r="J308" s="387">
        <v>733958</v>
      </c>
      <c r="K308" s="381">
        <f t="shared" si="5"/>
        <v>3397.9537037037039</v>
      </c>
      <c r="L308" s="386">
        <v>31752</v>
      </c>
      <c r="M308" s="387">
        <v>733958</v>
      </c>
      <c r="N308" s="381">
        <f t="shared" si="6"/>
        <v>23.115331317712268</v>
      </c>
      <c r="O308" s="150"/>
      <c r="P308" s="152"/>
      <c r="Q308" s="388"/>
      <c r="R308" s="319">
        <v>6649</v>
      </c>
      <c r="S308" s="320">
        <v>6649</v>
      </c>
      <c r="T308" s="321">
        <v>757620</v>
      </c>
      <c r="U308" s="322">
        <v>23662</v>
      </c>
      <c r="V308" s="122">
        <f t="shared" si="7"/>
        <v>733958</v>
      </c>
      <c r="W308" s="121"/>
      <c r="X308" s="190"/>
      <c r="Y308" s="191"/>
      <c r="Z308" s="156"/>
      <c r="AA308" s="389"/>
    </row>
    <row r="309" spans="1:27" ht="27" customHeight="1" x14ac:dyDescent="0.2">
      <c r="A309" s="14"/>
      <c r="B309" s="377"/>
      <c r="C309" s="51">
        <f t="shared" si="4"/>
        <v>305</v>
      </c>
      <c r="D309" s="48">
        <v>2</v>
      </c>
      <c r="E309" s="137">
        <v>7040005001636</v>
      </c>
      <c r="F309" s="51" t="s">
        <v>641</v>
      </c>
      <c r="G309" s="153" t="s">
        <v>643</v>
      </c>
      <c r="H309" s="385">
        <v>20</v>
      </c>
      <c r="I309" s="386">
        <v>198</v>
      </c>
      <c r="J309" s="387">
        <v>2709642</v>
      </c>
      <c r="K309" s="381">
        <f t="shared" si="5"/>
        <v>13685.060606060606</v>
      </c>
      <c r="L309" s="386">
        <v>8316</v>
      </c>
      <c r="M309" s="387">
        <v>2709642</v>
      </c>
      <c r="N309" s="381">
        <f t="shared" si="6"/>
        <v>325.83477633477634</v>
      </c>
      <c r="O309" s="150"/>
      <c r="P309" s="152"/>
      <c r="Q309" s="388"/>
      <c r="R309" s="54">
        <v>12817</v>
      </c>
      <c r="S309" s="55">
        <v>12817</v>
      </c>
      <c r="T309" s="121">
        <v>2729442</v>
      </c>
      <c r="U309" s="122">
        <v>19800</v>
      </c>
      <c r="V309" s="122">
        <f t="shared" si="7"/>
        <v>2709642</v>
      </c>
      <c r="W309" s="121"/>
      <c r="X309" s="192"/>
      <c r="Y309" s="191"/>
      <c r="Z309" s="157"/>
      <c r="AA309" s="390"/>
    </row>
    <row r="310" spans="1:27" ht="27" customHeight="1" x14ac:dyDescent="0.2">
      <c r="A310" s="14"/>
      <c r="B310" s="377"/>
      <c r="C310" s="51">
        <f t="shared" si="4"/>
        <v>306</v>
      </c>
      <c r="D310" s="48">
        <v>2</v>
      </c>
      <c r="E310" s="137">
        <v>7040005001636</v>
      </c>
      <c r="F310" s="51" t="s">
        <v>641</v>
      </c>
      <c r="G310" s="153" t="s">
        <v>644</v>
      </c>
      <c r="H310" s="385">
        <v>20</v>
      </c>
      <c r="I310" s="386">
        <v>163</v>
      </c>
      <c r="J310" s="387">
        <v>939375</v>
      </c>
      <c r="K310" s="381">
        <f t="shared" si="5"/>
        <v>5763.0368098159506</v>
      </c>
      <c r="L310" s="386">
        <v>6846</v>
      </c>
      <c r="M310" s="387">
        <v>939375</v>
      </c>
      <c r="N310" s="381">
        <f t="shared" si="6"/>
        <v>137.21516213847502</v>
      </c>
      <c r="O310" s="150"/>
      <c r="P310" s="152"/>
      <c r="Q310" s="388"/>
      <c r="R310" s="319">
        <v>7485</v>
      </c>
      <c r="S310" s="320">
        <v>7485</v>
      </c>
      <c r="T310" s="321">
        <v>1030222</v>
      </c>
      <c r="U310" s="322">
        <v>90847</v>
      </c>
      <c r="V310" s="122">
        <f t="shared" si="7"/>
        <v>939375</v>
      </c>
      <c r="W310" s="121"/>
      <c r="X310" s="190"/>
      <c r="Y310" s="191"/>
      <c r="Z310" s="156"/>
      <c r="AA310" s="389"/>
    </row>
    <row r="311" spans="1:27" ht="27" customHeight="1" x14ac:dyDescent="0.2">
      <c r="A311" s="14"/>
      <c r="B311" s="377"/>
      <c r="C311" s="51">
        <f t="shared" si="4"/>
        <v>307</v>
      </c>
      <c r="D311" s="48">
        <v>2</v>
      </c>
      <c r="E311" s="137">
        <v>7040005001636</v>
      </c>
      <c r="F311" s="51" t="s">
        <v>641</v>
      </c>
      <c r="G311" s="153" t="s">
        <v>645</v>
      </c>
      <c r="H311" s="385">
        <v>20</v>
      </c>
      <c r="I311" s="386">
        <v>131</v>
      </c>
      <c r="J311" s="387">
        <v>2895603</v>
      </c>
      <c r="K311" s="381">
        <f t="shared" si="5"/>
        <v>22103.83969465649</v>
      </c>
      <c r="L311" s="386">
        <v>5502</v>
      </c>
      <c r="M311" s="387">
        <v>2895603</v>
      </c>
      <c r="N311" s="381">
        <f t="shared" si="6"/>
        <v>526.28189749182116</v>
      </c>
      <c r="O311" s="150"/>
      <c r="P311" s="152"/>
      <c r="Q311" s="388"/>
      <c r="R311" s="54">
        <v>22152</v>
      </c>
      <c r="S311" s="55">
        <v>22152</v>
      </c>
      <c r="T311" s="121">
        <v>5999412</v>
      </c>
      <c r="U311" s="122">
        <v>3103809</v>
      </c>
      <c r="V311" s="122">
        <f t="shared" si="7"/>
        <v>2895603</v>
      </c>
      <c r="W311" s="121"/>
      <c r="X311" s="192"/>
      <c r="Y311" s="191"/>
      <c r="Z311" s="157"/>
      <c r="AA311" s="390"/>
    </row>
    <row r="312" spans="1:27" ht="27" customHeight="1" x14ac:dyDescent="0.2">
      <c r="A312" s="14"/>
      <c r="B312" s="377"/>
      <c r="C312" s="51">
        <f t="shared" si="4"/>
        <v>308</v>
      </c>
      <c r="D312" s="48">
        <v>1</v>
      </c>
      <c r="E312" s="286">
        <v>1040005001518</v>
      </c>
      <c r="F312" s="51" t="s">
        <v>646</v>
      </c>
      <c r="G312" s="153" t="s">
        <v>647</v>
      </c>
      <c r="H312" s="385">
        <v>34</v>
      </c>
      <c r="I312" s="386">
        <v>351</v>
      </c>
      <c r="J312" s="387">
        <v>7944300</v>
      </c>
      <c r="K312" s="381">
        <f t="shared" si="5"/>
        <v>22633.333333333332</v>
      </c>
      <c r="L312" s="386">
        <v>40566</v>
      </c>
      <c r="M312" s="387">
        <v>7944300</v>
      </c>
      <c r="N312" s="381">
        <f t="shared" si="6"/>
        <v>195.83641473154859</v>
      </c>
      <c r="O312" s="150"/>
      <c r="P312" s="152"/>
      <c r="Q312" s="388"/>
      <c r="R312" s="319">
        <v>22644</v>
      </c>
      <c r="S312" s="320">
        <v>22870</v>
      </c>
      <c r="T312" s="321">
        <v>13750492</v>
      </c>
      <c r="U312" s="322">
        <v>5806192</v>
      </c>
      <c r="V312" s="122">
        <f t="shared" si="7"/>
        <v>7944300</v>
      </c>
      <c r="W312" s="121"/>
      <c r="X312" s="190"/>
      <c r="Y312" s="191"/>
      <c r="Z312" s="156"/>
      <c r="AA312" s="389"/>
    </row>
    <row r="313" spans="1:27" ht="27" customHeight="1" x14ac:dyDescent="0.2">
      <c r="A313" s="14"/>
      <c r="B313" s="377"/>
      <c r="C313" s="51">
        <f t="shared" si="4"/>
        <v>309</v>
      </c>
      <c r="D313" s="48">
        <v>4</v>
      </c>
      <c r="E313" s="137">
        <v>4040001108413</v>
      </c>
      <c r="F313" s="51" t="s">
        <v>648</v>
      </c>
      <c r="G313" s="153" t="s">
        <v>649</v>
      </c>
      <c r="H313" s="385">
        <v>20</v>
      </c>
      <c r="I313" s="386">
        <v>0</v>
      </c>
      <c r="J313" s="387">
        <v>728904</v>
      </c>
      <c r="K313" s="381">
        <f t="shared" si="5"/>
        <v>0</v>
      </c>
      <c r="L313" s="386">
        <v>61</v>
      </c>
      <c r="M313" s="387">
        <v>728904</v>
      </c>
      <c r="N313" s="381">
        <f t="shared" si="6"/>
        <v>11949.245901639344</v>
      </c>
      <c r="O313" s="150" t="s">
        <v>526</v>
      </c>
      <c r="P313" s="152"/>
      <c r="Q313" s="388"/>
      <c r="R313" s="54" t="s">
        <v>546</v>
      </c>
      <c r="S313" s="55" t="s">
        <v>546</v>
      </c>
      <c r="T313" s="121">
        <v>838239</v>
      </c>
      <c r="U313" s="122">
        <v>109335</v>
      </c>
      <c r="V313" s="122">
        <f t="shared" si="7"/>
        <v>728904</v>
      </c>
      <c r="W313" s="121"/>
      <c r="X313" s="192"/>
      <c r="Y313" s="191"/>
      <c r="Z313" s="157"/>
      <c r="AA313" s="390"/>
    </row>
    <row r="314" spans="1:27" ht="27" customHeight="1" x14ac:dyDescent="0.2">
      <c r="A314" s="14"/>
      <c r="B314" s="377"/>
      <c r="C314" s="51">
        <f t="shared" si="4"/>
        <v>310</v>
      </c>
      <c r="D314" s="48">
        <v>2</v>
      </c>
      <c r="E314" s="137">
        <v>8040005001536</v>
      </c>
      <c r="F314" s="51" t="s">
        <v>650</v>
      </c>
      <c r="G314" s="153" t="s">
        <v>651</v>
      </c>
      <c r="H314" s="385">
        <v>50</v>
      </c>
      <c r="I314" s="386">
        <v>549</v>
      </c>
      <c r="J314" s="387">
        <v>4437400</v>
      </c>
      <c r="K314" s="381">
        <f t="shared" si="5"/>
        <v>8082.6958105646627</v>
      </c>
      <c r="L314" s="386">
        <v>0</v>
      </c>
      <c r="M314" s="387">
        <v>4437400</v>
      </c>
      <c r="N314" s="381">
        <f t="shared" si="6"/>
        <v>0</v>
      </c>
      <c r="O314" s="150"/>
      <c r="P314" s="152"/>
      <c r="Q314" s="388"/>
      <c r="R314" s="54">
        <v>16000</v>
      </c>
      <c r="S314" s="55">
        <v>12000</v>
      </c>
      <c r="T314" s="121">
        <v>9813700</v>
      </c>
      <c r="U314" s="122">
        <v>9808603</v>
      </c>
      <c r="V314" s="122">
        <f t="shared" si="7"/>
        <v>5097</v>
      </c>
      <c r="W314" s="121" t="s">
        <v>526</v>
      </c>
      <c r="X314" s="190"/>
      <c r="Y314" s="191"/>
      <c r="Z314" s="156"/>
      <c r="AA314" s="389"/>
    </row>
    <row r="315" spans="1:27" ht="27" customHeight="1" x14ac:dyDescent="0.2">
      <c r="A315" s="14"/>
      <c r="B315" s="377"/>
      <c r="C315" s="51">
        <f t="shared" si="4"/>
        <v>311</v>
      </c>
      <c r="D315" s="48">
        <v>2</v>
      </c>
      <c r="E315" s="137">
        <v>8040005001536</v>
      </c>
      <c r="F315" s="51" t="s">
        <v>652</v>
      </c>
      <c r="G315" s="153" t="s">
        <v>653</v>
      </c>
      <c r="H315" s="385">
        <v>20</v>
      </c>
      <c r="I315" s="386">
        <v>260</v>
      </c>
      <c r="J315" s="387">
        <v>2500313</v>
      </c>
      <c r="K315" s="381">
        <f t="shared" si="5"/>
        <v>9616.5884615384621</v>
      </c>
      <c r="L315" s="386">
        <v>17970</v>
      </c>
      <c r="M315" s="387">
        <v>2500313</v>
      </c>
      <c r="N315" s="381">
        <f t="shared" si="6"/>
        <v>139.13817473567056</v>
      </c>
      <c r="O315" s="150"/>
      <c r="P315" s="152"/>
      <c r="Q315" s="388"/>
      <c r="R315" s="319">
        <v>9000</v>
      </c>
      <c r="S315" s="320">
        <v>9500</v>
      </c>
      <c r="T315" s="321">
        <v>7351636</v>
      </c>
      <c r="U315" s="322">
        <v>4851323</v>
      </c>
      <c r="V315" s="122">
        <f t="shared" si="7"/>
        <v>2500313</v>
      </c>
      <c r="W315" s="121" t="s">
        <v>526</v>
      </c>
      <c r="X315" s="192"/>
      <c r="Y315" s="191"/>
      <c r="Z315" s="157"/>
      <c r="AA315" s="390"/>
    </row>
    <row r="316" spans="1:27" ht="27" customHeight="1" x14ac:dyDescent="0.2">
      <c r="A316" s="14"/>
      <c r="B316" s="377"/>
      <c r="C316" s="51">
        <f t="shared" si="4"/>
        <v>312</v>
      </c>
      <c r="D316" s="48">
        <v>2</v>
      </c>
      <c r="E316" s="137">
        <v>4040005001564</v>
      </c>
      <c r="F316" s="51" t="s">
        <v>591</v>
      </c>
      <c r="G316" s="153" t="s">
        <v>654</v>
      </c>
      <c r="H316" s="385">
        <v>20</v>
      </c>
      <c r="I316" s="386">
        <v>0</v>
      </c>
      <c r="J316" s="387">
        <v>1101375</v>
      </c>
      <c r="K316" s="381">
        <f t="shared" si="5"/>
        <v>0</v>
      </c>
      <c r="L316" s="386">
        <v>213</v>
      </c>
      <c r="M316" s="387">
        <v>1101375</v>
      </c>
      <c r="N316" s="381">
        <f t="shared" si="6"/>
        <v>5170.7746478873241</v>
      </c>
      <c r="O316" s="150"/>
      <c r="P316" s="152"/>
      <c r="Q316" s="388"/>
      <c r="R316" s="54">
        <v>7000</v>
      </c>
      <c r="S316" s="55">
        <v>8000</v>
      </c>
      <c r="T316" s="121">
        <v>4537633</v>
      </c>
      <c r="U316" s="122">
        <v>3465357</v>
      </c>
      <c r="V316" s="122">
        <f t="shared" si="7"/>
        <v>1072276</v>
      </c>
      <c r="W316" s="121"/>
      <c r="X316" s="190"/>
      <c r="Y316" s="191"/>
      <c r="Z316" s="156"/>
      <c r="AA316" s="389"/>
    </row>
    <row r="317" spans="1:27" ht="27" customHeight="1" x14ac:dyDescent="0.2">
      <c r="A317" s="14"/>
      <c r="B317" s="377"/>
      <c r="C317" s="51">
        <f t="shared" si="4"/>
        <v>313</v>
      </c>
      <c r="D317" s="48">
        <v>4</v>
      </c>
      <c r="E317" s="137">
        <v>3040001034461</v>
      </c>
      <c r="F317" s="51" t="s">
        <v>655</v>
      </c>
      <c r="G317" s="153" t="s">
        <v>656</v>
      </c>
      <c r="H317" s="385">
        <v>10</v>
      </c>
      <c r="I317" s="386">
        <v>78</v>
      </c>
      <c r="J317" s="387">
        <v>1440546</v>
      </c>
      <c r="K317" s="381">
        <f t="shared" si="5"/>
        <v>18468.538461538461</v>
      </c>
      <c r="L317" s="386">
        <v>0</v>
      </c>
      <c r="M317" s="387">
        <v>1440546</v>
      </c>
      <c r="N317" s="381">
        <f t="shared" si="6"/>
        <v>0</v>
      </c>
      <c r="O317" s="150"/>
      <c r="P317" s="152"/>
      <c r="Q317" s="388"/>
      <c r="R317" s="54" t="s">
        <v>528</v>
      </c>
      <c r="S317" s="55" t="s">
        <v>528</v>
      </c>
      <c r="T317" s="121">
        <v>1790973</v>
      </c>
      <c r="U317" s="122">
        <v>1745793</v>
      </c>
      <c r="V317" s="122">
        <f t="shared" si="7"/>
        <v>45180</v>
      </c>
      <c r="W317" s="121"/>
      <c r="X317" s="192"/>
      <c r="Y317" s="191"/>
      <c r="Z317" s="157"/>
      <c r="AA317" s="390"/>
    </row>
    <row r="318" spans="1:27" ht="27" customHeight="1" x14ac:dyDescent="0.2">
      <c r="A318" s="14"/>
      <c r="B318" s="377"/>
      <c r="C318" s="51">
        <f t="shared" si="4"/>
        <v>314</v>
      </c>
      <c r="D318" s="48">
        <v>2</v>
      </c>
      <c r="E318" s="137">
        <v>4040005001564</v>
      </c>
      <c r="F318" s="51" t="s">
        <v>657</v>
      </c>
      <c r="G318" s="153" t="s">
        <v>658</v>
      </c>
      <c r="H318" s="385">
        <v>30</v>
      </c>
      <c r="I318" s="386">
        <v>353</v>
      </c>
      <c r="J318" s="387">
        <v>2031249</v>
      </c>
      <c r="K318" s="381">
        <f t="shared" si="5"/>
        <v>5754.2464589235124</v>
      </c>
      <c r="L318" s="386">
        <v>0</v>
      </c>
      <c r="M318" s="387">
        <v>2031249</v>
      </c>
      <c r="N318" s="381">
        <f>IF(AND(L318&gt;0,M318&gt;0),M318/L318,0)</f>
        <v>0</v>
      </c>
      <c r="O318" s="150"/>
      <c r="P318" s="152"/>
      <c r="Q318" s="388"/>
      <c r="R318" s="54">
        <v>5900</v>
      </c>
      <c r="S318" s="55">
        <v>6500</v>
      </c>
      <c r="T318" s="121">
        <v>4483501</v>
      </c>
      <c r="U318" s="122">
        <v>3506149</v>
      </c>
      <c r="V318" s="122">
        <f t="shared" si="7"/>
        <v>977352</v>
      </c>
      <c r="W318" s="121"/>
      <c r="X318" s="190"/>
      <c r="Y318" s="191"/>
      <c r="Z318" s="156"/>
      <c r="AA318" s="389"/>
    </row>
    <row r="319" spans="1:27" ht="27" customHeight="1" x14ac:dyDescent="0.2">
      <c r="A319" s="14"/>
      <c r="B319" s="377"/>
      <c r="C319" s="51">
        <f t="shared" si="4"/>
        <v>315</v>
      </c>
      <c r="D319" s="48">
        <v>4</v>
      </c>
      <c r="E319" s="137">
        <v>9040001024688</v>
      </c>
      <c r="F319" s="51" t="s">
        <v>659</v>
      </c>
      <c r="G319" s="153" t="s">
        <v>660</v>
      </c>
      <c r="H319" s="385">
        <v>20</v>
      </c>
      <c r="I319" s="386">
        <v>132</v>
      </c>
      <c r="J319" s="387">
        <v>691295</v>
      </c>
      <c r="K319" s="381">
        <f t="shared" si="5"/>
        <v>5237.083333333333</v>
      </c>
      <c r="L319" s="386">
        <v>14080</v>
      </c>
      <c r="M319" s="387">
        <v>691295</v>
      </c>
      <c r="N319" s="381">
        <f t="shared" si="6"/>
        <v>49.09765625</v>
      </c>
      <c r="O319" s="150"/>
      <c r="P319" s="152"/>
      <c r="Q319" s="388"/>
      <c r="R319" s="319">
        <v>4944</v>
      </c>
      <c r="S319" s="320">
        <v>5694</v>
      </c>
      <c r="T319" s="321">
        <v>755849</v>
      </c>
      <c r="U319" s="322">
        <v>64554</v>
      </c>
      <c r="V319" s="122">
        <f t="shared" si="7"/>
        <v>691295</v>
      </c>
      <c r="W319" s="121"/>
      <c r="X319" s="192"/>
      <c r="Y319" s="191"/>
      <c r="Z319" s="157"/>
      <c r="AA319" s="390"/>
    </row>
    <row r="320" spans="1:27" ht="27" customHeight="1" x14ac:dyDescent="0.2">
      <c r="A320" s="14"/>
      <c r="B320" s="377"/>
      <c r="C320" s="51">
        <f t="shared" si="4"/>
        <v>316</v>
      </c>
      <c r="D320" s="48">
        <v>5</v>
      </c>
      <c r="E320" s="137">
        <v>2040005003868</v>
      </c>
      <c r="F320" s="51" t="s">
        <v>661</v>
      </c>
      <c r="G320" s="153" t="s">
        <v>662</v>
      </c>
      <c r="H320" s="385">
        <v>20</v>
      </c>
      <c r="I320" s="386">
        <v>206</v>
      </c>
      <c r="J320" s="387">
        <v>2069490</v>
      </c>
      <c r="K320" s="381">
        <f t="shared" si="5"/>
        <v>10046.067961165048</v>
      </c>
      <c r="L320" s="386">
        <v>8271</v>
      </c>
      <c r="M320" s="387">
        <v>2069490</v>
      </c>
      <c r="N320" s="381">
        <f t="shared" si="6"/>
        <v>250.21037359448675</v>
      </c>
      <c r="O320" s="150"/>
      <c r="P320" s="152"/>
      <c r="Q320" s="388"/>
      <c r="R320" s="319" t="s">
        <v>582</v>
      </c>
      <c r="S320" s="320" t="s">
        <v>582</v>
      </c>
      <c r="T320" s="321">
        <v>5696990</v>
      </c>
      <c r="U320" s="322">
        <v>3758988</v>
      </c>
      <c r="V320" s="122">
        <f t="shared" si="7"/>
        <v>1938002</v>
      </c>
      <c r="W320" s="121"/>
      <c r="X320" s="190"/>
      <c r="Y320" s="191"/>
      <c r="Z320" s="156"/>
      <c r="AA320" s="389"/>
    </row>
    <row r="321" spans="1:27" ht="27" customHeight="1" x14ac:dyDescent="0.2">
      <c r="A321" s="14"/>
      <c r="B321" s="377"/>
      <c r="C321" s="51">
        <f t="shared" si="4"/>
        <v>317</v>
      </c>
      <c r="D321" s="48">
        <v>4</v>
      </c>
      <c r="E321" s="137">
        <v>6040001112297</v>
      </c>
      <c r="F321" s="51" t="s">
        <v>663</v>
      </c>
      <c r="G321" s="153" t="s">
        <v>664</v>
      </c>
      <c r="H321" s="385"/>
      <c r="I321" s="386"/>
      <c r="J321" s="387"/>
      <c r="K321" s="381">
        <f t="shared" si="5"/>
        <v>0</v>
      </c>
      <c r="L321" s="386"/>
      <c r="M321" s="387"/>
      <c r="N321" s="381">
        <f t="shared" si="6"/>
        <v>0</v>
      </c>
      <c r="O321" s="150" t="s">
        <v>665</v>
      </c>
      <c r="P321" s="152"/>
      <c r="Q321" s="388"/>
      <c r="R321" s="54"/>
      <c r="S321" s="55" t="s">
        <v>582</v>
      </c>
      <c r="T321" s="121"/>
      <c r="U321" s="122"/>
      <c r="V321" s="122">
        <f t="shared" si="7"/>
        <v>0</v>
      </c>
      <c r="W321" s="121"/>
      <c r="X321" s="192"/>
      <c r="Y321" s="191"/>
      <c r="Z321" s="157"/>
      <c r="AA321" s="390"/>
    </row>
    <row r="322" spans="1:27" ht="27" customHeight="1" x14ac:dyDescent="0.2">
      <c r="A322" s="14"/>
      <c r="B322" s="377"/>
      <c r="C322" s="51">
        <f t="shared" si="4"/>
        <v>318</v>
      </c>
      <c r="D322" s="48">
        <v>4</v>
      </c>
      <c r="E322" s="137">
        <v>2040001013978</v>
      </c>
      <c r="F322" s="51" t="s">
        <v>666</v>
      </c>
      <c r="G322" s="153" t="s">
        <v>667</v>
      </c>
      <c r="H322" s="385">
        <v>10</v>
      </c>
      <c r="I322" s="386">
        <v>91</v>
      </c>
      <c r="J322" s="387">
        <v>49900</v>
      </c>
      <c r="K322" s="381">
        <f t="shared" si="5"/>
        <v>548.35164835164835</v>
      </c>
      <c r="L322" s="386">
        <v>0</v>
      </c>
      <c r="M322" s="387">
        <v>49900</v>
      </c>
      <c r="N322" s="381">
        <f t="shared" si="6"/>
        <v>0</v>
      </c>
      <c r="O322" s="150" t="s">
        <v>632</v>
      </c>
      <c r="P322" s="152"/>
      <c r="Q322" s="388" t="s">
        <v>668</v>
      </c>
      <c r="R322" s="54">
        <v>120</v>
      </c>
      <c r="S322" s="55">
        <v>120</v>
      </c>
      <c r="T322" s="121">
        <v>263165</v>
      </c>
      <c r="U322" s="122">
        <v>32365</v>
      </c>
      <c r="V322" s="122">
        <f t="shared" si="7"/>
        <v>230800</v>
      </c>
      <c r="W322" s="121" t="s">
        <v>526</v>
      </c>
      <c r="X322" s="190"/>
      <c r="Y322" s="191"/>
      <c r="Z322" s="156"/>
      <c r="AA322" s="389"/>
    </row>
    <row r="323" spans="1:27" ht="27" customHeight="1" x14ac:dyDescent="0.2">
      <c r="A323" s="14"/>
      <c r="B323" s="377"/>
      <c r="C323" s="51">
        <f t="shared" si="4"/>
        <v>319</v>
      </c>
      <c r="D323" s="48">
        <v>2</v>
      </c>
      <c r="E323" s="137">
        <v>3040005018997</v>
      </c>
      <c r="F323" s="51" t="s">
        <v>669</v>
      </c>
      <c r="G323" s="153" t="s">
        <v>670</v>
      </c>
      <c r="H323" s="385">
        <v>22</v>
      </c>
      <c r="I323" s="386">
        <v>125</v>
      </c>
      <c r="J323" s="387">
        <v>2094079</v>
      </c>
      <c r="K323" s="381">
        <f t="shared" si="5"/>
        <v>16752.632000000001</v>
      </c>
      <c r="L323" s="386">
        <v>5135</v>
      </c>
      <c r="M323" s="387">
        <v>2094079</v>
      </c>
      <c r="N323" s="381">
        <f t="shared" si="6"/>
        <v>407.80506329113922</v>
      </c>
      <c r="O323" s="150"/>
      <c r="P323" s="152"/>
      <c r="Q323" s="388"/>
      <c r="R323" s="54" t="s">
        <v>528</v>
      </c>
      <c r="S323" s="55" t="s">
        <v>528</v>
      </c>
      <c r="T323" s="121">
        <v>5122536</v>
      </c>
      <c r="U323" s="122">
        <v>4846400</v>
      </c>
      <c r="V323" s="122">
        <f t="shared" si="7"/>
        <v>276136</v>
      </c>
      <c r="W323" s="121" t="s">
        <v>526</v>
      </c>
      <c r="X323" s="192"/>
      <c r="Y323" s="191"/>
      <c r="Z323" s="157"/>
      <c r="AA323" s="390"/>
    </row>
    <row r="324" spans="1:27" ht="27" customHeight="1" x14ac:dyDescent="0.2">
      <c r="A324" s="14"/>
      <c r="B324" s="377"/>
      <c r="C324" s="51">
        <f t="shared" si="4"/>
        <v>320</v>
      </c>
      <c r="D324" s="48">
        <v>5</v>
      </c>
      <c r="E324" s="137">
        <v>6040005002197</v>
      </c>
      <c r="F324" s="51" t="s">
        <v>671</v>
      </c>
      <c r="G324" s="153" t="s">
        <v>672</v>
      </c>
      <c r="H324" s="385">
        <v>20</v>
      </c>
      <c r="I324" s="386"/>
      <c r="J324" s="387">
        <v>1386869</v>
      </c>
      <c r="K324" s="381">
        <f t="shared" si="5"/>
        <v>0</v>
      </c>
      <c r="L324" s="386">
        <v>3179</v>
      </c>
      <c r="M324" s="387">
        <v>1386869</v>
      </c>
      <c r="N324" s="381">
        <f t="shared" si="6"/>
        <v>436.25951557093424</v>
      </c>
      <c r="O324" s="150"/>
      <c r="P324" s="152"/>
      <c r="Q324" s="388"/>
      <c r="R324" s="54">
        <v>5760</v>
      </c>
      <c r="S324" s="55">
        <v>6000</v>
      </c>
      <c r="T324" s="121">
        <v>2839712</v>
      </c>
      <c r="U324" s="122">
        <v>1386849</v>
      </c>
      <c r="V324" s="122">
        <f t="shared" si="7"/>
        <v>1452863</v>
      </c>
      <c r="W324" s="121"/>
      <c r="X324" s="190"/>
      <c r="Y324" s="191"/>
      <c r="Z324" s="156"/>
      <c r="AA324" s="389"/>
    </row>
    <row r="325" spans="1:27" ht="27" customHeight="1" x14ac:dyDescent="0.2">
      <c r="A325" s="14"/>
      <c r="B325" s="377"/>
      <c r="C325" s="51">
        <f t="shared" si="4"/>
        <v>321</v>
      </c>
      <c r="D325" s="48">
        <v>2</v>
      </c>
      <c r="E325" s="137">
        <v>8040005001536</v>
      </c>
      <c r="F325" s="51" t="s">
        <v>673</v>
      </c>
      <c r="G325" s="153" t="s">
        <v>674</v>
      </c>
      <c r="H325" s="385">
        <v>20</v>
      </c>
      <c r="I325" s="386">
        <v>216</v>
      </c>
      <c r="J325" s="387">
        <v>3398900</v>
      </c>
      <c r="K325" s="381">
        <f t="shared" si="5"/>
        <v>15735.648148148148</v>
      </c>
      <c r="L325" s="386">
        <v>11804</v>
      </c>
      <c r="M325" s="387">
        <v>3398900</v>
      </c>
      <c r="N325" s="381">
        <f t="shared" si="6"/>
        <v>287.9447644866147</v>
      </c>
      <c r="O325" s="150"/>
      <c r="P325" s="152"/>
      <c r="Q325" s="388"/>
      <c r="R325" s="54">
        <v>16238.095238095239</v>
      </c>
      <c r="S325" s="55">
        <v>16776.190476190477</v>
      </c>
      <c r="T325" s="121">
        <v>2825335</v>
      </c>
      <c r="U325" s="122">
        <v>5047720</v>
      </c>
      <c r="V325" s="122">
        <f t="shared" si="7"/>
        <v>-2222385</v>
      </c>
      <c r="W325" s="121"/>
      <c r="X325" s="192"/>
      <c r="Y325" s="191"/>
      <c r="Z325" s="157"/>
      <c r="AA325" s="390"/>
    </row>
    <row r="326" spans="1:27" ht="27" customHeight="1" thickBot="1" x14ac:dyDescent="0.25">
      <c r="A326" s="14"/>
      <c r="B326" s="377"/>
      <c r="C326" s="51">
        <f t="shared" si="4"/>
        <v>322</v>
      </c>
      <c r="D326" s="48">
        <v>2</v>
      </c>
      <c r="E326" s="137">
        <v>3040005001524</v>
      </c>
      <c r="F326" s="51" t="s">
        <v>675</v>
      </c>
      <c r="G326" s="153" t="s">
        <v>676</v>
      </c>
      <c r="H326" s="385">
        <v>20</v>
      </c>
      <c r="I326" s="386">
        <v>180</v>
      </c>
      <c r="J326" s="387">
        <v>2192851</v>
      </c>
      <c r="K326" s="381">
        <f t="shared" si="5"/>
        <v>12182.505555555555</v>
      </c>
      <c r="L326" s="386">
        <v>0</v>
      </c>
      <c r="M326" s="387">
        <v>2192851</v>
      </c>
      <c r="N326" s="381">
        <f t="shared" si="6"/>
        <v>0</v>
      </c>
      <c r="O326" s="150"/>
      <c r="P326" s="152"/>
      <c r="Q326" s="388"/>
      <c r="R326" s="54">
        <v>13400</v>
      </c>
      <c r="S326" s="55">
        <v>12000</v>
      </c>
      <c r="T326" s="121">
        <v>31807019</v>
      </c>
      <c r="U326" s="122">
        <v>31807019</v>
      </c>
      <c r="V326" s="122">
        <f t="shared" si="7"/>
        <v>0</v>
      </c>
      <c r="W326" s="121" t="s">
        <v>526</v>
      </c>
      <c r="X326" s="190"/>
      <c r="Y326" s="191"/>
      <c r="Z326" s="156"/>
      <c r="AA326" s="389"/>
    </row>
    <row r="327" spans="1:27" ht="27" customHeight="1" thickTop="1" x14ac:dyDescent="0.2">
      <c r="A327" s="14"/>
      <c r="B327" s="377"/>
      <c r="C327" s="51">
        <f t="shared" ref="C327:C387" si="8">C326+1</f>
        <v>323</v>
      </c>
      <c r="D327" s="48">
        <v>2</v>
      </c>
      <c r="E327" s="137">
        <v>9040005003052</v>
      </c>
      <c r="F327" s="48" t="s">
        <v>700</v>
      </c>
      <c r="G327" s="153" t="s">
        <v>701</v>
      </c>
      <c r="H327" s="378">
        <v>18</v>
      </c>
      <c r="I327" s="379">
        <v>282</v>
      </c>
      <c r="J327" s="380">
        <v>3356043</v>
      </c>
      <c r="K327" s="381">
        <f t="shared" si="5"/>
        <v>11900.86170212766</v>
      </c>
      <c r="L327" s="379">
        <v>32550</v>
      </c>
      <c r="M327" s="380">
        <v>3356043</v>
      </c>
      <c r="N327" s="381">
        <f t="shared" si="6"/>
        <v>103.10423963133641</v>
      </c>
      <c r="O327" s="148"/>
      <c r="P327" s="175"/>
      <c r="Q327" s="382"/>
      <c r="R327" s="318">
        <v>11170</v>
      </c>
      <c r="S327" s="314">
        <v>12121</v>
      </c>
      <c r="T327" s="177">
        <v>4387032</v>
      </c>
      <c r="U327" s="177">
        <v>1030989</v>
      </c>
      <c r="V327" s="178">
        <f>T327-U327</f>
        <v>3356043</v>
      </c>
      <c r="W327" s="179"/>
      <c r="X327" s="180"/>
      <c r="Y327" s="181"/>
      <c r="Z327" s="283"/>
      <c r="AA327" s="383"/>
    </row>
    <row r="328" spans="1:27" ht="27" customHeight="1" x14ac:dyDescent="0.2">
      <c r="A328" s="14"/>
      <c r="B328" s="377"/>
      <c r="C328" s="51">
        <f t="shared" si="8"/>
        <v>324</v>
      </c>
      <c r="D328" s="48">
        <v>2</v>
      </c>
      <c r="E328" s="137">
        <v>9040005003052</v>
      </c>
      <c r="F328" s="51" t="s">
        <v>700</v>
      </c>
      <c r="G328" s="153" t="s">
        <v>702</v>
      </c>
      <c r="H328" s="385">
        <v>10</v>
      </c>
      <c r="I328" s="386">
        <v>108</v>
      </c>
      <c r="J328" s="387">
        <v>2492399</v>
      </c>
      <c r="K328" s="381">
        <f t="shared" si="5"/>
        <v>23077.768518518518</v>
      </c>
      <c r="L328" s="386">
        <v>14526</v>
      </c>
      <c r="M328" s="387">
        <v>2492399</v>
      </c>
      <c r="N328" s="381">
        <f t="shared" si="6"/>
        <v>171.58192207076965</v>
      </c>
      <c r="O328" s="150"/>
      <c r="P328" s="152"/>
      <c r="Q328" s="388"/>
      <c r="R328" s="54">
        <v>22000</v>
      </c>
      <c r="S328" s="55">
        <v>23083</v>
      </c>
      <c r="T328" s="121">
        <v>10782176</v>
      </c>
      <c r="U328" s="121">
        <v>8289893</v>
      </c>
      <c r="V328" s="122">
        <f>T328-U328</f>
        <v>2492283</v>
      </c>
      <c r="W328" s="121"/>
      <c r="X328" s="190"/>
      <c r="Y328" s="191"/>
      <c r="Z328" s="156"/>
      <c r="AA328" s="389"/>
    </row>
    <row r="329" spans="1:27" ht="27" customHeight="1" x14ac:dyDescent="0.2">
      <c r="A329" s="14"/>
      <c r="B329" s="377"/>
      <c r="C329" s="51">
        <f t="shared" si="8"/>
        <v>325</v>
      </c>
      <c r="D329" s="48">
        <v>2</v>
      </c>
      <c r="E329" s="137">
        <v>9040005003242</v>
      </c>
      <c r="F329" s="51" t="s">
        <v>703</v>
      </c>
      <c r="G329" s="153" t="s">
        <v>704</v>
      </c>
      <c r="H329" s="385">
        <v>20</v>
      </c>
      <c r="I329" s="386">
        <v>168</v>
      </c>
      <c r="J329" s="387">
        <v>5407287</v>
      </c>
      <c r="K329" s="381">
        <f t="shared" si="5"/>
        <v>32186.232142857141</v>
      </c>
      <c r="L329" s="386">
        <v>20724</v>
      </c>
      <c r="M329" s="387">
        <v>5407287</v>
      </c>
      <c r="N329" s="381">
        <f t="shared" si="6"/>
        <v>260.91907932831498</v>
      </c>
      <c r="O329" s="150"/>
      <c r="P329" s="152"/>
      <c r="Q329" s="388"/>
      <c r="R329" s="54">
        <v>13690</v>
      </c>
      <c r="S329" s="55">
        <v>26666</v>
      </c>
      <c r="T329" s="121">
        <v>16671442</v>
      </c>
      <c r="U329" s="121">
        <v>8538155</v>
      </c>
      <c r="V329" s="122">
        <f t="shared" ref="V329:V361" si="9">T329-U329</f>
        <v>8133287</v>
      </c>
      <c r="W329" s="121" t="s">
        <v>526</v>
      </c>
      <c r="X329" s="192"/>
      <c r="Y329" s="191"/>
      <c r="Z329" s="157"/>
      <c r="AA329" s="390"/>
    </row>
    <row r="330" spans="1:27" ht="27" customHeight="1" x14ac:dyDescent="0.2">
      <c r="A330" s="14"/>
      <c r="B330" s="377"/>
      <c r="C330" s="51">
        <f t="shared" si="8"/>
        <v>326</v>
      </c>
      <c r="D330" s="48">
        <v>2</v>
      </c>
      <c r="E330" s="137">
        <v>9040005003052</v>
      </c>
      <c r="F330" s="51" t="s">
        <v>705</v>
      </c>
      <c r="G330" s="153" t="s">
        <v>706</v>
      </c>
      <c r="H330" s="385">
        <v>10</v>
      </c>
      <c r="I330" s="386">
        <v>120</v>
      </c>
      <c r="J330" s="387">
        <v>3240034</v>
      </c>
      <c r="K330" s="381">
        <f t="shared" si="5"/>
        <v>27000.283333333333</v>
      </c>
      <c r="L330" s="386">
        <v>16140</v>
      </c>
      <c r="M330" s="387">
        <v>3240034</v>
      </c>
      <c r="N330" s="381">
        <f t="shared" si="6"/>
        <v>200.74560099132589</v>
      </c>
      <c r="O330" s="150"/>
      <c r="P330" s="152"/>
      <c r="Q330" s="388"/>
      <c r="R330" s="54">
        <v>25333</v>
      </c>
      <c r="S330" s="55">
        <v>27083</v>
      </c>
      <c r="T330" s="121">
        <v>8252738</v>
      </c>
      <c r="U330" s="121">
        <v>5222240</v>
      </c>
      <c r="V330" s="122">
        <f t="shared" si="9"/>
        <v>3030498</v>
      </c>
      <c r="W330" s="121"/>
      <c r="X330" s="190" t="s">
        <v>526</v>
      </c>
      <c r="Y330" s="191">
        <v>0.19900000000000001</v>
      </c>
      <c r="Z330" s="156"/>
      <c r="AA330" s="389"/>
    </row>
    <row r="331" spans="1:27" ht="27" customHeight="1" x14ac:dyDescent="0.2">
      <c r="A331" s="14"/>
      <c r="B331" s="377"/>
      <c r="C331" s="51">
        <f t="shared" si="8"/>
        <v>327</v>
      </c>
      <c r="D331" s="48">
        <v>6</v>
      </c>
      <c r="E331" s="137">
        <v>3040005003801</v>
      </c>
      <c r="F331" s="51" t="s">
        <v>707</v>
      </c>
      <c r="G331" s="153" t="s">
        <v>708</v>
      </c>
      <c r="H331" s="385">
        <v>14</v>
      </c>
      <c r="I331" s="386">
        <v>123</v>
      </c>
      <c r="J331" s="387">
        <v>1356246</v>
      </c>
      <c r="K331" s="381">
        <f t="shared" si="5"/>
        <v>11026.390243902439</v>
      </c>
      <c r="L331" s="386">
        <v>8244</v>
      </c>
      <c r="M331" s="387">
        <v>1356246</v>
      </c>
      <c r="N331" s="381">
        <f t="shared" si="6"/>
        <v>164.51310043668121</v>
      </c>
      <c r="O331" s="150"/>
      <c r="P331" s="152"/>
      <c r="Q331" s="388"/>
      <c r="R331" s="54">
        <v>10434</v>
      </c>
      <c r="S331" s="55">
        <v>9953</v>
      </c>
      <c r="T331" s="121">
        <v>3417518</v>
      </c>
      <c r="U331" s="121">
        <v>2061272</v>
      </c>
      <c r="V331" s="122">
        <f t="shared" si="9"/>
        <v>1356246</v>
      </c>
      <c r="W331" s="121"/>
      <c r="X331" s="192"/>
      <c r="Y331" s="191"/>
      <c r="Z331" s="157"/>
      <c r="AA331" s="390"/>
    </row>
    <row r="332" spans="1:27" ht="27" customHeight="1" x14ac:dyDescent="0.2">
      <c r="A332" s="14"/>
      <c r="B332" s="377"/>
      <c r="C332" s="51">
        <f t="shared" si="8"/>
        <v>328</v>
      </c>
      <c r="D332" s="48">
        <v>5</v>
      </c>
      <c r="E332" s="137">
        <v>7040005003649</v>
      </c>
      <c r="F332" s="51" t="s">
        <v>709</v>
      </c>
      <c r="G332" s="153" t="s">
        <v>710</v>
      </c>
      <c r="H332" s="385">
        <v>22</v>
      </c>
      <c r="I332" s="386">
        <v>173</v>
      </c>
      <c r="J332" s="387">
        <v>2697850</v>
      </c>
      <c r="K332" s="381">
        <f t="shared" si="5"/>
        <v>15594.508670520232</v>
      </c>
      <c r="L332" s="386">
        <v>14065</v>
      </c>
      <c r="M332" s="387">
        <v>2697850</v>
      </c>
      <c r="N332" s="381">
        <f t="shared" si="6"/>
        <v>191.81301102026308</v>
      </c>
      <c r="O332" s="150"/>
      <c r="P332" s="152"/>
      <c r="Q332" s="388"/>
      <c r="R332" s="54">
        <v>16071</v>
      </c>
      <c r="S332" s="55">
        <v>18411</v>
      </c>
      <c r="T332" s="121">
        <v>7094789</v>
      </c>
      <c r="U332" s="121">
        <v>4749501</v>
      </c>
      <c r="V332" s="122">
        <f t="shared" si="9"/>
        <v>2345288</v>
      </c>
      <c r="W332" s="121"/>
      <c r="X332" s="190"/>
      <c r="Y332" s="191"/>
      <c r="Z332" s="156"/>
      <c r="AA332" s="389"/>
    </row>
    <row r="333" spans="1:27" ht="27" customHeight="1" x14ac:dyDescent="0.2">
      <c r="A333" s="14"/>
      <c r="B333" s="377"/>
      <c r="C333" s="51">
        <f t="shared" si="8"/>
        <v>329</v>
      </c>
      <c r="D333" s="48">
        <v>5</v>
      </c>
      <c r="E333" s="137">
        <v>8040005003755</v>
      </c>
      <c r="F333" s="51" t="s">
        <v>711</v>
      </c>
      <c r="G333" s="153" t="s">
        <v>712</v>
      </c>
      <c r="H333" s="385">
        <v>30</v>
      </c>
      <c r="I333" s="386">
        <v>238</v>
      </c>
      <c r="J333" s="387">
        <v>2575734</v>
      </c>
      <c r="K333" s="381">
        <f t="shared" si="5"/>
        <v>10822.411764705883</v>
      </c>
      <c r="L333" s="386">
        <v>17224</v>
      </c>
      <c r="M333" s="387">
        <v>2575734</v>
      </c>
      <c r="N333" s="381">
        <f t="shared" si="6"/>
        <v>149.54331165815142</v>
      </c>
      <c r="O333" s="150"/>
      <c r="P333" s="152"/>
      <c r="Q333" s="388"/>
      <c r="R333" s="319">
        <v>14166</v>
      </c>
      <c r="S333" s="320">
        <v>13541</v>
      </c>
      <c r="T333" s="121">
        <v>7513041</v>
      </c>
      <c r="U333" s="121">
        <v>4937307</v>
      </c>
      <c r="V333" s="122">
        <f t="shared" si="9"/>
        <v>2575734</v>
      </c>
      <c r="W333" s="121"/>
      <c r="X333" s="192"/>
      <c r="Y333" s="191"/>
      <c r="Z333" s="157"/>
      <c r="AA333" s="390"/>
    </row>
    <row r="334" spans="1:27" ht="27" customHeight="1" x14ac:dyDescent="0.2">
      <c r="A334" s="14"/>
      <c r="B334" s="377"/>
      <c r="C334" s="51">
        <f t="shared" si="8"/>
        <v>330</v>
      </c>
      <c r="D334" s="48">
        <v>5</v>
      </c>
      <c r="E334" s="137">
        <v>5040005003254</v>
      </c>
      <c r="F334" s="51" t="s">
        <v>713</v>
      </c>
      <c r="G334" s="153" t="s">
        <v>714</v>
      </c>
      <c r="H334" s="385">
        <v>20</v>
      </c>
      <c r="I334" s="386">
        <v>156</v>
      </c>
      <c r="J334" s="387">
        <v>1165400</v>
      </c>
      <c r="K334" s="381">
        <f t="shared" si="5"/>
        <v>7470.5128205128203</v>
      </c>
      <c r="L334" s="386">
        <v>11804</v>
      </c>
      <c r="M334" s="387">
        <v>1165400</v>
      </c>
      <c r="N334" s="381">
        <f t="shared" si="6"/>
        <v>98.729244323957985</v>
      </c>
      <c r="O334" s="150"/>
      <c r="P334" s="152"/>
      <c r="Q334" s="388"/>
      <c r="R334" s="54">
        <v>7000</v>
      </c>
      <c r="S334" s="55">
        <v>4722</v>
      </c>
      <c r="T334" s="121">
        <v>1615982</v>
      </c>
      <c r="U334" s="121">
        <v>458058</v>
      </c>
      <c r="V334" s="122">
        <f t="shared" si="9"/>
        <v>1157924</v>
      </c>
      <c r="W334" s="121"/>
      <c r="X334" s="190"/>
      <c r="Y334" s="191"/>
      <c r="Z334" s="156"/>
      <c r="AA334" s="389"/>
    </row>
    <row r="335" spans="1:27" ht="27" customHeight="1" x14ac:dyDescent="0.2">
      <c r="A335" s="14"/>
      <c r="B335" s="377"/>
      <c r="C335" s="51">
        <f t="shared" si="8"/>
        <v>331</v>
      </c>
      <c r="D335" s="48">
        <v>4</v>
      </c>
      <c r="E335" s="137">
        <v>8040003012733</v>
      </c>
      <c r="F335" s="51" t="s">
        <v>715</v>
      </c>
      <c r="G335" s="153" t="s">
        <v>716</v>
      </c>
      <c r="H335" s="385">
        <v>20</v>
      </c>
      <c r="I335" s="386">
        <v>115</v>
      </c>
      <c r="J335" s="387">
        <v>1725455</v>
      </c>
      <c r="K335" s="381">
        <f t="shared" si="5"/>
        <v>15003.95652173913</v>
      </c>
      <c r="L335" s="386">
        <v>10107</v>
      </c>
      <c r="M335" s="387">
        <v>1725455</v>
      </c>
      <c r="N335" s="381">
        <f t="shared" si="6"/>
        <v>170.71880874641337</v>
      </c>
      <c r="O335" s="150" t="s">
        <v>717</v>
      </c>
      <c r="P335" s="152"/>
      <c r="Q335" s="388"/>
      <c r="R335" s="54">
        <v>11790</v>
      </c>
      <c r="S335" s="55">
        <v>12500</v>
      </c>
      <c r="T335" s="121">
        <v>2209611</v>
      </c>
      <c r="U335" s="121">
        <v>470633</v>
      </c>
      <c r="V335" s="122">
        <f t="shared" si="9"/>
        <v>1738978</v>
      </c>
      <c r="W335" s="121" t="s">
        <v>526</v>
      </c>
      <c r="X335" s="192"/>
      <c r="Y335" s="191"/>
      <c r="Z335" s="157" t="s">
        <v>526</v>
      </c>
      <c r="AA335" s="390">
        <v>6.25E-2</v>
      </c>
    </row>
    <row r="336" spans="1:27" ht="27" customHeight="1" x14ac:dyDescent="0.2">
      <c r="A336" s="14"/>
      <c r="B336" s="377"/>
      <c r="C336" s="51">
        <f t="shared" si="8"/>
        <v>332</v>
      </c>
      <c r="D336" s="48">
        <v>4</v>
      </c>
      <c r="E336" s="137">
        <v>1040001021809</v>
      </c>
      <c r="F336" s="51" t="s">
        <v>718</v>
      </c>
      <c r="G336" s="153" t="s">
        <v>719</v>
      </c>
      <c r="H336" s="385">
        <v>20</v>
      </c>
      <c r="I336" s="386">
        <v>261</v>
      </c>
      <c r="J336" s="387">
        <v>3180855</v>
      </c>
      <c r="K336" s="381">
        <f t="shared" si="5"/>
        <v>12187.183908045978</v>
      </c>
      <c r="L336" s="386">
        <v>19564</v>
      </c>
      <c r="M336" s="387">
        <v>3180855</v>
      </c>
      <c r="N336" s="381">
        <f t="shared" si="6"/>
        <v>162.58714986710285</v>
      </c>
      <c r="O336" s="150" t="s">
        <v>717</v>
      </c>
      <c r="P336" s="152"/>
      <c r="Q336" s="388"/>
      <c r="R336" s="54">
        <v>11666</v>
      </c>
      <c r="S336" s="55">
        <v>13584</v>
      </c>
      <c r="T336" s="121">
        <v>4568416</v>
      </c>
      <c r="U336" s="121">
        <v>1075021</v>
      </c>
      <c r="V336" s="122">
        <f t="shared" si="9"/>
        <v>3493395</v>
      </c>
      <c r="W336" s="121" t="s">
        <v>526</v>
      </c>
      <c r="X336" s="190"/>
      <c r="Y336" s="191"/>
      <c r="Z336" s="156"/>
      <c r="AA336" s="389"/>
    </row>
    <row r="337" spans="1:27" ht="27" customHeight="1" x14ac:dyDescent="0.2">
      <c r="A337" s="14"/>
      <c r="B337" s="377"/>
      <c r="C337" s="51">
        <f t="shared" si="8"/>
        <v>333</v>
      </c>
      <c r="D337" s="48">
        <v>5</v>
      </c>
      <c r="E337" s="137">
        <v>7040005003649</v>
      </c>
      <c r="F337" s="51" t="s">
        <v>709</v>
      </c>
      <c r="G337" s="153" t="s">
        <v>720</v>
      </c>
      <c r="H337" s="385">
        <v>40</v>
      </c>
      <c r="I337" s="386">
        <v>386</v>
      </c>
      <c r="J337" s="387">
        <v>5944730</v>
      </c>
      <c r="K337" s="381">
        <f t="shared" si="5"/>
        <v>15400.854922279792</v>
      </c>
      <c r="L337" s="386">
        <v>39212</v>
      </c>
      <c r="M337" s="387">
        <v>5944730</v>
      </c>
      <c r="N337" s="381">
        <f t="shared" si="6"/>
        <v>151.60486585739059</v>
      </c>
      <c r="O337" s="150"/>
      <c r="P337" s="152"/>
      <c r="Q337" s="388"/>
      <c r="R337" s="319">
        <v>15000</v>
      </c>
      <c r="S337" s="320">
        <v>15714</v>
      </c>
      <c r="T337" s="121">
        <v>20627211</v>
      </c>
      <c r="U337" s="121">
        <v>14698753</v>
      </c>
      <c r="V337" s="122">
        <f t="shared" si="9"/>
        <v>5928458</v>
      </c>
      <c r="W337" s="121"/>
      <c r="X337" s="192" t="s">
        <v>526</v>
      </c>
      <c r="Y337" s="191">
        <v>0.45400000000000001</v>
      </c>
      <c r="Z337" s="157"/>
      <c r="AA337" s="390"/>
    </row>
    <row r="338" spans="1:27" ht="27" customHeight="1" x14ac:dyDescent="0.2">
      <c r="A338" s="14"/>
      <c r="B338" s="377"/>
      <c r="C338" s="51">
        <f t="shared" si="8"/>
        <v>334</v>
      </c>
      <c r="D338" s="48">
        <v>4</v>
      </c>
      <c r="E338" s="137">
        <v>1040001021809</v>
      </c>
      <c r="F338" s="51" t="s">
        <v>718</v>
      </c>
      <c r="G338" s="153" t="s">
        <v>721</v>
      </c>
      <c r="H338" s="385">
        <v>10</v>
      </c>
      <c r="I338" s="386">
        <v>233</v>
      </c>
      <c r="J338" s="387">
        <v>3910145</v>
      </c>
      <c r="K338" s="381">
        <f t="shared" si="5"/>
        <v>16781.738197424893</v>
      </c>
      <c r="L338" s="386">
        <v>20570</v>
      </c>
      <c r="M338" s="387">
        <v>3910145</v>
      </c>
      <c r="N338" s="381">
        <f t="shared" si="6"/>
        <v>190.08969372873116</v>
      </c>
      <c r="O338" s="150"/>
      <c r="P338" s="152"/>
      <c r="Q338" s="388"/>
      <c r="R338" s="54">
        <v>20833</v>
      </c>
      <c r="S338" s="55">
        <v>20370</v>
      </c>
      <c r="T338" s="121">
        <v>7737285</v>
      </c>
      <c r="U338" s="121">
        <v>3827140</v>
      </c>
      <c r="V338" s="122">
        <f t="shared" si="9"/>
        <v>3910145</v>
      </c>
      <c r="W338" s="121"/>
      <c r="X338" s="190"/>
      <c r="Y338" s="191"/>
      <c r="Z338" s="156"/>
      <c r="AA338" s="389"/>
    </row>
    <row r="339" spans="1:27" ht="27" customHeight="1" x14ac:dyDescent="0.2">
      <c r="A339" s="14"/>
      <c r="B339" s="377"/>
      <c r="C339" s="51">
        <f t="shared" si="8"/>
        <v>335</v>
      </c>
      <c r="D339" s="48">
        <v>5</v>
      </c>
      <c r="E339" s="137">
        <v>4040005017346</v>
      </c>
      <c r="F339" s="51" t="s">
        <v>722</v>
      </c>
      <c r="G339" s="153" t="s">
        <v>723</v>
      </c>
      <c r="H339" s="385">
        <v>30</v>
      </c>
      <c r="I339" s="386">
        <v>431</v>
      </c>
      <c r="J339" s="387">
        <v>2814570</v>
      </c>
      <c r="K339" s="381">
        <f t="shared" si="5"/>
        <v>6530.3248259860793</v>
      </c>
      <c r="L339" s="386">
        <v>39047</v>
      </c>
      <c r="M339" s="387">
        <v>5814570</v>
      </c>
      <c r="N339" s="381">
        <f t="shared" si="6"/>
        <v>148.91208031346838</v>
      </c>
      <c r="O339" s="150"/>
      <c r="P339" s="152"/>
      <c r="Q339" s="388"/>
      <c r="R339" s="54">
        <v>10800</v>
      </c>
      <c r="S339" s="55">
        <v>14772</v>
      </c>
      <c r="T339" s="121">
        <v>10114530</v>
      </c>
      <c r="U339" s="121">
        <v>4229960</v>
      </c>
      <c r="V339" s="122">
        <f t="shared" si="9"/>
        <v>5884570</v>
      </c>
      <c r="W339" s="121"/>
      <c r="X339" s="192"/>
      <c r="Y339" s="191"/>
      <c r="Z339" s="157"/>
      <c r="AA339" s="390"/>
    </row>
    <row r="340" spans="1:27" ht="27" customHeight="1" x14ac:dyDescent="0.2">
      <c r="A340" s="14"/>
      <c r="B340" s="377"/>
      <c r="C340" s="51">
        <f t="shared" si="8"/>
        <v>336</v>
      </c>
      <c r="D340" s="48">
        <v>4</v>
      </c>
      <c r="E340" s="137">
        <v>3010401035244</v>
      </c>
      <c r="F340" s="48" t="s">
        <v>724</v>
      </c>
      <c r="G340" s="153" t="s">
        <v>725</v>
      </c>
      <c r="H340" s="385">
        <v>20</v>
      </c>
      <c r="I340" s="386"/>
      <c r="J340" s="387"/>
      <c r="K340" s="381">
        <f t="shared" si="5"/>
        <v>0</v>
      </c>
      <c r="L340" s="386"/>
      <c r="M340" s="387"/>
      <c r="N340" s="381">
        <f t="shared" si="6"/>
        <v>0</v>
      </c>
      <c r="O340" s="150" t="s">
        <v>717</v>
      </c>
      <c r="P340" s="152"/>
      <c r="Q340" s="388" t="s">
        <v>726</v>
      </c>
      <c r="R340" s="54"/>
      <c r="S340" s="55">
        <v>44000</v>
      </c>
      <c r="T340" s="121"/>
      <c r="U340" s="121"/>
      <c r="V340" s="122">
        <f t="shared" si="9"/>
        <v>0</v>
      </c>
      <c r="W340" s="121"/>
      <c r="X340" s="190"/>
      <c r="Y340" s="191"/>
      <c r="Z340" s="156"/>
      <c r="AA340" s="389"/>
    </row>
    <row r="341" spans="1:27" ht="27" customHeight="1" x14ac:dyDescent="0.2">
      <c r="A341" s="14"/>
      <c r="B341" s="377"/>
      <c r="C341" s="51">
        <f t="shared" si="8"/>
        <v>337</v>
      </c>
      <c r="D341" s="48">
        <v>5</v>
      </c>
      <c r="E341" s="137">
        <v>7040005003525</v>
      </c>
      <c r="F341" s="51" t="s">
        <v>727</v>
      </c>
      <c r="G341" s="153" t="s">
        <v>728</v>
      </c>
      <c r="H341" s="385">
        <v>20</v>
      </c>
      <c r="I341" s="386"/>
      <c r="J341" s="387"/>
      <c r="K341" s="381">
        <f t="shared" si="5"/>
        <v>0</v>
      </c>
      <c r="L341" s="386"/>
      <c r="M341" s="387"/>
      <c r="N341" s="381">
        <f t="shared" si="6"/>
        <v>0</v>
      </c>
      <c r="O341" s="150" t="s">
        <v>717</v>
      </c>
      <c r="P341" s="152"/>
      <c r="Q341" s="388" t="s">
        <v>726</v>
      </c>
      <c r="R341" s="54"/>
      <c r="S341" s="55">
        <v>18571</v>
      </c>
      <c r="T341" s="121"/>
      <c r="U341" s="121"/>
      <c r="V341" s="122">
        <f t="shared" si="9"/>
        <v>0</v>
      </c>
      <c r="W341" s="121"/>
      <c r="X341" s="192"/>
      <c r="Y341" s="191"/>
      <c r="Z341" s="157"/>
      <c r="AA341" s="390"/>
    </row>
    <row r="342" spans="1:27" ht="27" customHeight="1" x14ac:dyDescent="0.2">
      <c r="A342" s="14"/>
      <c r="B342" s="377"/>
      <c r="C342" s="51">
        <f t="shared" si="8"/>
        <v>338</v>
      </c>
      <c r="D342" s="48">
        <v>6</v>
      </c>
      <c r="E342" s="137">
        <v>8040005018126</v>
      </c>
      <c r="F342" s="48" t="s">
        <v>729</v>
      </c>
      <c r="G342" s="153" t="s">
        <v>730</v>
      </c>
      <c r="H342" s="385">
        <v>20</v>
      </c>
      <c r="I342" s="386">
        <v>219</v>
      </c>
      <c r="J342" s="387">
        <v>3695718</v>
      </c>
      <c r="K342" s="381">
        <f t="shared" si="5"/>
        <v>16875.424657534248</v>
      </c>
      <c r="L342" s="386">
        <v>19647</v>
      </c>
      <c r="M342" s="387">
        <v>3695718</v>
      </c>
      <c r="N342" s="381">
        <f t="shared" si="6"/>
        <v>188.10597037715681</v>
      </c>
      <c r="O342" s="150"/>
      <c r="P342" s="152"/>
      <c r="Q342" s="388"/>
      <c r="R342" s="54">
        <v>16412</v>
      </c>
      <c r="S342" s="55">
        <v>16833</v>
      </c>
      <c r="T342" s="121">
        <v>5206318</v>
      </c>
      <c r="U342" s="121">
        <v>1452086</v>
      </c>
      <c r="V342" s="122">
        <f t="shared" si="9"/>
        <v>3754232</v>
      </c>
      <c r="W342" s="121"/>
      <c r="X342" s="190"/>
      <c r="Y342" s="191"/>
      <c r="Z342" s="156"/>
      <c r="AA342" s="389"/>
    </row>
    <row r="343" spans="1:27" ht="27" customHeight="1" x14ac:dyDescent="0.2">
      <c r="A343" s="14"/>
      <c r="B343" s="377"/>
      <c r="C343" s="51">
        <f t="shared" si="8"/>
        <v>339</v>
      </c>
      <c r="D343" s="48">
        <v>5</v>
      </c>
      <c r="E343" s="137">
        <v>6040005003732</v>
      </c>
      <c r="F343" s="51" t="s">
        <v>731</v>
      </c>
      <c r="G343" s="153" t="s">
        <v>732</v>
      </c>
      <c r="H343" s="385">
        <v>32</v>
      </c>
      <c r="I343" s="386">
        <v>285</v>
      </c>
      <c r="J343" s="387">
        <v>5704722</v>
      </c>
      <c r="K343" s="381">
        <f t="shared" si="5"/>
        <v>20016.568421052631</v>
      </c>
      <c r="L343" s="386">
        <v>28800</v>
      </c>
      <c r="M343" s="387">
        <v>5704722</v>
      </c>
      <c r="N343" s="381">
        <f t="shared" si="6"/>
        <v>198.080625</v>
      </c>
      <c r="O343" s="150"/>
      <c r="P343" s="152"/>
      <c r="Q343" s="388"/>
      <c r="R343" s="54">
        <v>19333</v>
      </c>
      <c r="S343" s="55">
        <v>20000</v>
      </c>
      <c r="T343" s="121">
        <v>6986871</v>
      </c>
      <c r="U343" s="121">
        <v>1282149</v>
      </c>
      <c r="V343" s="122">
        <f t="shared" si="9"/>
        <v>5704722</v>
      </c>
      <c r="W343" s="121"/>
      <c r="X343" s="192"/>
      <c r="Y343" s="191"/>
      <c r="Z343" s="157"/>
      <c r="AA343" s="390"/>
    </row>
    <row r="344" spans="1:27" ht="27" customHeight="1" x14ac:dyDescent="0.2">
      <c r="A344" s="14"/>
      <c r="B344" s="377"/>
      <c r="C344" s="51">
        <f t="shared" si="8"/>
        <v>340</v>
      </c>
      <c r="D344" s="48">
        <v>5</v>
      </c>
      <c r="E344" s="137">
        <v>2040005003281</v>
      </c>
      <c r="F344" s="51" t="s">
        <v>733</v>
      </c>
      <c r="G344" s="153" t="s">
        <v>734</v>
      </c>
      <c r="H344" s="385">
        <v>20</v>
      </c>
      <c r="I344" s="386">
        <v>268</v>
      </c>
      <c r="J344" s="387">
        <v>3139812</v>
      </c>
      <c r="K344" s="381">
        <f t="shared" si="5"/>
        <v>11715.716417910447</v>
      </c>
      <c r="L344" s="386">
        <v>28752</v>
      </c>
      <c r="M344" s="387">
        <v>3139812</v>
      </c>
      <c r="N344" s="381">
        <f t="shared" si="6"/>
        <v>109.20325542570951</v>
      </c>
      <c r="O344" s="150"/>
      <c r="P344" s="152"/>
      <c r="Q344" s="388"/>
      <c r="R344" s="54">
        <v>10572</v>
      </c>
      <c r="S344" s="55">
        <v>10746</v>
      </c>
      <c r="T344" s="121">
        <v>3283216</v>
      </c>
      <c r="U344" s="121">
        <v>143404</v>
      </c>
      <c r="V344" s="122">
        <f t="shared" si="9"/>
        <v>3139812</v>
      </c>
      <c r="W344" s="121"/>
      <c r="X344" s="190"/>
      <c r="Y344" s="191"/>
      <c r="Z344" s="156"/>
      <c r="AA344" s="389"/>
    </row>
    <row r="345" spans="1:27" ht="27" customHeight="1" x14ac:dyDescent="0.2">
      <c r="A345" s="14"/>
      <c r="B345" s="377"/>
      <c r="C345" s="51">
        <f t="shared" si="8"/>
        <v>341</v>
      </c>
      <c r="D345" s="48">
        <v>5</v>
      </c>
      <c r="E345" s="137">
        <v>7040005003649</v>
      </c>
      <c r="F345" s="51" t="s">
        <v>709</v>
      </c>
      <c r="G345" s="153" t="s">
        <v>735</v>
      </c>
      <c r="H345" s="385">
        <v>20</v>
      </c>
      <c r="I345" s="386">
        <v>244</v>
      </c>
      <c r="J345" s="387">
        <v>5292720</v>
      </c>
      <c r="K345" s="381">
        <f t="shared" si="5"/>
        <v>21691.475409836065</v>
      </c>
      <c r="L345" s="386">
        <v>26331</v>
      </c>
      <c r="M345" s="387">
        <v>5292720</v>
      </c>
      <c r="N345" s="381">
        <f t="shared" si="6"/>
        <v>201.00717785120202</v>
      </c>
      <c r="O345" s="150"/>
      <c r="P345" s="152"/>
      <c r="Q345" s="388"/>
      <c r="R345" s="54">
        <v>21317</v>
      </c>
      <c r="S345" s="55">
        <v>21200</v>
      </c>
      <c r="T345" s="121">
        <v>17600563</v>
      </c>
      <c r="U345" s="121">
        <v>12677250</v>
      </c>
      <c r="V345" s="122">
        <f t="shared" si="9"/>
        <v>4923313</v>
      </c>
      <c r="W345" s="121"/>
      <c r="X345" s="190"/>
      <c r="Y345" s="191"/>
      <c r="Z345" s="156"/>
      <c r="AA345" s="389"/>
    </row>
    <row r="346" spans="1:27" ht="27" customHeight="1" x14ac:dyDescent="0.2">
      <c r="A346" s="14"/>
      <c r="B346" s="377"/>
      <c r="C346" s="51">
        <f t="shared" si="8"/>
        <v>342</v>
      </c>
      <c r="D346" s="48">
        <v>2</v>
      </c>
      <c r="E346" s="137">
        <v>2040005003050</v>
      </c>
      <c r="F346" s="51" t="s">
        <v>736</v>
      </c>
      <c r="G346" s="153" t="s">
        <v>737</v>
      </c>
      <c r="H346" s="385">
        <v>12</v>
      </c>
      <c r="I346" s="386">
        <v>168</v>
      </c>
      <c r="J346" s="387">
        <v>2207527</v>
      </c>
      <c r="K346" s="381">
        <f t="shared" ref="K346:K374" si="10">IF(AND(I346&gt;0,J346&gt;0),J346/I346,0)</f>
        <v>13140.041666666666</v>
      </c>
      <c r="L346" s="386">
        <v>17640</v>
      </c>
      <c r="M346" s="387">
        <v>2207527</v>
      </c>
      <c r="N346" s="381">
        <f t="shared" ref="N346:N387" si="11">IF(AND(L346&gt;0,M346&gt;0),M346/L346,0)</f>
        <v>125.14325396825397</v>
      </c>
      <c r="O346" s="150"/>
      <c r="P346" s="152"/>
      <c r="Q346" s="388"/>
      <c r="R346" s="319">
        <v>12884</v>
      </c>
      <c r="S346" s="320">
        <v>13392</v>
      </c>
      <c r="T346" s="121">
        <v>2780441</v>
      </c>
      <c r="U346" s="121">
        <v>572914</v>
      </c>
      <c r="V346" s="122">
        <f t="shared" si="9"/>
        <v>2207527</v>
      </c>
      <c r="W346" s="121"/>
      <c r="X346" s="192"/>
      <c r="Y346" s="191"/>
      <c r="Z346" s="157"/>
      <c r="AA346" s="390"/>
    </row>
    <row r="347" spans="1:27" ht="27" customHeight="1" x14ac:dyDescent="0.2">
      <c r="A347" s="14"/>
      <c r="B347" s="377"/>
      <c r="C347" s="51">
        <f t="shared" si="8"/>
        <v>343</v>
      </c>
      <c r="D347" s="48">
        <v>2</v>
      </c>
      <c r="E347" s="137">
        <v>4040005003073</v>
      </c>
      <c r="F347" s="51" t="s">
        <v>738</v>
      </c>
      <c r="G347" s="153" t="s">
        <v>739</v>
      </c>
      <c r="H347" s="385">
        <v>20</v>
      </c>
      <c r="I347" s="386">
        <v>376</v>
      </c>
      <c r="J347" s="387">
        <v>3892187</v>
      </c>
      <c r="K347" s="381">
        <f t="shared" si="10"/>
        <v>10351.561170212766</v>
      </c>
      <c r="L347" s="386">
        <v>21826</v>
      </c>
      <c r="M347" s="387">
        <v>3892187</v>
      </c>
      <c r="N347" s="381">
        <f t="shared" si="11"/>
        <v>178.32800329881792</v>
      </c>
      <c r="O347" s="150"/>
      <c r="P347" s="152"/>
      <c r="Q347" s="388"/>
      <c r="R347" s="54">
        <v>12112</v>
      </c>
      <c r="S347" s="55">
        <v>12140</v>
      </c>
      <c r="T347" s="121">
        <v>12706086</v>
      </c>
      <c r="U347" s="121">
        <v>8813899</v>
      </c>
      <c r="V347" s="122">
        <f t="shared" si="9"/>
        <v>3892187</v>
      </c>
      <c r="W347" s="121"/>
      <c r="X347" s="190"/>
      <c r="Y347" s="191"/>
      <c r="Z347" s="156"/>
      <c r="AA347" s="389"/>
    </row>
    <row r="348" spans="1:27" ht="27" customHeight="1" x14ac:dyDescent="0.2">
      <c r="A348" s="14"/>
      <c r="B348" s="377"/>
      <c r="C348" s="51">
        <f t="shared" si="8"/>
        <v>344</v>
      </c>
      <c r="D348" s="48">
        <v>5</v>
      </c>
      <c r="E348" s="137">
        <v>6040005003674</v>
      </c>
      <c r="F348" s="51" t="s">
        <v>740</v>
      </c>
      <c r="G348" s="153" t="s">
        <v>741</v>
      </c>
      <c r="H348" s="385">
        <v>40</v>
      </c>
      <c r="I348" s="386">
        <v>372</v>
      </c>
      <c r="J348" s="387">
        <v>5386220</v>
      </c>
      <c r="K348" s="381">
        <f t="shared" si="10"/>
        <v>14479.086021505376</v>
      </c>
      <c r="L348" s="386">
        <v>28817</v>
      </c>
      <c r="M348" s="387">
        <v>5386220</v>
      </c>
      <c r="N348" s="381">
        <f t="shared" si="11"/>
        <v>186.91119825103237</v>
      </c>
      <c r="O348" s="150"/>
      <c r="P348" s="152"/>
      <c r="Q348" s="388"/>
      <c r="R348" s="54">
        <v>16888</v>
      </c>
      <c r="S348" s="55">
        <v>14479</v>
      </c>
      <c r="T348" s="121">
        <v>5287672</v>
      </c>
      <c r="U348" s="121">
        <v>0</v>
      </c>
      <c r="V348" s="122">
        <f t="shared" si="9"/>
        <v>5287672</v>
      </c>
      <c r="W348" s="121"/>
      <c r="X348" s="192"/>
      <c r="Y348" s="191"/>
      <c r="Z348" s="157"/>
      <c r="AA348" s="390"/>
    </row>
    <row r="349" spans="1:27" ht="27" customHeight="1" x14ac:dyDescent="0.2">
      <c r="A349" s="14"/>
      <c r="B349" s="377"/>
      <c r="C349" s="51">
        <f t="shared" si="8"/>
        <v>345</v>
      </c>
      <c r="D349" s="48">
        <v>4</v>
      </c>
      <c r="E349" s="137">
        <v>1040003012772</v>
      </c>
      <c r="F349" s="51" t="s">
        <v>742</v>
      </c>
      <c r="G349" s="153" t="s">
        <v>743</v>
      </c>
      <c r="H349" s="385">
        <v>20</v>
      </c>
      <c r="I349" s="386"/>
      <c r="J349" s="387"/>
      <c r="K349" s="381">
        <f t="shared" si="10"/>
        <v>0</v>
      </c>
      <c r="L349" s="386"/>
      <c r="M349" s="387"/>
      <c r="N349" s="381">
        <f t="shared" si="11"/>
        <v>0</v>
      </c>
      <c r="O349" s="150" t="s">
        <v>717</v>
      </c>
      <c r="P349" s="152"/>
      <c r="Q349" s="388" t="s">
        <v>928</v>
      </c>
      <c r="R349" s="54"/>
      <c r="S349" s="55">
        <v>50000</v>
      </c>
      <c r="T349" s="121"/>
      <c r="U349" s="121"/>
      <c r="V349" s="122">
        <f t="shared" si="9"/>
        <v>0</v>
      </c>
      <c r="W349" s="121"/>
      <c r="X349" s="190"/>
      <c r="Y349" s="191"/>
      <c r="Z349" s="156"/>
      <c r="AA349" s="389"/>
    </row>
    <row r="350" spans="1:27" ht="27" customHeight="1" x14ac:dyDescent="0.2">
      <c r="A350" s="14"/>
      <c r="B350" s="377"/>
      <c r="C350" s="51">
        <f t="shared" si="8"/>
        <v>346</v>
      </c>
      <c r="D350" s="48">
        <v>4</v>
      </c>
      <c r="E350" s="137">
        <v>5040001019130</v>
      </c>
      <c r="F350" s="51" t="s">
        <v>744</v>
      </c>
      <c r="G350" s="153" t="s">
        <v>745</v>
      </c>
      <c r="H350" s="385">
        <v>20</v>
      </c>
      <c r="I350" s="386">
        <v>266</v>
      </c>
      <c r="J350" s="387">
        <v>14946754</v>
      </c>
      <c r="K350" s="381">
        <f t="shared" si="10"/>
        <v>56190.804511278198</v>
      </c>
      <c r="L350" s="386">
        <v>36651.5</v>
      </c>
      <c r="M350" s="387">
        <v>14946754</v>
      </c>
      <c r="N350" s="381">
        <f t="shared" si="11"/>
        <v>407.80742943672158</v>
      </c>
      <c r="O350" s="150"/>
      <c r="P350" s="152"/>
      <c r="Q350" s="388"/>
      <c r="R350" s="54">
        <v>55602</v>
      </c>
      <c r="S350" s="55">
        <v>50572</v>
      </c>
      <c r="T350" s="121">
        <v>14946754</v>
      </c>
      <c r="U350" s="121">
        <v>0</v>
      </c>
      <c r="V350" s="122">
        <f t="shared" si="9"/>
        <v>14946754</v>
      </c>
      <c r="W350" s="121"/>
      <c r="X350" s="192"/>
      <c r="Y350" s="191"/>
      <c r="Z350" s="157"/>
      <c r="AA350" s="390"/>
    </row>
    <row r="351" spans="1:27" ht="27" customHeight="1" x14ac:dyDescent="0.2">
      <c r="A351" s="14"/>
      <c r="B351" s="377"/>
      <c r="C351" s="51">
        <f t="shared" si="8"/>
        <v>347</v>
      </c>
      <c r="D351" s="48">
        <v>5</v>
      </c>
      <c r="E351" s="137">
        <v>5040005018327</v>
      </c>
      <c r="F351" s="51" t="s">
        <v>746</v>
      </c>
      <c r="G351" s="153" t="s">
        <v>747</v>
      </c>
      <c r="H351" s="385">
        <v>6</v>
      </c>
      <c r="I351" s="386">
        <v>101</v>
      </c>
      <c r="J351" s="387">
        <v>1282545</v>
      </c>
      <c r="K351" s="381">
        <f t="shared" si="10"/>
        <v>12698.465346534653</v>
      </c>
      <c r="L351" s="386">
        <v>6804</v>
      </c>
      <c r="M351" s="387">
        <v>1282545</v>
      </c>
      <c r="N351" s="381">
        <f t="shared" si="11"/>
        <v>188.49867724867724</v>
      </c>
      <c r="O351" s="150"/>
      <c r="P351" s="152"/>
      <c r="Q351" s="388"/>
      <c r="R351" s="54">
        <v>14011</v>
      </c>
      <c r="S351" s="55">
        <v>15412</v>
      </c>
      <c r="T351" s="121">
        <v>1282545</v>
      </c>
      <c r="U351" s="121">
        <v>0</v>
      </c>
      <c r="V351" s="122">
        <f t="shared" si="9"/>
        <v>1282545</v>
      </c>
      <c r="W351" s="121"/>
      <c r="X351" s="190"/>
      <c r="Y351" s="191"/>
      <c r="Z351" s="156"/>
      <c r="AA351" s="389"/>
    </row>
    <row r="352" spans="1:27" ht="27" customHeight="1" x14ac:dyDescent="0.2">
      <c r="A352" s="14"/>
      <c r="B352" s="377"/>
      <c r="C352" s="51">
        <f t="shared" si="8"/>
        <v>348</v>
      </c>
      <c r="D352" s="48">
        <v>5</v>
      </c>
      <c r="E352" s="137">
        <v>3040005014872</v>
      </c>
      <c r="F352" s="51" t="s">
        <v>748</v>
      </c>
      <c r="G352" s="153" t="s">
        <v>749</v>
      </c>
      <c r="H352" s="385">
        <v>20</v>
      </c>
      <c r="I352" s="386">
        <v>163</v>
      </c>
      <c r="J352" s="387">
        <v>2484283</v>
      </c>
      <c r="K352" s="381">
        <f t="shared" si="10"/>
        <v>15241</v>
      </c>
      <c r="L352" s="386">
        <v>13900</v>
      </c>
      <c r="M352" s="387">
        <v>2484283</v>
      </c>
      <c r="N352" s="381">
        <f t="shared" si="11"/>
        <v>178.72539568345323</v>
      </c>
      <c r="O352" s="150"/>
      <c r="P352" s="152"/>
      <c r="Q352" s="388"/>
      <c r="R352" s="54">
        <v>14705</v>
      </c>
      <c r="S352" s="55">
        <v>15454</v>
      </c>
      <c r="T352" s="121">
        <v>2484283</v>
      </c>
      <c r="U352" s="121">
        <v>0</v>
      </c>
      <c r="V352" s="122">
        <f t="shared" si="9"/>
        <v>2484283</v>
      </c>
      <c r="W352" s="121"/>
      <c r="X352" s="192"/>
      <c r="Y352" s="191"/>
      <c r="Z352" s="157"/>
      <c r="AA352" s="390"/>
    </row>
    <row r="353" spans="1:27" ht="27" customHeight="1" x14ac:dyDescent="0.2">
      <c r="A353" s="14"/>
      <c r="B353" s="377"/>
      <c r="C353" s="51">
        <f t="shared" si="8"/>
        <v>349</v>
      </c>
      <c r="D353" s="48">
        <v>2</v>
      </c>
      <c r="E353" s="137">
        <v>3040005003132</v>
      </c>
      <c r="F353" s="51" t="s">
        <v>750</v>
      </c>
      <c r="G353" s="153" t="s">
        <v>751</v>
      </c>
      <c r="H353" s="385">
        <v>40</v>
      </c>
      <c r="I353" s="386">
        <v>514</v>
      </c>
      <c r="J353" s="387">
        <v>11895075</v>
      </c>
      <c r="K353" s="381">
        <f t="shared" si="10"/>
        <v>23142.16926070039</v>
      </c>
      <c r="L353" s="386">
        <v>32310</v>
      </c>
      <c r="M353" s="387">
        <v>11895075</v>
      </c>
      <c r="N353" s="381">
        <f t="shared" si="11"/>
        <v>368.15459610027852</v>
      </c>
      <c r="O353" s="150"/>
      <c r="P353" s="152"/>
      <c r="Q353" s="388"/>
      <c r="R353" s="54">
        <v>22425</v>
      </c>
      <c r="S353" s="55">
        <v>22694</v>
      </c>
      <c r="T353" s="121">
        <v>16166307</v>
      </c>
      <c r="U353" s="121">
        <v>4271232</v>
      </c>
      <c r="V353" s="122">
        <f t="shared" si="9"/>
        <v>11895075</v>
      </c>
      <c r="W353" s="121"/>
      <c r="X353" s="190"/>
      <c r="Y353" s="191"/>
      <c r="Z353" s="156"/>
      <c r="AA353" s="389"/>
    </row>
    <row r="354" spans="1:27" ht="27" customHeight="1" x14ac:dyDescent="0.2">
      <c r="A354" s="14"/>
      <c r="B354" s="377"/>
      <c r="C354" s="51">
        <f t="shared" si="8"/>
        <v>350</v>
      </c>
      <c r="D354" s="48">
        <v>2</v>
      </c>
      <c r="E354" s="137">
        <v>3040005003132</v>
      </c>
      <c r="F354" s="51" t="s">
        <v>750</v>
      </c>
      <c r="G354" s="153" t="s">
        <v>752</v>
      </c>
      <c r="H354" s="385">
        <v>20</v>
      </c>
      <c r="I354" s="386">
        <v>159</v>
      </c>
      <c r="J354" s="387">
        <v>3841732</v>
      </c>
      <c r="K354" s="381">
        <f t="shared" si="10"/>
        <v>24161.836477987421</v>
      </c>
      <c r="L354" s="386">
        <v>10295</v>
      </c>
      <c r="M354" s="387">
        <v>3841732</v>
      </c>
      <c r="N354" s="381">
        <f t="shared" si="11"/>
        <v>373.16483729966001</v>
      </c>
      <c r="O354" s="150"/>
      <c r="P354" s="152"/>
      <c r="Q354" s="388"/>
      <c r="R354" s="319">
        <v>26282</v>
      </c>
      <c r="S354" s="320">
        <v>26786</v>
      </c>
      <c r="T354" s="121">
        <v>18595417</v>
      </c>
      <c r="U354" s="121">
        <v>14753685</v>
      </c>
      <c r="V354" s="122">
        <f t="shared" si="9"/>
        <v>3841732</v>
      </c>
      <c r="W354" s="121"/>
      <c r="X354" s="192"/>
      <c r="Y354" s="191"/>
      <c r="Z354" s="157"/>
      <c r="AA354" s="390"/>
    </row>
    <row r="355" spans="1:27" ht="27" customHeight="1" x14ac:dyDescent="0.2">
      <c r="A355" s="14"/>
      <c r="B355" s="377"/>
      <c r="C355" s="51">
        <f t="shared" si="8"/>
        <v>351</v>
      </c>
      <c r="D355" s="48">
        <v>5</v>
      </c>
      <c r="E355" s="137">
        <v>4040005019763</v>
      </c>
      <c r="F355" s="51" t="s">
        <v>753</v>
      </c>
      <c r="G355" s="153" t="s">
        <v>754</v>
      </c>
      <c r="H355" s="385">
        <v>20</v>
      </c>
      <c r="I355" s="386">
        <v>60</v>
      </c>
      <c r="J355" s="387">
        <v>4516529</v>
      </c>
      <c r="K355" s="381">
        <f t="shared" si="10"/>
        <v>75275.483333333337</v>
      </c>
      <c r="L355" s="386">
        <v>9120</v>
      </c>
      <c r="M355" s="387">
        <v>4516529</v>
      </c>
      <c r="N355" s="381">
        <f t="shared" si="11"/>
        <v>495.23344298245615</v>
      </c>
      <c r="O355" s="150"/>
      <c r="P355" s="152"/>
      <c r="Q355" s="388"/>
      <c r="R355" s="319">
        <v>73333</v>
      </c>
      <c r="S355" s="320">
        <v>73333</v>
      </c>
      <c r="T355" s="121">
        <v>3093288</v>
      </c>
      <c r="U355" s="121">
        <v>6050035</v>
      </c>
      <c r="V355" s="122">
        <f t="shared" si="9"/>
        <v>-2956747</v>
      </c>
      <c r="W355" s="121"/>
      <c r="X355" s="190"/>
      <c r="Y355" s="191"/>
      <c r="Z355" s="156"/>
      <c r="AA355" s="389"/>
    </row>
    <row r="356" spans="1:27" ht="27" customHeight="1" x14ac:dyDescent="0.2">
      <c r="A356" s="14"/>
      <c r="B356" s="377"/>
      <c r="C356" s="51">
        <f t="shared" si="8"/>
        <v>352</v>
      </c>
      <c r="D356" s="48">
        <v>4</v>
      </c>
      <c r="E356" s="137">
        <v>1040003009265</v>
      </c>
      <c r="F356" s="51" t="s">
        <v>755</v>
      </c>
      <c r="G356" s="153" t="s">
        <v>756</v>
      </c>
      <c r="H356" s="385">
        <v>10</v>
      </c>
      <c r="I356" s="386">
        <v>90</v>
      </c>
      <c r="J356" s="387">
        <v>1624800</v>
      </c>
      <c r="K356" s="381">
        <f t="shared" si="10"/>
        <v>18053.333333333332</v>
      </c>
      <c r="L356" s="386">
        <v>2509</v>
      </c>
      <c r="M356" s="387">
        <v>1624800</v>
      </c>
      <c r="N356" s="381">
        <f t="shared" si="11"/>
        <v>647.58868074930251</v>
      </c>
      <c r="O356" s="150"/>
      <c r="P356" s="152"/>
      <c r="Q356" s="388"/>
      <c r="R356" s="54">
        <v>20833</v>
      </c>
      <c r="S356" s="55">
        <v>25000</v>
      </c>
      <c r="T356" s="121">
        <v>867770</v>
      </c>
      <c r="U356" s="121">
        <v>120000</v>
      </c>
      <c r="V356" s="122">
        <f t="shared" si="9"/>
        <v>747770</v>
      </c>
      <c r="W356" s="121"/>
      <c r="X356" s="192"/>
      <c r="Y356" s="191"/>
      <c r="Z356" s="157" t="s">
        <v>526</v>
      </c>
      <c r="AA356" s="390">
        <v>0.16600000000000001</v>
      </c>
    </row>
    <row r="357" spans="1:27" ht="27" customHeight="1" x14ac:dyDescent="0.2">
      <c r="A357" s="14"/>
      <c r="B357" s="377"/>
      <c r="C357" s="51">
        <f t="shared" si="8"/>
        <v>353</v>
      </c>
      <c r="D357" s="48">
        <v>5</v>
      </c>
      <c r="E357" s="137">
        <v>7040005003649</v>
      </c>
      <c r="F357" s="51" t="s">
        <v>709</v>
      </c>
      <c r="G357" s="153" t="s">
        <v>757</v>
      </c>
      <c r="H357" s="385">
        <v>20</v>
      </c>
      <c r="I357" s="386">
        <v>36</v>
      </c>
      <c r="J357" s="387">
        <v>413860</v>
      </c>
      <c r="K357" s="381">
        <f t="shared" si="10"/>
        <v>11496.111111111111</v>
      </c>
      <c r="L357" s="386">
        <v>2879</v>
      </c>
      <c r="M357" s="387">
        <v>413860</v>
      </c>
      <c r="N357" s="381">
        <f t="shared" si="11"/>
        <v>143.75130253560263</v>
      </c>
      <c r="O357" s="150" t="s">
        <v>717</v>
      </c>
      <c r="P357" s="152"/>
      <c r="Q357" s="388"/>
      <c r="R357" s="319"/>
      <c r="S357" s="320">
        <v>16666</v>
      </c>
      <c r="T357" s="121">
        <v>922419</v>
      </c>
      <c r="U357" s="121">
        <v>1744877</v>
      </c>
      <c r="V357" s="122">
        <f t="shared" si="9"/>
        <v>-822458</v>
      </c>
      <c r="W357" s="121"/>
      <c r="X357" s="190"/>
      <c r="Y357" s="191"/>
      <c r="Z357" s="156"/>
      <c r="AA357" s="389"/>
    </row>
    <row r="358" spans="1:27" ht="27" customHeight="1" x14ac:dyDescent="0.2">
      <c r="A358" s="14"/>
      <c r="B358" s="377"/>
      <c r="C358" s="51">
        <f t="shared" si="8"/>
        <v>354</v>
      </c>
      <c r="D358" s="48">
        <v>4</v>
      </c>
      <c r="E358" s="137">
        <v>8040001081391</v>
      </c>
      <c r="F358" s="51" t="s">
        <v>758</v>
      </c>
      <c r="G358" s="153" t="s">
        <v>759</v>
      </c>
      <c r="H358" s="385">
        <v>10</v>
      </c>
      <c r="I358" s="386">
        <v>119</v>
      </c>
      <c r="J358" s="387">
        <v>632770</v>
      </c>
      <c r="K358" s="381">
        <f t="shared" si="10"/>
        <v>5317.3949579831933</v>
      </c>
      <c r="L358" s="386">
        <v>2254</v>
      </c>
      <c r="M358" s="387">
        <v>632770</v>
      </c>
      <c r="N358" s="381">
        <f t="shared" si="11"/>
        <v>280.73203194321206</v>
      </c>
      <c r="O358" s="150"/>
      <c r="P358" s="152"/>
      <c r="Q358" s="388"/>
      <c r="R358" s="54">
        <v>5000</v>
      </c>
      <c r="S358" s="55">
        <v>6153</v>
      </c>
      <c r="T358" s="121">
        <v>921270</v>
      </c>
      <c r="U358" s="121">
        <v>273220</v>
      </c>
      <c r="V358" s="122">
        <f t="shared" si="9"/>
        <v>648050</v>
      </c>
      <c r="W358" s="121" t="s">
        <v>526</v>
      </c>
      <c r="X358" s="192"/>
      <c r="Y358" s="191"/>
      <c r="Z358" s="157"/>
      <c r="AA358" s="390"/>
    </row>
    <row r="359" spans="1:27" ht="27" customHeight="1" x14ac:dyDescent="0.2">
      <c r="A359" s="14"/>
      <c r="B359" s="377"/>
      <c r="C359" s="51">
        <f t="shared" si="8"/>
        <v>355</v>
      </c>
      <c r="D359" s="48">
        <v>5</v>
      </c>
      <c r="E359" s="137">
        <v>6040005003708</v>
      </c>
      <c r="F359" s="51" t="s">
        <v>760</v>
      </c>
      <c r="G359" s="153" t="s">
        <v>761</v>
      </c>
      <c r="H359" s="385">
        <v>20</v>
      </c>
      <c r="I359" s="386">
        <v>181</v>
      </c>
      <c r="J359" s="387">
        <v>1358210</v>
      </c>
      <c r="K359" s="381">
        <f t="shared" si="10"/>
        <v>7503.9226519337017</v>
      </c>
      <c r="L359" s="386">
        <v>5919</v>
      </c>
      <c r="M359" s="387">
        <v>1358210</v>
      </c>
      <c r="N359" s="381">
        <f t="shared" si="11"/>
        <v>229.46612603480318</v>
      </c>
      <c r="O359" s="150"/>
      <c r="P359" s="152"/>
      <c r="Q359" s="388"/>
      <c r="R359" s="54">
        <v>6857</v>
      </c>
      <c r="S359" s="55">
        <v>7578</v>
      </c>
      <c r="T359" s="121">
        <v>1544521</v>
      </c>
      <c r="U359" s="121">
        <v>23976</v>
      </c>
      <c r="V359" s="122">
        <f t="shared" si="9"/>
        <v>1520545</v>
      </c>
      <c r="W359" s="121" t="s">
        <v>526</v>
      </c>
      <c r="X359" s="190"/>
      <c r="Y359" s="191"/>
      <c r="Z359" s="156"/>
      <c r="AA359" s="389"/>
    </row>
    <row r="360" spans="1:27" ht="27" customHeight="1" x14ac:dyDescent="0.2">
      <c r="A360" s="14"/>
      <c r="B360" s="377"/>
      <c r="C360" s="51">
        <f t="shared" si="8"/>
        <v>356</v>
      </c>
      <c r="D360" s="48">
        <v>5</v>
      </c>
      <c r="E360" s="137">
        <v>6040005003526</v>
      </c>
      <c r="F360" s="51" t="s">
        <v>762</v>
      </c>
      <c r="G360" s="153" t="s">
        <v>763</v>
      </c>
      <c r="H360" s="385">
        <v>20</v>
      </c>
      <c r="I360" s="386">
        <v>371</v>
      </c>
      <c r="J360" s="387">
        <v>4437080</v>
      </c>
      <c r="K360" s="381">
        <f t="shared" si="10"/>
        <v>11959.78436657682</v>
      </c>
      <c r="L360" s="386">
        <v>13647</v>
      </c>
      <c r="M360" s="387">
        <v>4437080</v>
      </c>
      <c r="N360" s="381">
        <f t="shared" si="11"/>
        <v>325.13226350113575</v>
      </c>
      <c r="O360" s="150"/>
      <c r="P360" s="152"/>
      <c r="Q360" s="388"/>
      <c r="R360" s="319">
        <v>11771</v>
      </c>
      <c r="S360" s="320">
        <v>11800</v>
      </c>
      <c r="T360" s="121">
        <v>7827840</v>
      </c>
      <c r="U360" s="121">
        <v>3390760</v>
      </c>
      <c r="V360" s="122">
        <f t="shared" si="9"/>
        <v>4437080</v>
      </c>
      <c r="W360" s="121"/>
      <c r="X360" s="192"/>
      <c r="Y360" s="191"/>
      <c r="Z360" s="157"/>
      <c r="AA360" s="390"/>
    </row>
    <row r="361" spans="1:27" ht="27" customHeight="1" thickBot="1" x14ac:dyDescent="0.25">
      <c r="A361" s="14"/>
      <c r="B361" s="377"/>
      <c r="C361" s="51">
        <f t="shared" si="8"/>
        <v>357</v>
      </c>
      <c r="D361" s="48"/>
      <c r="E361" s="137"/>
      <c r="F361" s="51" t="s">
        <v>764</v>
      </c>
      <c r="G361" s="153" t="s">
        <v>765</v>
      </c>
      <c r="H361" s="385"/>
      <c r="I361" s="386"/>
      <c r="J361" s="387"/>
      <c r="K361" s="381">
        <f t="shared" si="10"/>
        <v>0</v>
      </c>
      <c r="L361" s="386"/>
      <c r="M361" s="387"/>
      <c r="N361" s="381">
        <f t="shared" si="11"/>
        <v>0</v>
      </c>
      <c r="O361" s="150"/>
      <c r="P361" s="152" t="s">
        <v>717</v>
      </c>
      <c r="Q361" s="417" t="s">
        <v>929</v>
      </c>
      <c r="R361" s="54"/>
      <c r="S361" s="55"/>
      <c r="T361" s="121"/>
      <c r="U361" s="121"/>
      <c r="V361" s="122">
        <f t="shared" si="9"/>
        <v>0</v>
      </c>
      <c r="W361" s="121"/>
      <c r="X361" s="190"/>
      <c r="Y361" s="191"/>
      <c r="Z361" s="156"/>
      <c r="AA361" s="389"/>
    </row>
    <row r="362" spans="1:27" ht="27" customHeight="1" thickTop="1" x14ac:dyDescent="0.2">
      <c r="A362" s="14"/>
      <c r="B362" s="377"/>
      <c r="C362" s="51">
        <f t="shared" si="8"/>
        <v>358</v>
      </c>
      <c r="D362" s="48">
        <v>2</v>
      </c>
      <c r="E362" s="48">
        <v>8040005017755</v>
      </c>
      <c r="F362" s="48" t="s">
        <v>774</v>
      </c>
      <c r="G362" s="153" t="s">
        <v>775</v>
      </c>
      <c r="H362" s="418">
        <v>20</v>
      </c>
      <c r="I362" s="419">
        <v>257</v>
      </c>
      <c r="J362" s="420">
        <v>2129729</v>
      </c>
      <c r="K362" s="403">
        <f t="shared" si="10"/>
        <v>8286.8832684824902</v>
      </c>
      <c r="L362" s="419">
        <v>32511</v>
      </c>
      <c r="M362" s="420">
        <v>2129729</v>
      </c>
      <c r="N362" s="403">
        <f t="shared" si="11"/>
        <v>65.507951154993691</v>
      </c>
      <c r="O362" s="340"/>
      <c r="P362" s="175"/>
      <c r="Q362" s="421"/>
      <c r="R362" s="341">
        <v>8056</v>
      </c>
      <c r="S362" s="314">
        <v>13564</v>
      </c>
      <c r="T362" s="177">
        <v>2500546</v>
      </c>
      <c r="U362" s="342">
        <v>370817</v>
      </c>
      <c r="V362" s="343">
        <f t="shared" ref="V362:V379" si="12">T362-U362</f>
        <v>2129729</v>
      </c>
      <c r="W362" s="344"/>
      <c r="X362" s="345"/>
      <c r="Y362" s="181"/>
      <c r="Z362" s="422"/>
      <c r="AA362" s="284"/>
    </row>
    <row r="363" spans="1:27" ht="27" customHeight="1" x14ac:dyDescent="0.2">
      <c r="A363" s="14"/>
      <c r="B363" s="377"/>
      <c r="C363" s="51">
        <f t="shared" si="8"/>
        <v>359</v>
      </c>
      <c r="D363" s="48">
        <v>2</v>
      </c>
      <c r="E363" s="48">
        <v>2040005014015</v>
      </c>
      <c r="F363" s="48" t="s">
        <v>776</v>
      </c>
      <c r="G363" s="153" t="s">
        <v>777</v>
      </c>
      <c r="H363" s="423">
        <v>40</v>
      </c>
      <c r="I363" s="424">
        <v>485</v>
      </c>
      <c r="J363" s="425">
        <v>6830935</v>
      </c>
      <c r="K363" s="426">
        <f t="shared" si="10"/>
        <v>14084.40206185567</v>
      </c>
      <c r="L363" s="424">
        <v>23472.5</v>
      </c>
      <c r="M363" s="425">
        <v>6830935</v>
      </c>
      <c r="N363" s="426">
        <f t="shared" si="11"/>
        <v>291.01863883267652</v>
      </c>
      <c r="O363" s="288"/>
      <c r="P363" s="185"/>
      <c r="Q363" s="289"/>
      <c r="R363" s="54">
        <v>16000000</v>
      </c>
      <c r="S363" s="333">
        <v>16500000</v>
      </c>
      <c r="T363" s="121">
        <v>14779225</v>
      </c>
      <c r="U363" s="252">
        <v>14472231</v>
      </c>
      <c r="V363" s="253">
        <f t="shared" si="12"/>
        <v>306994</v>
      </c>
      <c r="W363" s="254"/>
      <c r="X363" s="346"/>
      <c r="Y363" s="347"/>
      <c r="Z363" s="157"/>
      <c r="AA363" s="390"/>
    </row>
    <row r="364" spans="1:27" ht="27" customHeight="1" x14ac:dyDescent="0.2">
      <c r="A364" s="14"/>
      <c r="B364" s="377"/>
      <c r="C364" s="51">
        <f t="shared" si="8"/>
        <v>360</v>
      </c>
      <c r="D364" s="48">
        <v>2</v>
      </c>
      <c r="E364" s="160">
        <v>1040005013637</v>
      </c>
      <c r="F364" s="48" t="s">
        <v>778</v>
      </c>
      <c r="G364" s="153" t="s">
        <v>779</v>
      </c>
      <c r="H364" s="427">
        <v>40</v>
      </c>
      <c r="I364" s="386">
        <v>441</v>
      </c>
      <c r="J364" s="407">
        <v>4473157</v>
      </c>
      <c r="K364" s="381">
        <f t="shared" si="10"/>
        <v>10143.213151927437</v>
      </c>
      <c r="L364" s="406">
        <v>44232</v>
      </c>
      <c r="M364" s="407">
        <v>4473157</v>
      </c>
      <c r="N364" s="381">
        <f t="shared" si="11"/>
        <v>101.12943118104539</v>
      </c>
      <c r="O364" s="348"/>
      <c r="P364" s="152"/>
      <c r="Q364" s="289"/>
      <c r="R364" s="349">
        <v>10143</v>
      </c>
      <c r="S364" s="55">
        <v>10150</v>
      </c>
      <c r="T364" s="122">
        <v>4675044</v>
      </c>
      <c r="U364" s="122">
        <v>201887</v>
      </c>
      <c r="V364" s="161">
        <f t="shared" si="12"/>
        <v>4473157</v>
      </c>
      <c r="W364" s="300"/>
      <c r="X364" s="190"/>
      <c r="Y364" s="350"/>
      <c r="Z364" s="156"/>
      <c r="AA364" s="428"/>
    </row>
    <row r="365" spans="1:27" ht="27" customHeight="1" x14ac:dyDescent="0.2">
      <c r="A365" s="14"/>
      <c r="B365" s="377"/>
      <c r="C365" s="51">
        <f t="shared" si="8"/>
        <v>361</v>
      </c>
      <c r="D365" s="48">
        <v>2</v>
      </c>
      <c r="E365" s="160" t="s">
        <v>780</v>
      </c>
      <c r="F365" s="48" t="s">
        <v>781</v>
      </c>
      <c r="G365" s="153" t="s">
        <v>782</v>
      </c>
      <c r="H365" s="423">
        <v>29</v>
      </c>
      <c r="I365" s="424">
        <v>339</v>
      </c>
      <c r="J365" s="387">
        <v>5583602</v>
      </c>
      <c r="K365" s="381">
        <f t="shared" si="10"/>
        <v>16470.802359882007</v>
      </c>
      <c r="L365" s="386">
        <v>40506</v>
      </c>
      <c r="M365" s="387">
        <v>5583602</v>
      </c>
      <c r="N365" s="381">
        <f t="shared" si="11"/>
        <v>137.8462943761418</v>
      </c>
      <c r="O365" s="288"/>
      <c r="P365" s="185"/>
      <c r="Q365" s="429"/>
      <c r="R365" s="351">
        <v>17708</v>
      </c>
      <c r="S365" s="333">
        <v>16964</v>
      </c>
      <c r="T365" s="252">
        <v>6459454</v>
      </c>
      <c r="U365" s="252">
        <v>875852</v>
      </c>
      <c r="V365" s="253">
        <f t="shared" si="12"/>
        <v>5583602</v>
      </c>
      <c r="W365" s="352"/>
      <c r="X365" s="353"/>
      <c r="Y365" s="354"/>
      <c r="Z365" s="157"/>
      <c r="AA365" s="430"/>
    </row>
    <row r="366" spans="1:27" ht="27" customHeight="1" x14ac:dyDescent="0.2">
      <c r="A366" s="14"/>
      <c r="B366" s="377"/>
      <c r="C366" s="51">
        <f t="shared" si="8"/>
        <v>362</v>
      </c>
      <c r="D366" s="48">
        <v>2</v>
      </c>
      <c r="E366" s="160" t="s">
        <v>783</v>
      </c>
      <c r="F366" s="158" t="s">
        <v>784</v>
      </c>
      <c r="G366" s="159" t="s">
        <v>785</v>
      </c>
      <c r="H366" s="405">
        <v>29</v>
      </c>
      <c r="I366" s="386">
        <v>324</v>
      </c>
      <c r="J366" s="387">
        <v>3979071</v>
      </c>
      <c r="K366" s="381">
        <f t="shared" si="10"/>
        <v>12281.083333333334</v>
      </c>
      <c r="L366" s="406">
        <v>32797</v>
      </c>
      <c r="M366" s="407">
        <v>3979071</v>
      </c>
      <c r="N366" s="381">
        <f t="shared" si="11"/>
        <v>121.32423697289386</v>
      </c>
      <c r="O366" s="335"/>
      <c r="P366" s="336"/>
      <c r="Q366" s="388"/>
      <c r="R366" s="319">
        <v>11636</v>
      </c>
      <c r="S366" s="320">
        <v>12213</v>
      </c>
      <c r="T366" s="321">
        <v>5169269</v>
      </c>
      <c r="U366" s="322">
        <v>1190198</v>
      </c>
      <c r="V366" s="122">
        <f t="shared" si="12"/>
        <v>3979071</v>
      </c>
      <c r="W366" s="355"/>
      <c r="X366" s="190"/>
      <c r="Y366" s="350"/>
      <c r="Z366" s="156"/>
      <c r="AA366" s="428"/>
    </row>
    <row r="367" spans="1:27" ht="27" customHeight="1" x14ac:dyDescent="0.2">
      <c r="A367" s="14"/>
      <c r="B367" s="377"/>
      <c r="C367" s="51">
        <f t="shared" si="8"/>
        <v>363</v>
      </c>
      <c r="D367" s="48">
        <v>4</v>
      </c>
      <c r="E367" s="160">
        <v>5040001089842</v>
      </c>
      <c r="F367" s="48" t="s">
        <v>786</v>
      </c>
      <c r="G367" s="153" t="s">
        <v>787</v>
      </c>
      <c r="H367" s="431">
        <v>20</v>
      </c>
      <c r="I367" s="432">
        <v>114</v>
      </c>
      <c r="J367" s="433">
        <v>1024678</v>
      </c>
      <c r="K367" s="381">
        <f t="shared" si="10"/>
        <v>8988.4035087719294</v>
      </c>
      <c r="L367" s="406">
        <v>6642</v>
      </c>
      <c r="M367" s="387">
        <v>1024678</v>
      </c>
      <c r="N367" s="381">
        <f t="shared" si="11"/>
        <v>154.27250828063836</v>
      </c>
      <c r="O367" s="348"/>
      <c r="P367" s="152"/>
      <c r="Q367" s="289"/>
      <c r="R367" s="356">
        <v>10312</v>
      </c>
      <c r="S367" s="357">
        <v>11429</v>
      </c>
      <c r="T367" s="121">
        <v>1030827</v>
      </c>
      <c r="U367" s="122">
        <v>6140</v>
      </c>
      <c r="V367" s="161">
        <f t="shared" si="12"/>
        <v>1024687</v>
      </c>
      <c r="W367" s="300"/>
      <c r="X367" s="190"/>
      <c r="Y367" s="350"/>
      <c r="Z367" s="156"/>
      <c r="AA367" s="428"/>
    </row>
    <row r="368" spans="1:27" ht="27" customHeight="1" x14ac:dyDescent="0.2">
      <c r="A368" s="14"/>
      <c r="B368" s="377"/>
      <c r="C368" s="51">
        <f t="shared" si="8"/>
        <v>364</v>
      </c>
      <c r="D368" s="48">
        <v>5</v>
      </c>
      <c r="E368" s="160">
        <v>4040005018006</v>
      </c>
      <c r="F368" s="48" t="s">
        <v>788</v>
      </c>
      <c r="G368" s="153" t="s">
        <v>789</v>
      </c>
      <c r="H368" s="431">
        <v>20</v>
      </c>
      <c r="I368" s="434">
        <v>183</v>
      </c>
      <c r="J368" s="402">
        <v>1620155</v>
      </c>
      <c r="K368" s="403">
        <f t="shared" si="10"/>
        <v>8853.3060109289618</v>
      </c>
      <c r="L368" s="434">
        <v>12650</v>
      </c>
      <c r="M368" s="433">
        <v>1620155</v>
      </c>
      <c r="N368" s="381">
        <f t="shared" si="11"/>
        <v>128.07549407114624</v>
      </c>
      <c r="O368" s="348"/>
      <c r="P368" s="248"/>
      <c r="Q368" s="289"/>
      <c r="R368" s="54">
        <v>1900000</v>
      </c>
      <c r="S368" s="57">
        <v>1910000</v>
      </c>
      <c r="T368" s="252">
        <v>2232557</v>
      </c>
      <c r="U368" s="252">
        <v>344644</v>
      </c>
      <c r="V368" s="253">
        <f t="shared" si="12"/>
        <v>1887913</v>
      </c>
      <c r="W368" s="352" t="s">
        <v>526</v>
      </c>
      <c r="X368" s="190"/>
      <c r="Y368" s="350"/>
      <c r="Z368" s="156"/>
      <c r="AA368" s="430"/>
    </row>
    <row r="369" spans="1:27" ht="27" customHeight="1" x14ac:dyDescent="0.2">
      <c r="A369" s="14"/>
      <c r="B369" s="377"/>
      <c r="C369" s="51">
        <f t="shared" si="8"/>
        <v>365</v>
      </c>
      <c r="D369" s="48">
        <v>2</v>
      </c>
      <c r="E369" s="160">
        <v>7040005013805</v>
      </c>
      <c r="F369" s="48" t="s">
        <v>781</v>
      </c>
      <c r="G369" s="153" t="s">
        <v>790</v>
      </c>
      <c r="H369" s="427">
        <v>20</v>
      </c>
      <c r="I369" s="434">
        <v>299</v>
      </c>
      <c r="J369" s="402">
        <v>8054893</v>
      </c>
      <c r="K369" s="403">
        <f t="shared" si="10"/>
        <v>26939.441471571907</v>
      </c>
      <c r="L369" s="401">
        <v>298512</v>
      </c>
      <c r="M369" s="387">
        <v>8054893</v>
      </c>
      <c r="N369" s="381">
        <f t="shared" si="11"/>
        <v>26.983481401082702</v>
      </c>
      <c r="O369" s="288"/>
      <c r="P369" s="152"/>
      <c r="Q369" s="435"/>
      <c r="R369" s="54">
        <v>26900</v>
      </c>
      <c r="S369" s="55">
        <v>27000</v>
      </c>
      <c r="T369" s="122">
        <v>8452770</v>
      </c>
      <c r="U369" s="122">
        <v>397877</v>
      </c>
      <c r="V369" s="161">
        <f t="shared" si="12"/>
        <v>8054893</v>
      </c>
      <c r="W369" s="300"/>
      <c r="X369" s="190"/>
      <c r="Y369" s="350"/>
      <c r="Z369" s="156"/>
      <c r="AA369" s="428"/>
    </row>
    <row r="370" spans="1:27" ht="27" customHeight="1" x14ac:dyDescent="0.2">
      <c r="A370" s="14"/>
      <c r="B370" s="377"/>
      <c r="C370" s="51">
        <f t="shared" si="8"/>
        <v>366</v>
      </c>
      <c r="D370" s="48">
        <v>4</v>
      </c>
      <c r="E370" s="160">
        <v>40001021764</v>
      </c>
      <c r="F370" s="48" t="s">
        <v>791</v>
      </c>
      <c r="G370" s="153" t="s">
        <v>792</v>
      </c>
      <c r="H370" s="427">
        <v>20</v>
      </c>
      <c r="I370" s="401">
        <v>190</v>
      </c>
      <c r="J370" s="402">
        <v>2575300</v>
      </c>
      <c r="K370" s="403">
        <f t="shared" si="10"/>
        <v>13554.21052631579</v>
      </c>
      <c r="L370" s="436">
        <v>15206</v>
      </c>
      <c r="M370" s="387">
        <v>2575300</v>
      </c>
      <c r="N370" s="381">
        <f t="shared" si="11"/>
        <v>169.36077864001052</v>
      </c>
      <c r="O370" s="358"/>
      <c r="P370" s="152"/>
      <c r="Q370" s="437"/>
      <c r="R370" s="54">
        <v>12000</v>
      </c>
      <c r="S370" s="55">
        <v>13000</v>
      </c>
      <c r="T370" s="122">
        <v>31309437</v>
      </c>
      <c r="U370" s="122">
        <v>16292480</v>
      </c>
      <c r="V370" s="161">
        <f t="shared" si="12"/>
        <v>15016957</v>
      </c>
      <c r="W370" s="300"/>
      <c r="X370" s="190"/>
      <c r="Y370" s="350"/>
      <c r="Z370" s="156"/>
      <c r="AA370" s="430"/>
    </row>
    <row r="371" spans="1:27" ht="27" customHeight="1" x14ac:dyDescent="0.2">
      <c r="A371" s="14"/>
      <c r="B371" s="377"/>
      <c r="C371" s="51">
        <f t="shared" si="8"/>
        <v>367</v>
      </c>
      <c r="D371" s="48">
        <v>2</v>
      </c>
      <c r="E371" s="160">
        <v>2040005014155</v>
      </c>
      <c r="F371" s="48" t="s">
        <v>793</v>
      </c>
      <c r="G371" s="153" t="s">
        <v>794</v>
      </c>
      <c r="H371" s="423">
        <v>20</v>
      </c>
      <c r="I371" s="438">
        <v>645</v>
      </c>
      <c r="J371" s="402">
        <v>7696080</v>
      </c>
      <c r="K371" s="403">
        <f t="shared" si="10"/>
        <v>11931.906976744185</v>
      </c>
      <c r="L371" s="401">
        <v>20400</v>
      </c>
      <c r="M371" s="387">
        <v>7696080</v>
      </c>
      <c r="N371" s="381">
        <f t="shared" si="11"/>
        <v>377.25882352941176</v>
      </c>
      <c r="O371" s="288"/>
      <c r="P371" s="152"/>
      <c r="Q371" s="289"/>
      <c r="R371" s="332">
        <v>13505</v>
      </c>
      <c r="S371" s="333">
        <v>13636</v>
      </c>
      <c r="T371" s="252">
        <v>54023817</v>
      </c>
      <c r="U371" s="252">
        <v>46327737</v>
      </c>
      <c r="V371" s="253">
        <f t="shared" si="12"/>
        <v>7696080</v>
      </c>
      <c r="W371" s="352"/>
      <c r="X371" s="190"/>
      <c r="Y371" s="350"/>
      <c r="Z371" s="156" t="s">
        <v>526</v>
      </c>
      <c r="AA371" s="428">
        <v>0.04</v>
      </c>
    </row>
    <row r="372" spans="1:27" ht="27" customHeight="1" x14ac:dyDescent="0.2">
      <c r="A372" s="14"/>
      <c r="B372" s="377"/>
      <c r="C372" s="51">
        <f t="shared" si="8"/>
        <v>368</v>
      </c>
      <c r="D372" s="48">
        <v>2</v>
      </c>
      <c r="E372" s="48">
        <v>8040005017755</v>
      </c>
      <c r="F372" s="51" t="s">
        <v>795</v>
      </c>
      <c r="G372" s="159" t="s">
        <v>796</v>
      </c>
      <c r="H372" s="385">
        <v>30</v>
      </c>
      <c r="I372" s="401">
        <v>299</v>
      </c>
      <c r="J372" s="402">
        <v>2430272</v>
      </c>
      <c r="K372" s="403">
        <f t="shared" si="10"/>
        <v>8128</v>
      </c>
      <c r="L372" s="401">
        <v>37674</v>
      </c>
      <c r="M372" s="387">
        <v>2430272</v>
      </c>
      <c r="N372" s="381">
        <f t="shared" si="11"/>
        <v>64.507936507936506</v>
      </c>
      <c r="O372" s="150"/>
      <c r="P372" s="152"/>
      <c r="Q372" s="388"/>
      <c r="R372" s="319">
        <v>12676</v>
      </c>
      <c r="S372" s="320">
        <v>15737</v>
      </c>
      <c r="T372" s="321">
        <v>3648612</v>
      </c>
      <c r="U372" s="322">
        <v>1218340</v>
      </c>
      <c r="V372" s="122">
        <f t="shared" si="12"/>
        <v>2430272</v>
      </c>
      <c r="W372" s="121"/>
      <c r="X372" s="192"/>
      <c r="Y372" s="191"/>
      <c r="Z372" s="157"/>
      <c r="AA372" s="390"/>
    </row>
    <row r="373" spans="1:27" ht="27" customHeight="1" x14ac:dyDescent="0.2">
      <c r="A373" s="14"/>
      <c r="B373" s="377"/>
      <c r="C373" s="51">
        <f t="shared" si="8"/>
        <v>369</v>
      </c>
      <c r="D373" s="48">
        <v>5</v>
      </c>
      <c r="E373" s="160">
        <v>4040005014285</v>
      </c>
      <c r="F373" s="48" t="s">
        <v>797</v>
      </c>
      <c r="G373" s="153" t="s">
        <v>798</v>
      </c>
      <c r="H373" s="423">
        <v>11</v>
      </c>
      <c r="I373" s="438">
        <v>97</v>
      </c>
      <c r="J373" s="402">
        <v>1288263</v>
      </c>
      <c r="K373" s="439">
        <f t="shared" si="10"/>
        <v>13281.061855670103</v>
      </c>
      <c r="L373" s="401">
        <v>8640</v>
      </c>
      <c r="M373" s="387">
        <v>1288263</v>
      </c>
      <c r="N373" s="381">
        <f t="shared" si="11"/>
        <v>149.1045138888889</v>
      </c>
      <c r="O373" s="288"/>
      <c r="P373" s="185"/>
      <c r="Q373" s="289"/>
      <c r="R373" s="54">
        <v>16500</v>
      </c>
      <c r="S373" s="55">
        <v>17800</v>
      </c>
      <c r="T373" s="121">
        <v>1778560</v>
      </c>
      <c r="U373" s="252">
        <v>490297</v>
      </c>
      <c r="V373" s="161">
        <f t="shared" si="12"/>
        <v>1288263</v>
      </c>
      <c r="W373" s="359"/>
      <c r="X373" s="190"/>
      <c r="Y373" s="350"/>
      <c r="Z373" s="156"/>
      <c r="AA373" s="428"/>
    </row>
    <row r="374" spans="1:27" ht="27" customHeight="1" x14ac:dyDescent="0.2">
      <c r="A374" s="14"/>
      <c r="B374" s="377"/>
      <c r="C374" s="51">
        <f t="shared" si="8"/>
        <v>370</v>
      </c>
      <c r="D374" s="48">
        <v>2</v>
      </c>
      <c r="E374" s="160">
        <v>6040005013806</v>
      </c>
      <c r="F374" s="51" t="s">
        <v>799</v>
      </c>
      <c r="G374" s="159" t="s">
        <v>800</v>
      </c>
      <c r="H374" s="385">
        <v>10</v>
      </c>
      <c r="I374" s="401">
        <v>108</v>
      </c>
      <c r="J374" s="402">
        <v>822827</v>
      </c>
      <c r="K374" s="403">
        <f t="shared" si="10"/>
        <v>7618.7685185185182</v>
      </c>
      <c r="L374" s="401">
        <v>11500</v>
      </c>
      <c r="M374" s="387">
        <v>822827</v>
      </c>
      <c r="N374" s="381">
        <f t="shared" si="11"/>
        <v>71.55017391304348</v>
      </c>
      <c r="O374" s="150"/>
      <c r="P374" s="152"/>
      <c r="Q374" s="388"/>
      <c r="R374" s="319">
        <v>8654</v>
      </c>
      <c r="S374" s="320">
        <v>8333</v>
      </c>
      <c r="T374" s="321">
        <v>7530239</v>
      </c>
      <c r="U374" s="322">
        <v>7429028</v>
      </c>
      <c r="V374" s="122">
        <f t="shared" si="12"/>
        <v>101211</v>
      </c>
      <c r="W374" s="121"/>
      <c r="X374" s="190"/>
      <c r="Y374" s="350"/>
      <c r="Z374" s="156"/>
      <c r="AA374" s="428"/>
    </row>
    <row r="375" spans="1:27" ht="27" customHeight="1" x14ac:dyDescent="0.2">
      <c r="A375" s="14"/>
      <c r="B375" s="377"/>
      <c r="C375" s="51">
        <f t="shared" si="8"/>
        <v>371</v>
      </c>
      <c r="D375" s="48">
        <v>6</v>
      </c>
      <c r="E375" s="48">
        <v>3040005017347</v>
      </c>
      <c r="F375" s="48" t="s">
        <v>801</v>
      </c>
      <c r="G375" s="153" t="s">
        <v>802</v>
      </c>
      <c r="H375" s="423">
        <v>20</v>
      </c>
      <c r="I375" s="438">
        <v>209</v>
      </c>
      <c r="J375" s="440">
        <v>2373450</v>
      </c>
      <c r="K375" s="441">
        <f>IF(AND(I375&gt;0,J375&gt;0),J375/I375,0)</f>
        <v>11356.22009569378</v>
      </c>
      <c r="L375" s="438">
        <v>16102</v>
      </c>
      <c r="M375" s="425">
        <v>2373450</v>
      </c>
      <c r="N375" s="426">
        <f t="shared" si="11"/>
        <v>147.40094398211403</v>
      </c>
      <c r="O375" s="360"/>
      <c r="P375" s="185"/>
      <c r="Q375" s="429"/>
      <c r="R375" s="351">
        <v>12000</v>
      </c>
      <c r="S375" s="333">
        <v>11500</v>
      </c>
      <c r="T375" s="252">
        <v>2497537</v>
      </c>
      <c r="U375" s="252">
        <v>124087</v>
      </c>
      <c r="V375" s="253">
        <f t="shared" si="12"/>
        <v>2373450</v>
      </c>
      <c r="W375" s="254"/>
      <c r="X375" s="346"/>
      <c r="Y375" s="347"/>
      <c r="Z375" s="157"/>
      <c r="AA375" s="390"/>
    </row>
    <row r="376" spans="1:27" ht="27" customHeight="1" x14ac:dyDescent="0.2">
      <c r="A376" s="14"/>
      <c r="B376" s="377"/>
      <c r="C376" s="51">
        <f t="shared" si="8"/>
        <v>372</v>
      </c>
      <c r="D376" s="48">
        <v>5</v>
      </c>
      <c r="E376" s="160">
        <v>6040005005871</v>
      </c>
      <c r="F376" s="48" t="s">
        <v>803</v>
      </c>
      <c r="G376" s="153" t="s">
        <v>804</v>
      </c>
      <c r="H376" s="431">
        <v>20</v>
      </c>
      <c r="I376" s="434">
        <v>252</v>
      </c>
      <c r="J376" s="402">
        <v>3338545</v>
      </c>
      <c r="K376" s="403">
        <f t="shared" ref="K376:K387" si="13">IF(AND(I376&gt;0,J376&gt;0),J376/I376,0)</f>
        <v>13248.194444444445</v>
      </c>
      <c r="L376" s="436">
        <v>19633.5</v>
      </c>
      <c r="M376" s="387">
        <v>3338545</v>
      </c>
      <c r="N376" s="381">
        <f t="shared" si="11"/>
        <v>170.04329335065069</v>
      </c>
      <c r="O376" s="288"/>
      <c r="P376" s="152"/>
      <c r="Q376" s="289"/>
      <c r="R376" s="349">
        <v>13752</v>
      </c>
      <c r="S376" s="55">
        <v>13593</v>
      </c>
      <c r="T376" s="122">
        <v>5036901</v>
      </c>
      <c r="U376" s="122">
        <v>1698356</v>
      </c>
      <c r="V376" s="161">
        <f t="shared" si="12"/>
        <v>3338545</v>
      </c>
      <c r="W376" s="300"/>
      <c r="X376" s="190"/>
      <c r="Y376" s="350"/>
      <c r="Z376" s="156"/>
      <c r="AA376" s="428"/>
    </row>
    <row r="377" spans="1:27" ht="27" customHeight="1" x14ac:dyDescent="0.2">
      <c r="A377" s="14"/>
      <c r="B377" s="377"/>
      <c r="C377" s="51">
        <f t="shared" si="8"/>
        <v>373</v>
      </c>
      <c r="D377" s="48">
        <v>2</v>
      </c>
      <c r="E377" s="160">
        <v>1040005013637</v>
      </c>
      <c r="F377" s="51" t="s">
        <v>778</v>
      </c>
      <c r="G377" s="153" t="s">
        <v>805</v>
      </c>
      <c r="H377" s="427">
        <v>20</v>
      </c>
      <c r="I377" s="401">
        <v>201</v>
      </c>
      <c r="J377" s="440">
        <v>1198027</v>
      </c>
      <c r="K377" s="403">
        <f>IF(AND(I377&gt;0,J377&gt;0),J377/I377,0)</f>
        <v>5960.333333333333</v>
      </c>
      <c r="L377" s="401">
        <v>22397</v>
      </c>
      <c r="M377" s="387">
        <v>1198027</v>
      </c>
      <c r="N377" s="381">
        <f>IF(AND(L377&gt;0,M377&gt;0),M377/L377,0)</f>
        <v>53.490512122159217</v>
      </c>
      <c r="O377" s="361"/>
      <c r="P377" s="442"/>
      <c r="Q377" s="362"/>
      <c r="R377" s="361">
        <v>5974</v>
      </c>
      <c r="S377" s="362">
        <v>5986</v>
      </c>
      <c r="T377" s="363">
        <v>1223569</v>
      </c>
      <c r="U377" s="363">
        <v>25542</v>
      </c>
      <c r="V377" s="161">
        <f t="shared" si="12"/>
        <v>1198027</v>
      </c>
      <c r="W377" s="443"/>
      <c r="X377" s="156"/>
      <c r="Y377" s="444"/>
      <c r="Z377" s="156"/>
      <c r="AA377" s="363"/>
    </row>
    <row r="378" spans="1:27" ht="27" customHeight="1" x14ac:dyDescent="0.2">
      <c r="A378" s="14"/>
      <c r="B378" s="377"/>
      <c r="C378" s="51">
        <f t="shared" si="8"/>
        <v>374</v>
      </c>
      <c r="D378" s="48">
        <v>2</v>
      </c>
      <c r="E378" s="160">
        <v>5040005010291</v>
      </c>
      <c r="F378" s="51" t="s">
        <v>806</v>
      </c>
      <c r="G378" s="159" t="s">
        <v>807</v>
      </c>
      <c r="H378" s="427">
        <v>20</v>
      </c>
      <c r="I378" s="434">
        <v>282</v>
      </c>
      <c r="J378" s="445">
        <v>3115130</v>
      </c>
      <c r="K378" s="403">
        <f>IF(AND(I378&gt;0,J378&gt;0),J378/I378,0)</f>
        <v>11046.560283687943</v>
      </c>
      <c r="L378" s="434">
        <v>8887.5</v>
      </c>
      <c r="M378" s="407">
        <v>3115130</v>
      </c>
      <c r="N378" s="381">
        <f>IF(AND(L378&gt;0,M378&gt;0),M378/L378,0)</f>
        <v>350.50689170182841</v>
      </c>
      <c r="O378" s="335"/>
      <c r="P378" s="336"/>
      <c r="Q378" s="409"/>
      <c r="R378" s="364">
        <v>10050</v>
      </c>
      <c r="S378" s="365">
        <v>10050</v>
      </c>
      <c r="T378" s="366">
        <v>32704987</v>
      </c>
      <c r="U378" s="367">
        <v>32176192</v>
      </c>
      <c r="V378" s="161">
        <f t="shared" si="12"/>
        <v>528795</v>
      </c>
      <c r="W378" s="368"/>
      <c r="X378" s="190"/>
      <c r="Y378" s="350"/>
      <c r="Z378" s="156"/>
      <c r="AA378" s="428"/>
    </row>
    <row r="379" spans="1:27" ht="27" customHeight="1" x14ac:dyDescent="0.2">
      <c r="A379" s="14"/>
      <c r="B379" s="377"/>
      <c r="C379" s="51">
        <f t="shared" si="8"/>
        <v>375</v>
      </c>
      <c r="D379" s="48">
        <v>2</v>
      </c>
      <c r="E379" s="160" t="s">
        <v>808</v>
      </c>
      <c r="F379" s="48" t="s">
        <v>809</v>
      </c>
      <c r="G379" s="153" t="s">
        <v>810</v>
      </c>
      <c r="H379" s="423">
        <v>10</v>
      </c>
      <c r="I379" s="401">
        <v>193</v>
      </c>
      <c r="J379" s="402">
        <v>1266960</v>
      </c>
      <c r="K379" s="403">
        <f>IF(AND(I379&gt;0,J379&gt;0),J379/I379,0)</f>
        <v>6564.5595854922276</v>
      </c>
      <c r="L379" s="401">
        <v>7997</v>
      </c>
      <c r="M379" s="387">
        <v>1266960</v>
      </c>
      <c r="N379" s="381">
        <f>IF(AND(L379&gt;0,M379&gt;0),M379/L379,0)</f>
        <v>158.42941102913593</v>
      </c>
      <c r="O379" s="288"/>
      <c r="P379" s="152"/>
      <c r="Q379" s="289"/>
      <c r="R379" s="349">
        <v>6407</v>
      </c>
      <c r="S379" s="55">
        <v>6407</v>
      </c>
      <c r="T379" s="369">
        <v>1527501</v>
      </c>
      <c r="U379" s="369">
        <v>207296</v>
      </c>
      <c r="V379" s="370">
        <f t="shared" si="12"/>
        <v>1320205</v>
      </c>
      <c r="W379" s="371" t="s">
        <v>526</v>
      </c>
      <c r="X379" s="190"/>
      <c r="Y379" s="350"/>
      <c r="Z379" s="156"/>
      <c r="AA379" s="430"/>
    </row>
    <row r="380" spans="1:27" ht="27" customHeight="1" x14ac:dyDescent="0.2">
      <c r="A380" s="14"/>
      <c r="B380" s="377"/>
      <c r="C380" s="51">
        <f t="shared" si="8"/>
        <v>376</v>
      </c>
      <c r="D380" s="48">
        <v>2</v>
      </c>
      <c r="E380" s="160">
        <v>1040005013637</v>
      </c>
      <c r="F380" s="51" t="s">
        <v>778</v>
      </c>
      <c r="G380" s="159" t="s">
        <v>811</v>
      </c>
      <c r="H380" s="405">
        <v>28</v>
      </c>
      <c r="I380" s="434">
        <v>208</v>
      </c>
      <c r="J380" s="445">
        <v>1650289</v>
      </c>
      <c r="K380" s="403">
        <f>IF(AND(I380&gt;0,J380&gt;0),J380/I380,0)</f>
        <v>7934.0817307692305</v>
      </c>
      <c r="L380" s="401">
        <v>21507</v>
      </c>
      <c r="M380" s="407">
        <v>1650289</v>
      </c>
      <c r="N380" s="381">
        <f>IF(AND(L380&gt;0,M380&gt;0),M380/L380,0)</f>
        <v>76.732645185288504</v>
      </c>
      <c r="O380" s="288"/>
      <c r="P380" s="152"/>
      <c r="Q380" s="388"/>
      <c r="R380" s="319">
        <v>8008</v>
      </c>
      <c r="S380" s="320">
        <v>8963</v>
      </c>
      <c r="T380" s="321">
        <v>1663008</v>
      </c>
      <c r="U380" s="322">
        <v>12719</v>
      </c>
      <c r="V380" s="122">
        <f t="shared" ref="V380:V387" si="14">T380-U380</f>
        <v>1650289</v>
      </c>
      <c r="W380" s="355"/>
      <c r="X380" s="190"/>
      <c r="Y380" s="350"/>
      <c r="Z380" s="156"/>
      <c r="AA380" s="428"/>
    </row>
    <row r="381" spans="1:27" ht="27" customHeight="1" x14ac:dyDescent="0.2">
      <c r="A381" s="14"/>
      <c r="B381" s="377"/>
      <c r="C381" s="51">
        <f t="shared" si="8"/>
        <v>377</v>
      </c>
      <c r="D381" s="48">
        <v>5</v>
      </c>
      <c r="E381" s="160">
        <v>7040005014919</v>
      </c>
      <c r="F381" s="48" t="s">
        <v>812</v>
      </c>
      <c r="G381" s="153" t="s">
        <v>813</v>
      </c>
      <c r="H381" s="427">
        <v>10</v>
      </c>
      <c r="I381" s="434">
        <v>94</v>
      </c>
      <c r="J381" s="445">
        <v>4196239</v>
      </c>
      <c r="K381" s="403">
        <f t="shared" si="13"/>
        <v>44640.840425531918</v>
      </c>
      <c r="L381" s="436">
        <v>10393</v>
      </c>
      <c r="M381" s="387">
        <v>4196239</v>
      </c>
      <c r="N381" s="381">
        <f t="shared" si="11"/>
        <v>403.75627826421629</v>
      </c>
      <c r="O381" s="358"/>
      <c r="P381" s="248"/>
      <c r="Q381" s="435"/>
      <c r="R381" s="356">
        <v>42676</v>
      </c>
      <c r="S381" s="357">
        <v>53821</v>
      </c>
      <c r="T381" s="252">
        <v>7873971</v>
      </c>
      <c r="U381" s="252">
        <v>2757084</v>
      </c>
      <c r="V381" s="253">
        <f t="shared" si="14"/>
        <v>5116887</v>
      </c>
      <c r="W381" s="352" t="s">
        <v>526</v>
      </c>
      <c r="X381" s="190"/>
      <c r="Y381" s="350"/>
      <c r="Z381" s="156"/>
      <c r="AA381" s="430"/>
    </row>
    <row r="382" spans="1:27" ht="27" customHeight="1" x14ac:dyDescent="0.2">
      <c r="A382" s="14"/>
      <c r="B382" s="377"/>
      <c r="C382" s="51">
        <f t="shared" si="8"/>
        <v>378</v>
      </c>
      <c r="D382" s="48">
        <v>2</v>
      </c>
      <c r="E382" s="160">
        <v>2040005014015</v>
      </c>
      <c r="F382" s="48" t="s">
        <v>814</v>
      </c>
      <c r="G382" s="153" t="s">
        <v>815</v>
      </c>
      <c r="H382" s="446">
        <v>20</v>
      </c>
      <c r="I382" s="401">
        <v>462</v>
      </c>
      <c r="J382" s="445">
        <v>7429500</v>
      </c>
      <c r="K382" s="403">
        <f t="shared" si="13"/>
        <v>16081.16883116883</v>
      </c>
      <c r="L382" s="401">
        <v>19602</v>
      </c>
      <c r="M382" s="433">
        <v>7429500</v>
      </c>
      <c r="N382" s="381">
        <f t="shared" si="11"/>
        <v>379.0174471992654</v>
      </c>
      <c r="O382" s="288"/>
      <c r="P382" s="152"/>
      <c r="Q382" s="289"/>
      <c r="R382" s="349">
        <v>17333</v>
      </c>
      <c r="S382" s="55">
        <v>17667</v>
      </c>
      <c r="T382" s="122">
        <v>9445910</v>
      </c>
      <c r="U382" s="122">
        <v>1695068</v>
      </c>
      <c r="V382" s="161">
        <f t="shared" si="14"/>
        <v>7750842</v>
      </c>
      <c r="W382" s="300" t="s">
        <v>526</v>
      </c>
      <c r="X382" s="190"/>
      <c r="Y382" s="350"/>
      <c r="Z382" s="156"/>
      <c r="AA382" s="428"/>
    </row>
    <row r="383" spans="1:27" ht="27" customHeight="1" x14ac:dyDescent="0.2">
      <c r="A383" s="14"/>
      <c r="B383" s="377"/>
      <c r="C383" s="51">
        <f t="shared" si="8"/>
        <v>379</v>
      </c>
      <c r="D383" s="48">
        <v>5</v>
      </c>
      <c r="E383" s="160">
        <v>2040005014114</v>
      </c>
      <c r="F383" s="48" t="s">
        <v>816</v>
      </c>
      <c r="G383" s="153" t="s">
        <v>817</v>
      </c>
      <c r="H383" s="431">
        <v>25</v>
      </c>
      <c r="I383" s="401">
        <v>198</v>
      </c>
      <c r="J383" s="402">
        <v>1766200</v>
      </c>
      <c r="K383" s="403">
        <f t="shared" si="13"/>
        <v>8920.2020202020194</v>
      </c>
      <c r="L383" s="436">
        <v>12830</v>
      </c>
      <c r="M383" s="387">
        <v>1766200</v>
      </c>
      <c r="N383" s="381">
        <f t="shared" si="11"/>
        <v>137.66173031956353</v>
      </c>
      <c r="O383" s="358"/>
      <c r="P383" s="248"/>
      <c r="Q383" s="435"/>
      <c r="R383" s="356">
        <v>7442</v>
      </c>
      <c r="S383" s="357">
        <v>9552</v>
      </c>
      <c r="T383" s="252">
        <v>2011200</v>
      </c>
      <c r="U383" s="252">
        <v>245000</v>
      </c>
      <c r="V383" s="253">
        <f t="shared" si="14"/>
        <v>1766200</v>
      </c>
      <c r="W383" s="352"/>
      <c r="X383" s="190" t="s">
        <v>526</v>
      </c>
      <c r="Y383" s="350">
        <v>0.01</v>
      </c>
      <c r="Z383" s="156"/>
      <c r="AA383" s="430"/>
    </row>
    <row r="384" spans="1:27" ht="27" customHeight="1" x14ac:dyDescent="0.2">
      <c r="A384" s="14"/>
      <c r="B384" s="377"/>
      <c r="C384" s="51">
        <f t="shared" si="8"/>
        <v>380</v>
      </c>
      <c r="D384" s="48">
        <v>2</v>
      </c>
      <c r="E384" s="372">
        <v>6040005013806</v>
      </c>
      <c r="F384" s="51" t="s">
        <v>818</v>
      </c>
      <c r="G384" s="159" t="s">
        <v>819</v>
      </c>
      <c r="H384" s="431">
        <v>20</v>
      </c>
      <c r="I384" s="436">
        <v>179</v>
      </c>
      <c r="J384" s="440">
        <v>1890254</v>
      </c>
      <c r="K384" s="403">
        <f t="shared" si="13"/>
        <v>10560.078212290502</v>
      </c>
      <c r="L384" s="434">
        <v>23082</v>
      </c>
      <c r="M384" s="433">
        <v>1890254</v>
      </c>
      <c r="N384" s="381">
        <f t="shared" si="11"/>
        <v>81.89299020882072</v>
      </c>
      <c r="O384" s="288"/>
      <c r="P384" s="152"/>
      <c r="Q384" s="289"/>
      <c r="R384" s="349">
        <v>12758</v>
      </c>
      <c r="S384" s="55">
        <v>14493</v>
      </c>
      <c r="T384" s="122">
        <v>12588012</v>
      </c>
      <c r="U384" s="122">
        <v>10697758</v>
      </c>
      <c r="V384" s="161">
        <f t="shared" si="14"/>
        <v>1890254</v>
      </c>
      <c r="W384" s="300"/>
      <c r="X384" s="190"/>
      <c r="Y384" s="350"/>
      <c r="Z384" s="156"/>
      <c r="AA384" s="428"/>
    </row>
    <row r="385" spans="1:29" ht="27" customHeight="1" x14ac:dyDescent="0.2">
      <c r="A385" s="14"/>
      <c r="B385" s="377"/>
      <c r="C385" s="51">
        <f t="shared" si="8"/>
        <v>381</v>
      </c>
      <c r="D385" s="48">
        <v>2</v>
      </c>
      <c r="E385" s="160">
        <v>5040005010291</v>
      </c>
      <c r="F385" s="51" t="s">
        <v>806</v>
      </c>
      <c r="G385" s="159" t="s">
        <v>820</v>
      </c>
      <c r="H385" s="427">
        <v>10</v>
      </c>
      <c r="I385" s="401">
        <v>266</v>
      </c>
      <c r="J385" s="402">
        <v>2893834</v>
      </c>
      <c r="K385" s="403">
        <f t="shared" si="13"/>
        <v>10879.075187969926</v>
      </c>
      <c r="L385" s="401">
        <v>8320</v>
      </c>
      <c r="M385" s="387">
        <v>2893834</v>
      </c>
      <c r="N385" s="381">
        <f t="shared" si="11"/>
        <v>347.81658653846154</v>
      </c>
      <c r="O385" s="360"/>
      <c r="P385" s="185"/>
      <c r="Q385" s="429"/>
      <c r="R385" s="351">
        <v>10082</v>
      </c>
      <c r="S385" s="333">
        <v>11625</v>
      </c>
      <c r="T385" s="252">
        <v>9308050</v>
      </c>
      <c r="U385" s="252">
        <v>6414216</v>
      </c>
      <c r="V385" s="253">
        <f t="shared" si="14"/>
        <v>2893834</v>
      </c>
      <c r="W385" s="352"/>
      <c r="X385" s="190"/>
      <c r="Y385" s="350"/>
      <c r="Z385" s="156"/>
      <c r="AA385" s="430"/>
    </row>
    <row r="386" spans="1:29" ht="27" customHeight="1" x14ac:dyDescent="0.2">
      <c r="A386" s="14"/>
      <c r="B386" s="377"/>
      <c r="C386" s="51">
        <f t="shared" si="8"/>
        <v>382</v>
      </c>
      <c r="D386" s="48">
        <v>5</v>
      </c>
      <c r="E386" s="323">
        <v>4040005013980</v>
      </c>
      <c r="F386" s="51" t="s">
        <v>821</v>
      </c>
      <c r="G386" s="159" t="s">
        <v>822</v>
      </c>
      <c r="H386" s="385">
        <v>25</v>
      </c>
      <c r="I386" s="401">
        <v>384</v>
      </c>
      <c r="J386" s="402">
        <v>2700024</v>
      </c>
      <c r="K386" s="403">
        <f t="shared" si="13"/>
        <v>7031.3125</v>
      </c>
      <c r="L386" s="401">
        <v>31500</v>
      </c>
      <c r="M386" s="387">
        <v>2700024</v>
      </c>
      <c r="N386" s="381">
        <f t="shared" si="11"/>
        <v>85.715047619047624</v>
      </c>
      <c r="O386" s="150"/>
      <c r="P386" s="152"/>
      <c r="Q386" s="388"/>
      <c r="R386" s="319">
        <v>10177</v>
      </c>
      <c r="S386" s="320">
        <v>10320</v>
      </c>
      <c r="T386" s="321">
        <v>3423465</v>
      </c>
      <c r="U386" s="322">
        <v>650000</v>
      </c>
      <c r="V386" s="122">
        <f t="shared" si="14"/>
        <v>2773465</v>
      </c>
      <c r="W386" s="355"/>
      <c r="X386" s="190"/>
      <c r="Y386" s="350"/>
      <c r="Z386" s="156"/>
      <c r="AA386" s="428"/>
    </row>
    <row r="387" spans="1:29" ht="27" customHeight="1" x14ac:dyDescent="0.2">
      <c r="A387" s="14"/>
      <c r="B387" s="377"/>
      <c r="C387" s="51">
        <f t="shared" si="8"/>
        <v>383</v>
      </c>
      <c r="D387" s="48">
        <v>6</v>
      </c>
      <c r="E387" s="160" t="s">
        <v>823</v>
      </c>
      <c r="F387" s="51" t="s">
        <v>824</v>
      </c>
      <c r="G387" s="153" t="s">
        <v>825</v>
      </c>
      <c r="H387" s="385">
        <v>10</v>
      </c>
      <c r="I387" s="401">
        <v>22</v>
      </c>
      <c r="J387" s="402">
        <v>94230</v>
      </c>
      <c r="K387" s="403">
        <f t="shared" si="13"/>
        <v>4283.181818181818</v>
      </c>
      <c r="L387" s="401">
        <v>604.5</v>
      </c>
      <c r="M387" s="387">
        <v>94230</v>
      </c>
      <c r="N387" s="381">
        <f t="shared" si="11"/>
        <v>155.88089330024815</v>
      </c>
      <c r="O387" s="150"/>
      <c r="P387" s="152"/>
      <c r="Q387" s="388"/>
      <c r="R387" s="54">
        <v>4500</v>
      </c>
      <c r="S387" s="55">
        <v>3926</v>
      </c>
      <c r="T387" s="121">
        <v>94230</v>
      </c>
      <c r="U387" s="122">
        <v>0</v>
      </c>
      <c r="V387" s="122">
        <f t="shared" si="14"/>
        <v>94230</v>
      </c>
      <c r="W387" s="355"/>
      <c r="X387" s="190"/>
      <c r="Y387" s="350"/>
      <c r="Z387" s="156"/>
      <c r="AA387" s="430"/>
    </row>
    <row r="388" spans="1:29" ht="27" customHeight="1" thickBot="1" x14ac:dyDescent="0.25">
      <c r="A388" s="14"/>
      <c r="B388" s="172"/>
      <c r="C388" s="51"/>
      <c r="D388" s="48">
        <v>4</v>
      </c>
      <c r="E388" s="48"/>
      <c r="F388" s="172" t="s">
        <v>925</v>
      </c>
      <c r="G388" s="51" t="s">
        <v>926</v>
      </c>
      <c r="H388" s="447">
        <v>20</v>
      </c>
      <c r="I388" s="448"/>
      <c r="J388" s="449"/>
      <c r="K388" s="450">
        <f>IF(AND(I388&gt;0,J388&gt;0),J388/I388,0)</f>
        <v>0</v>
      </c>
      <c r="L388" s="448"/>
      <c r="M388" s="449"/>
      <c r="N388" s="450">
        <f>IF(AND(L388&gt;0,M388&gt;0),M388/L388,0)</f>
        <v>0</v>
      </c>
      <c r="O388" s="373"/>
      <c r="P388" s="374"/>
      <c r="Q388" s="451" t="s">
        <v>927</v>
      </c>
      <c r="R388" s="452"/>
      <c r="S388" s="453"/>
      <c r="T388" s="454"/>
      <c r="U388" s="454"/>
      <c r="V388" s="122">
        <f>T388-U388</f>
        <v>0</v>
      </c>
      <c r="W388" s="337"/>
      <c r="X388" s="375"/>
      <c r="Y388" s="376"/>
      <c r="Z388" s="455"/>
      <c r="AA388" s="456"/>
    </row>
    <row r="389" spans="1:29" ht="15" customHeight="1" x14ac:dyDescent="0.2">
      <c r="B389" t="s">
        <v>10</v>
      </c>
      <c r="C389" s="2"/>
      <c r="D389" s="35">
        <f>COUNTIF(D5:D388,1)</f>
        <v>15</v>
      </c>
      <c r="E389" s="35"/>
      <c r="G389" s="2">
        <f>COUNTA(G5:G388)</f>
        <v>384</v>
      </c>
      <c r="H389" s="13">
        <f>SUM(H5:H388)</f>
        <v>6720</v>
      </c>
      <c r="I389" s="13">
        <f>SUM(I5:I388)</f>
        <v>69718</v>
      </c>
      <c r="J389" s="13">
        <f>SUM(J5:J388)</f>
        <v>1060764078</v>
      </c>
      <c r="K389" s="15">
        <f>IF(AND(I389&gt;0,J389&gt;0),J389/I389,0)</f>
        <v>15215.067529189018</v>
      </c>
      <c r="L389" s="13">
        <f>SUM(L5:L388)</f>
        <v>4921502.2200000007</v>
      </c>
      <c r="M389" s="13">
        <f>SUM(M5:M388)</f>
        <v>1008884258</v>
      </c>
      <c r="N389" s="15">
        <f>IF(AND(L389&gt;0,M389&gt;0),M389/L389,0)</f>
        <v>204.9951849864247</v>
      </c>
      <c r="V389" s="81"/>
      <c r="W389" s="81"/>
    </row>
    <row r="390" spans="1:29" ht="15" customHeight="1" x14ac:dyDescent="0.2">
      <c r="D390" s="35">
        <f>COUNTIF(D5:D388,2)</f>
        <v>126</v>
      </c>
      <c r="E390" s="35"/>
      <c r="F390" s="35"/>
    </row>
    <row r="391" spans="1:29" ht="15" customHeight="1" x14ac:dyDescent="0.2">
      <c r="D391" s="35">
        <f>COUNTIF(D5:D388,3)</f>
        <v>2</v>
      </c>
      <c r="E391" s="35"/>
      <c r="F391" s="36"/>
      <c r="G391" s="36"/>
      <c r="H391" s="13">
        <f>COUNTA(H5:H388)</f>
        <v>316</v>
      </c>
    </row>
    <row r="392" spans="1:29" ht="15" customHeight="1" x14ac:dyDescent="0.2">
      <c r="D392" s="35">
        <f>COUNTIF(D5:D388,4)</f>
        <v>65</v>
      </c>
      <c r="E392" s="35"/>
      <c r="F392" s="36"/>
      <c r="G392" s="36"/>
    </row>
    <row r="393" spans="1:29" ht="15" customHeight="1" x14ac:dyDescent="0.2">
      <c r="D393" s="35">
        <f>COUNTIF(D5:D388,5)</f>
        <v>89</v>
      </c>
      <c r="E393" s="35"/>
      <c r="F393" s="36"/>
      <c r="G393" s="36"/>
    </row>
    <row r="394" spans="1:29" ht="15" customHeight="1" x14ac:dyDescent="0.2">
      <c r="D394" s="35">
        <f>COUNTIF(D5:D388,6)</f>
        <v>17</v>
      </c>
      <c r="E394" s="35"/>
      <c r="F394" s="36"/>
      <c r="G394" s="36"/>
    </row>
    <row r="395" spans="1:29" ht="15" customHeight="1" x14ac:dyDescent="0.2">
      <c r="D395" s="35"/>
      <c r="E395" s="35"/>
      <c r="F395" s="35"/>
    </row>
    <row r="396" spans="1:29" ht="15" customHeight="1" x14ac:dyDescent="0.2">
      <c r="D396" s="35"/>
      <c r="E396" s="35"/>
      <c r="F396" s="36"/>
    </row>
    <row r="397" spans="1:29" ht="15" customHeight="1" x14ac:dyDescent="0.2">
      <c r="D397" s="35"/>
      <c r="E397" s="35"/>
      <c r="F397" s="36"/>
    </row>
    <row r="398" spans="1:29" ht="15" customHeight="1" x14ac:dyDescent="0.2"/>
    <row r="399" spans="1:29" ht="15" customHeight="1" x14ac:dyDescent="0.2"/>
    <row r="400" spans="1:29" ht="15" customHeight="1" x14ac:dyDescent="0.2">
      <c r="AC400" s="119"/>
    </row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spans="28:29" ht="15" customHeight="1" x14ac:dyDescent="0.2"/>
    <row r="434" spans="28:29" ht="15" customHeight="1" x14ac:dyDescent="0.2">
      <c r="AB434" s="120"/>
      <c r="AC434" s="120"/>
    </row>
    <row r="435" spans="28:29" ht="15" customHeight="1" x14ac:dyDescent="0.2"/>
    <row r="436" spans="28:29" ht="15" customHeight="1" x14ac:dyDescent="0.2"/>
    <row r="437" spans="28:29" ht="15" customHeight="1" x14ac:dyDescent="0.2"/>
    <row r="438" spans="28:29" ht="15" customHeight="1" x14ac:dyDescent="0.2"/>
    <row r="439" spans="28:29" ht="15" customHeight="1" x14ac:dyDescent="0.2"/>
    <row r="440" spans="28:29" ht="15" customHeight="1" x14ac:dyDescent="0.2"/>
    <row r="441" spans="28:29" ht="15" customHeight="1" x14ac:dyDescent="0.2"/>
    <row r="442" spans="28:29" ht="15" customHeight="1" x14ac:dyDescent="0.2"/>
    <row r="443" spans="28:29" ht="15" customHeight="1" x14ac:dyDescent="0.2"/>
    <row r="444" spans="28:29" ht="15" customHeight="1" x14ac:dyDescent="0.2"/>
    <row r="445" spans="28:29" ht="15" customHeight="1" x14ac:dyDescent="0.2"/>
    <row r="446" spans="28:29" ht="15" customHeight="1" x14ac:dyDescent="0.2"/>
    <row r="447" spans="28:29" ht="15" customHeight="1" x14ac:dyDescent="0.2"/>
    <row r="448" spans="28:29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</sheetData>
  <autoFilter ref="A4:AC394" xr:uid="{00000000-0009-0000-0000-000005000000}"/>
  <mergeCells count="22">
    <mergeCell ref="P2:P4"/>
    <mergeCell ref="Q2:Q4"/>
    <mergeCell ref="T2:T3"/>
    <mergeCell ref="U2:U3"/>
    <mergeCell ref="S2:S4"/>
    <mergeCell ref="R2:R4"/>
    <mergeCell ref="W2:W4"/>
    <mergeCell ref="Z3:AA3"/>
    <mergeCell ref="X2:AA2"/>
    <mergeCell ref="A2:A4"/>
    <mergeCell ref="B2:B4"/>
    <mergeCell ref="H2:N2"/>
    <mergeCell ref="I3:K3"/>
    <mergeCell ref="L3:N3"/>
    <mergeCell ref="G2:G4"/>
    <mergeCell ref="F2:F4"/>
    <mergeCell ref="C2:C4"/>
    <mergeCell ref="D2:D4"/>
    <mergeCell ref="E2:E4"/>
    <mergeCell ref="O2:O4"/>
    <mergeCell ref="V2:V3"/>
    <mergeCell ref="X3:Y3"/>
  </mergeCells>
  <phoneticPr fontId="2"/>
  <dataValidations count="6">
    <dataValidation imeMode="on" allowBlank="1" showInputMessage="1" showErrorMessage="1" sqref="G93:G95 G97 G100:G103 G106:G113 G208 G172 G5:G87 G278 G282:G365 G373 G387 G381:G383 G375:G377 G379 G367:G371 G151 G215" xr:uid="{00000000-0002-0000-0500-000000000000}"/>
    <dataValidation type="list" allowBlank="1" showInputMessage="1" showErrorMessage="1" sqref="Z5:Z388 W5:X388" xr:uid="{00000000-0002-0000-0500-000001000000}">
      <formula1>"○"</formula1>
    </dataValidation>
    <dataValidation type="list" allowBlank="1" showInputMessage="1" showErrorMessage="1" sqref="D5:D64 D266:D388 D241:D263 D166:D177 D155:D164 D66:D113 D115:D153 D179:D214 D216:D239" xr:uid="{00000000-0002-0000-0500-000002000000}">
      <formula1>$AC$5:$AC$10</formula1>
    </dataValidation>
    <dataValidation type="list" allowBlank="1" showInputMessage="1" showErrorMessage="1" sqref="D65 D114 D240 D264:D265 D165 D215" xr:uid="{00000000-0002-0000-0500-000003000000}">
      <formula1>$AB$5:$AB$10</formula1>
    </dataValidation>
    <dataValidation type="list" allowBlank="1" showInputMessage="1" showErrorMessage="1" sqref="D178" xr:uid="{00000000-0002-0000-0500-000004000000}">
      <formula1>#REF!</formula1>
    </dataValidation>
    <dataValidation type="list" allowBlank="1" showInputMessage="1" showErrorMessage="1" sqref="D154" xr:uid="{00000000-0002-0000-0500-000005000000}">
      <formula1>$AC$5:$AC$5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平均工賃（月額）</vt:lpstr>
      <vt:lpstr>平均工賃（時間額）</vt:lpstr>
      <vt:lpstr>施設数</vt:lpstr>
      <vt:lpstr>就労Ａ型（雇用型）</vt:lpstr>
      <vt:lpstr>就労Ａ型（非雇用型）</vt:lpstr>
      <vt:lpstr>就労B型</vt:lpstr>
      <vt:lpstr>'就労Ａ型（雇用型）'!Print_Area</vt:lpstr>
      <vt:lpstr>'就労Ａ型（非雇用型）'!Print_Area</vt:lpstr>
      <vt:lpstr>就労B型!Print_Area</vt:lpstr>
      <vt:lpstr>'就労Ａ型（雇用型）'!Print_Titles</vt:lpstr>
      <vt:lpstr>'就労Ａ型（非雇用型）'!Print_Titles</vt:lpstr>
      <vt:lpstr>就労B型!Print_Titles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2025-05-22T01:40:30Z</dcterms:created>
  <dcterms:modified xsi:type="dcterms:W3CDTF">2025-05-22T02:16:57Z</dcterms:modified>
</cp:coreProperties>
</file>