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xr:revisionPtr revIDLastSave="0" documentId="8_{66B5AB6B-A964-45FB-AE9D-38BFDF3EF4BE}" xr6:coauthVersionLast="47" xr6:coauthVersionMax="47" xr10:uidLastSave="{00000000-0000-0000-0000-000000000000}"/>
  <bookViews>
    <workbookView xWindow="-108" yWindow="-108" windowWidth="23256" windowHeight="12456" xr2:uid="{00000000-000D-0000-FFFF-FFFF00000000}"/>
  </bookViews>
  <sheets>
    <sheet name="勤務一覧_生活介護" sheetId="3" r:id="rId1"/>
    <sheet name="勤務一覧_自立訓練" sheetId="13" r:id="rId2"/>
    <sheet name="勤務一覧_就労選択" sheetId="12" r:id="rId3"/>
    <sheet name="勤務一覧_就労系(移行・継続)" sheetId="8" r:id="rId4"/>
    <sheet name="勤務一覧_就労定着" sheetId="9" r:id="rId5"/>
    <sheet name="勤務一覧_GH" sheetId="2" r:id="rId6"/>
    <sheet name="勤務一覧_入所施設" sheetId="14" r:id="rId7"/>
    <sheet name="別添①勤務時間" sheetId="4" r:id="rId8"/>
    <sheet name="別添②利用者数_生活介護" sheetId="6" r:id="rId9"/>
    <sheet name="別添②利用者数_自立訓練" sheetId="15" r:id="rId10"/>
    <sheet name="別添②利用者数_就労系(移行・継続）" sheetId="7" r:id="rId11"/>
    <sheet name="別添②利用者数_就労選択" sheetId="11" r:id="rId12"/>
    <sheet name="別添②利用者数_就労定着" sheetId="10" r:id="rId13"/>
    <sheet name="別添②利用者数_GH" sheetId="5" r:id="rId14"/>
    <sheet name="マスタ" sheetId="1" r:id="rId15"/>
  </sheets>
  <definedNames>
    <definedName name="_xlnm._FilterDatabase" localSheetId="14" hidden="1">マスタ!$A$1:$W$1</definedName>
    <definedName name="_xlnm._FilterDatabase" localSheetId="5" hidden="1">勤務一覧_GH!#REF!</definedName>
    <definedName name="_xlnm._FilterDatabase" localSheetId="1" hidden="1">勤務一覧_自立訓練!#REF!</definedName>
    <definedName name="_xlnm._FilterDatabase" localSheetId="3" hidden="1">'勤務一覧_就労系(移行・継続)'!#REF!</definedName>
    <definedName name="_xlnm._FilterDatabase" localSheetId="2" hidden="1">勤務一覧_就労選択!#REF!</definedName>
    <definedName name="_xlnm._FilterDatabase" localSheetId="4" hidden="1">勤務一覧_就労定着!#REF!</definedName>
    <definedName name="_xlnm._FilterDatabase" localSheetId="0" hidden="1">勤務一覧_生活介護!#REF!</definedName>
    <definedName name="_xlnm._FilterDatabase" localSheetId="6" hidden="1">勤務一覧_入所施設!#REF!</definedName>
    <definedName name="_xlnm._FilterDatabase" localSheetId="7" hidden="1">別添①勤務時間!#REF!</definedName>
    <definedName name="_xlnm.Print_Area" localSheetId="5">勤務一覧_GH!$A$1:$AU$75</definedName>
    <definedName name="_xlnm.Print_Area" localSheetId="1">勤務一覧_自立訓練!$A$1:$AU$73</definedName>
    <definedName name="_xlnm.Print_Area" localSheetId="3">'勤務一覧_就労系(移行・継続)'!$A$1:$AU$74</definedName>
    <definedName name="_xlnm.Print_Area" localSheetId="2">勤務一覧_就労選択!$A$1:$AU$73</definedName>
    <definedName name="_xlnm.Print_Area" localSheetId="4">勤務一覧_就労定着!$A$1:$AU$73</definedName>
    <definedName name="_xlnm.Print_Area" localSheetId="0">勤務一覧_生活介護!$A$1:$AU$76</definedName>
    <definedName name="_xlnm.Print_Area" localSheetId="6">勤務一覧_入所施設!$A$1:$AU$80</definedName>
    <definedName name="_xlnm.Print_Area" localSheetId="7">別添①勤務時間!$A$1:$K$45</definedName>
    <definedName name="_xlnm.Print_Area" localSheetId="13">別添②利用者数_GH!$A$1:$R$46</definedName>
    <definedName name="_xlnm.Print_Area" localSheetId="9">別添②利用者数_自立訓練!$A$1:$J$32</definedName>
    <definedName name="_xlnm.Print_Area" localSheetId="10">'別添②利用者数_就労系(移行・継続）'!$A$1:$L$32</definedName>
    <definedName name="_xlnm.Print_Area" localSheetId="11">別添②利用者数_就労選択!$A$1:$J$29</definedName>
    <definedName name="_xlnm.Print_Area" localSheetId="12">別添②利用者数_就労定着!$A$1:$J$28</definedName>
    <definedName name="_xlnm.Print_Area" localSheetId="8">別添②利用者数_生活介護!$A$1:$R$45</definedName>
    <definedName name="_xlnm.Print_Titles" localSheetId="5">勤務一覧_GH!$9:$11</definedName>
    <definedName name="_xlnm.Print_Titles" localSheetId="1">勤務一覧_自立訓練!$9:$11</definedName>
    <definedName name="_xlnm.Print_Titles" localSheetId="3">'勤務一覧_就労系(移行・継続)'!$9:$11</definedName>
    <definedName name="_xlnm.Print_Titles" localSheetId="2">勤務一覧_就労選択!$9:$11</definedName>
    <definedName name="_xlnm.Print_Titles" localSheetId="4">勤務一覧_就労定着!$9:$11</definedName>
    <definedName name="_xlnm.Print_Titles" localSheetId="0">勤務一覧_生活介護!$9:$11</definedName>
    <definedName name="_xlnm.Print_Titles" localSheetId="6">勤務一覧_入所施設!$9:$11</definedName>
    <definedName name="Z_2800211E_76AE_4166_A3C3_274F9B8196C0_.wvu.PrintArea" localSheetId="1" hidden="1">勤務一覧_自立訓練!$A$1:$AU$73</definedName>
    <definedName name="Z_2800211E_76AE_4166_A3C3_274F9B8196C0_.wvu.PrintArea" localSheetId="3" hidden="1">'勤務一覧_就労系(移行・継続)'!$A$1:$AU$74</definedName>
    <definedName name="Z_2800211E_76AE_4166_A3C3_274F9B8196C0_.wvu.PrintArea" localSheetId="2" hidden="1">勤務一覧_就労選択!$A$1:$AU$73</definedName>
    <definedName name="Z_2800211E_76AE_4166_A3C3_274F9B8196C0_.wvu.PrintArea" localSheetId="4" hidden="1">勤務一覧_就労定着!$A$1:$AU$73</definedName>
    <definedName name="Z_2800211E_76AE_4166_A3C3_274F9B8196C0_.wvu.PrintArea" localSheetId="6" hidden="1">勤務一覧_入所施設!$A$1:$AU$80</definedName>
    <definedName name="Z_2800211E_76AE_4166_A3C3_274F9B8196C0_.wvu.PrintArea" localSheetId="9" hidden="1">別添②利用者数_自立訓練!$A$1:$H$47</definedName>
    <definedName name="Z_2800211E_76AE_4166_A3C3_274F9B8196C0_.wvu.PrintArea" localSheetId="11" hidden="1">別添②利用者数_就労選択!$A$1:$H$41</definedName>
    <definedName name="Z_2800211E_76AE_4166_A3C3_274F9B8196C0_.wvu.PrintArea" localSheetId="12" hidden="1">別添②利用者数_就労定着!$A$1:$H$42</definedName>
    <definedName name="Z_2800211E_76AE_4166_A3C3_274F9B8196C0_.wvu.PrintTitles" localSheetId="1" hidden="1">勤務一覧_自立訓練!$9:$11</definedName>
    <definedName name="Z_2800211E_76AE_4166_A3C3_274F9B8196C0_.wvu.PrintTitles" localSheetId="3" hidden="1">'勤務一覧_就労系(移行・継続)'!$9:$11</definedName>
    <definedName name="Z_2800211E_76AE_4166_A3C3_274F9B8196C0_.wvu.PrintTitles" localSheetId="2" hidden="1">勤務一覧_就労選択!$9:$11</definedName>
    <definedName name="Z_2800211E_76AE_4166_A3C3_274F9B8196C0_.wvu.PrintTitles" localSheetId="4" hidden="1">勤務一覧_就労定着!$9:$11</definedName>
    <definedName name="Z_2800211E_76AE_4166_A3C3_274F9B8196C0_.wvu.PrintTitles" localSheetId="6" hidden="1">勤務一覧_入所施設!$9:$11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5" i="3" l="1"/>
  <c r="AN44" i="14"/>
  <c r="X50" i="14"/>
  <c r="T50" i="14"/>
  <c r="I4" i="10"/>
  <c r="Q4" i="10" s="1"/>
  <c r="B36" i="8"/>
  <c r="AJ42" i="13"/>
  <c r="AF42" i="13"/>
  <c r="AB42" i="13"/>
  <c r="X42" i="13"/>
  <c r="T42" i="13"/>
  <c r="P42" i="13"/>
  <c r="M6" i="6"/>
  <c r="I6" i="6"/>
  <c r="L6" i="6"/>
  <c r="K6" i="6"/>
  <c r="J6" i="6"/>
  <c r="N11" i="6"/>
  <c r="N6" i="6" s="1"/>
  <c r="C8" i="5"/>
  <c r="C9" i="10"/>
  <c r="C8" i="10"/>
  <c r="J28" i="15"/>
  <c r="H28" i="15"/>
  <c r="D28" i="15"/>
  <c r="C28" i="15"/>
  <c r="H29" i="15" s="1"/>
  <c r="D15" i="15"/>
  <c r="I24" i="15" s="1"/>
  <c r="E11" i="15"/>
  <c r="D11" i="15"/>
  <c r="C11" i="15"/>
  <c r="C10" i="15"/>
  <c r="E9" i="15"/>
  <c r="D9" i="15"/>
  <c r="C9" i="15"/>
  <c r="E8" i="15"/>
  <c r="D8" i="15"/>
  <c r="C8" i="15"/>
  <c r="E7" i="15"/>
  <c r="D7" i="15"/>
  <c r="C7" i="15"/>
  <c r="H6" i="15"/>
  <c r="X39" i="14"/>
  <c r="X41" i="14"/>
  <c r="AF41" i="14" s="1"/>
  <c r="X42" i="14"/>
  <c r="AF42" i="14" s="1"/>
  <c r="X43" i="14"/>
  <c r="AF43" i="14" s="1"/>
  <c r="X44" i="14"/>
  <c r="AF44" i="14" s="1"/>
  <c r="X40" i="14"/>
  <c r="AF40" i="14" s="1"/>
  <c r="AF39" i="14"/>
  <c r="B35" i="13"/>
  <c r="AN51" i="14"/>
  <c r="AN50" i="14"/>
  <c r="AN48" i="14"/>
  <c r="AP48" i="14"/>
  <c r="AP49" i="14"/>
  <c r="AN49" i="14"/>
  <c r="AJ44" i="2"/>
  <c r="AF44" i="2"/>
  <c r="AB44" i="2"/>
  <c r="X44" i="2"/>
  <c r="AJ43" i="2"/>
  <c r="AF43" i="2"/>
  <c r="AB43" i="2"/>
  <c r="X43" i="2"/>
  <c r="AJ42" i="9"/>
  <c r="AF42" i="9"/>
  <c r="AB42" i="9"/>
  <c r="X42" i="9"/>
  <c r="T42" i="9"/>
  <c r="P42" i="9"/>
  <c r="AJ42" i="12"/>
  <c r="AF42" i="12"/>
  <c r="AB42" i="12"/>
  <c r="X42" i="12"/>
  <c r="T42" i="12"/>
  <c r="P42" i="12"/>
  <c r="L42" i="12"/>
  <c r="AJ41" i="12"/>
  <c r="AJ43" i="8"/>
  <c r="AF43" i="8"/>
  <c r="AB43" i="8"/>
  <c r="X43" i="8"/>
  <c r="AJ42" i="8"/>
  <c r="AJ41" i="13"/>
  <c r="AB50" i="14"/>
  <c r="AB51" i="14"/>
  <c r="X51" i="14"/>
  <c r="T51" i="14"/>
  <c r="AJ44" i="3"/>
  <c r="T45" i="3"/>
  <c r="X45" i="3"/>
  <c r="AB45" i="3"/>
  <c r="AJ45" i="3"/>
  <c r="AL49" i="14"/>
  <c r="AJ49" i="14"/>
  <c r="AH49" i="14"/>
  <c r="AF49" i="14"/>
  <c r="AD49" i="14"/>
  <c r="AB49" i="14"/>
  <c r="Z49" i="14"/>
  <c r="X49" i="14"/>
  <c r="V49" i="14"/>
  <c r="T49" i="14"/>
  <c r="R49" i="14"/>
  <c r="P49" i="14"/>
  <c r="N49" i="14"/>
  <c r="L49" i="14"/>
  <c r="J49" i="14"/>
  <c r="H49" i="14"/>
  <c r="F49" i="14"/>
  <c r="D49" i="14"/>
  <c r="AL48" i="14"/>
  <c r="AJ48" i="14"/>
  <c r="AH48" i="14"/>
  <c r="AF48" i="14"/>
  <c r="AD48" i="14"/>
  <c r="AB48" i="14"/>
  <c r="Z48" i="14"/>
  <c r="X48" i="14"/>
  <c r="V48" i="14"/>
  <c r="T48" i="14"/>
  <c r="R48" i="14"/>
  <c r="P48" i="14"/>
  <c r="N48" i="14"/>
  <c r="L48" i="14"/>
  <c r="J48" i="14"/>
  <c r="H48" i="14"/>
  <c r="F48" i="14"/>
  <c r="D48" i="14"/>
  <c r="M4" i="14"/>
  <c r="AP31" i="14"/>
  <c r="AQ31" i="14" s="1"/>
  <c r="BZ28" i="14"/>
  <c r="BY28" i="14"/>
  <c r="BX28" i="14"/>
  <c r="BW28" i="14"/>
  <c r="BV28" i="14"/>
  <c r="BU28" i="14"/>
  <c r="BT28" i="14"/>
  <c r="BS28" i="14"/>
  <c r="BR28" i="14"/>
  <c r="BQ28" i="14"/>
  <c r="BP28" i="14"/>
  <c r="BO28" i="14"/>
  <c r="BN28" i="14"/>
  <c r="BM28" i="14"/>
  <c r="BL28" i="14"/>
  <c r="BK28" i="14"/>
  <c r="BJ28" i="14"/>
  <c r="BI28" i="14"/>
  <c r="BH28" i="14"/>
  <c r="BG28" i="14"/>
  <c r="BF28" i="14"/>
  <c r="BE28" i="14"/>
  <c r="BD28" i="14"/>
  <c r="BC28" i="14"/>
  <c r="BB28" i="14"/>
  <c r="BA28" i="14"/>
  <c r="AZ28" i="14"/>
  <c r="AY28" i="14"/>
  <c r="AX28" i="14"/>
  <c r="AW28" i="14"/>
  <c r="AV28" i="14"/>
  <c r="AP28" i="14"/>
  <c r="AQ28" i="14" s="1"/>
  <c r="AR28" i="14" s="1"/>
  <c r="A28" i="14"/>
  <c r="BZ27" i="14"/>
  <c r="BY27" i="14"/>
  <c r="BX27" i="14"/>
  <c r="BW27" i="14"/>
  <c r="BV27" i="14"/>
  <c r="BU27" i="14"/>
  <c r="BT27" i="14"/>
  <c r="BS27" i="14"/>
  <c r="BR27" i="14"/>
  <c r="BQ27" i="14"/>
  <c r="BP27" i="14"/>
  <c r="BO27" i="14"/>
  <c r="BN27" i="14"/>
  <c r="BM27" i="14"/>
  <c r="BL27" i="14"/>
  <c r="BK27" i="14"/>
  <c r="BJ27" i="14"/>
  <c r="BI27" i="14"/>
  <c r="BH27" i="14"/>
  <c r="BG27" i="14"/>
  <c r="BF27" i="14"/>
  <c r="BE27" i="14"/>
  <c r="BD27" i="14"/>
  <c r="BC27" i="14"/>
  <c r="BB27" i="14"/>
  <c r="BA27" i="14"/>
  <c r="AZ27" i="14"/>
  <c r="AY27" i="14"/>
  <c r="AX27" i="14"/>
  <c r="AW27" i="14"/>
  <c r="AV27" i="14"/>
  <c r="AP27" i="14"/>
  <c r="AQ27" i="14" s="1"/>
  <c r="AR27" i="14" s="1"/>
  <c r="A27" i="14"/>
  <c r="BZ26" i="14"/>
  <c r="BY26" i="14"/>
  <c r="BX26" i="14"/>
  <c r="BW26" i="14"/>
  <c r="BV26" i="14"/>
  <c r="BU26" i="14"/>
  <c r="BT26" i="14"/>
  <c r="BS26" i="14"/>
  <c r="BR26" i="14"/>
  <c r="BQ26" i="14"/>
  <c r="BP26" i="14"/>
  <c r="BO26" i="14"/>
  <c r="BN26" i="14"/>
  <c r="BM26" i="14"/>
  <c r="BL26" i="14"/>
  <c r="BK26" i="14"/>
  <c r="BJ26" i="14"/>
  <c r="BI26" i="14"/>
  <c r="BH26" i="14"/>
  <c r="BG26" i="14"/>
  <c r="BF26" i="14"/>
  <c r="BE26" i="14"/>
  <c r="BD26" i="14"/>
  <c r="BC26" i="14"/>
  <c r="BB26" i="14"/>
  <c r="BA26" i="14"/>
  <c r="AZ26" i="14"/>
  <c r="AY26" i="14"/>
  <c r="AX26" i="14"/>
  <c r="AW26" i="14"/>
  <c r="AV26" i="14"/>
  <c r="AP26" i="14"/>
  <c r="AQ26" i="14" s="1"/>
  <c r="AR26" i="14" s="1"/>
  <c r="A26" i="14"/>
  <c r="BZ25" i="14"/>
  <c r="BY25" i="14"/>
  <c r="BX25" i="14"/>
  <c r="BW25" i="14"/>
  <c r="BV25" i="14"/>
  <c r="BU25" i="14"/>
  <c r="BT25" i="14"/>
  <c r="BS25" i="14"/>
  <c r="BR25" i="14"/>
  <c r="BQ25" i="14"/>
  <c r="BP25" i="14"/>
  <c r="BO25" i="14"/>
  <c r="BN25" i="14"/>
  <c r="BM25" i="14"/>
  <c r="BL25" i="14"/>
  <c r="BK25" i="14"/>
  <c r="BJ25" i="14"/>
  <c r="BI25" i="14"/>
  <c r="BH25" i="14"/>
  <c r="BG25" i="14"/>
  <c r="BF25" i="14"/>
  <c r="BE25" i="14"/>
  <c r="BD25" i="14"/>
  <c r="BC25" i="14"/>
  <c r="BB25" i="14"/>
  <c r="BA25" i="14"/>
  <c r="AZ25" i="14"/>
  <c r="AY25" i="14"/>
  <c r="AX25" i="14"/>
  <c r="AW25" i="14"/>
  <c r="AV25" i="14"/>
  <c r="A25" i="14"/>
  <c r="BZ24" i="14"/>
  <c r="BY24" i="14"/>
  <c r="BX24" i="14"/>
  <c r="BW24" i="14"/>
  <c r="BV24" i="14"/>
  <c r="BU24" i="14"/>
  <c r="BT24" i="14"/>
  <c r="BS24" i="14"/>
  <c r="BR24" i="14"/>
  <c r="BQ24" i="14"/>
  <c r="BP24" i="14"/>
  <c r="BO24" i="14"/>
  <c r="BN24" i="14"/>
  <c r="BM24" i="14"/>
  <c r="BL24" i="14"/>
  <c r="BK24" i="14"/>
  <c r="BJ24" i="14"/>
  <c r="BI24" i="14"/>
  <c r="BH24" i="14"/>
  <c r="BG24" i="14"/>
  <c r="BF24" i="14"/>
  <c r="BE24" i="14"/>
  <c r="BD24" i="14"/>
  <c r="BC24" i="14"/>
  <c r="BB24" i="14"/>
  <c r="BA24" i="14"/>
  <c r="AZ24" i="14"/>
  <c r="AY24" i="14"/>
  <c r="AX24" i="14"/>
  <c r="AW24" i="14"/>
  <c r="AV24" i="14"/>
  <c r="A24" i="14"/>
  <c r="BZ23" i="14"/>
  <c r="BY23" i="14"/>
  <c r="BX23" i="14"/>
  <c r="BW23" i="14"/>
  <c r="BV23" i="14"/>
  <c r="BU23" i="14"/>
  <c r="BT23" i="14"/>
  <c r="BS23" i="14"/>
  <c r="BR23" i="14"/>
  <c r="BQ23" i="14"/>
  <c r="BP23" i="14"/>
  <c r="BO23" i="14"/>
  <c r="BN23" i="14"/>
  <c r="BM23" i="14"/>
  <c r="BL23" i="14"/>
  <c r="BK23" i="14"/>
  <c r="BJ23" i="14"/>
  <c r="BI23" i="14"/>
  <c r="BH23" i="14"/>
  <c r="BG23" i="14"/>
  <c r="BF23" i="14"/>
  <c r="BE23" i="14"/>
  <c r="BD23" i="14"/>
  <c r="BC23" i="14"/>
  <c r="BB23" i="14"/>
  <c r="BA23" i="14"/>
  <c r="AZ23" i="14"/>
  <c r="AY23" i="14"/>
  <c r="AX23" i="14"/>
  <c r="AW23" i="14"/>
  <c r="AV23" i="14"/>
  <c r="A23" i="14"/>
  <c r="BZ22" i="14"/>
  <c r="BY22" i="14"/>
  <c r="BX22" i="14"/>
  <c r="BW22" i="14"/>
  <c r="BV22" i="14"/>
  <c r="BU22" i="14"/>
  <c r="BT22" i="14"/>
  <c r="BS22" i="14"/>
  <c r="BR22" i="14"/>
  <c r="BQ22" i="14"/>
  <c r="BP22" i="14"/>
  <c r="BO22" i="14"/>
  <c r="BN22" i="14"/>
  <c r="BM22" i="14"/>
  <c r="BL22" i="14"/>
  <c r="BK22" i="14"/>
  <c r="BJ22" i="14"/>
  <c r="BI22" i="14"/>
  <c r="BH22" i="14"/>
  <c r="BG22" i="14"/>
  <c r="BF22" i="14"/>
  <c r="BE22" i="14"/>
  <c r="BD22" i="14"/>
  <c r="BC22" i="14"/>
  <c r="BB22" i="14"/>
  <c r="BA22" i="14"/>
  <c r="AZ22" i="14"/>
  <c r="AY22" i="14"/>
  <c r="AX22" i="14"/>
  <c r="AW22" i="14"/>
  <c r="AV22" i="14"/>
  <c r="A22" i="14"/>
  <c r="BZ21" i="14"/>
  <c r="BY21" i="14"/>
  <c r="BX21" i="14"/>
  <c r="BW21" i="14"/>
  <c r="BV21" i="14"/>
  <c r="BU21" i="14"/>
  <c r="BT21" i="14"/>
  <c r="BS21" i="14"/>
  <c r="BR21" i="14"/>
  <c r="BQ21" i="14"/>
  <c r="BP21" i="14"/>
  <c r="BO21" i="14"/>
  <c r="BN21" i="14"/>
  <c r="BM21" i="14"/>
  <c r="BL21" i="14"/>
  <c r="BK21" i="14"/>
  <c r="BJ21" i="14"/>
  <c r="BI21" i="14"/>
  <c r="BH21" i="14"/>
  <c r="BG21" i="14"/>
  <c r="BF21" i="14"/>
  <c r="BE21" i="14"/>
  <c r="BD21" i="14"/>
  <c r="BC21" i="14"/>
  <c r="BB21" i="14"/>
  <c r="BA21" i="14"/>
  <c r="AZ21" i="14"/>
  <c r="AY21" i="14"/>
  <c r="AX21" i="14"/>
  <c r="AW21" i="14"/>
  <c r="AV21" i="14"/>
  <c r="A21" i="14"/>
  <c r="BZ20" i="14"/>
  <c r="BY20" i="14"/>
  <c r="BX20" i="14"/>
  <c r="BW20" i="14"/>
  <c r="BV20" i="14"/>
  <c r="BU20" i="14"/>
  <c r="BT20" i="14"/>
  <c r="BS20" i="14"/>
  <c r="BR20" i="14"/>
  <c r="BQ20" i="14"/>
  <c r="BP20" i="14"/>
  <c r="BO20" i="14"/>
  <c r="BN20" i="14"/>
  <c r="BM20" i="14"/>
  <c r="BL20" i="14"/>
  <c r="BK20" i="14"/>
  <c r="BJ20" i="14"/>
  <c r="BI20" i="14"/>
  <c r="BH20" i="14"/>
  <c r="BG20" i="14"/>
  <c r="BF20" i="14"/>
  <c r="BE20" i="14"/>
  <c r="BD20" i="14"/>
  <c r="BC20" i="14"/>
  <c r="BB20" i="14"/>
  <c r="BA20" i="14"/>
  <c r="AZ20" i="14"/>
  <c r="AY20" i="14"/>
  <c r="AX20" i="14"/>
  <c r="AW20" i="14"/>
  <c r="AV20" i="14"/>
  <c r="A20" i="14"/>
  <c r="BZ19" i="14"/>
  <c r="BY19" i="14"/>
  <c r="BX19" i="14"/>
  <c r="BW19" i="14"/>
  <c r="BV19" i="14"/>
  <c r="BU19" i="14"/>
  <c r="BT19" i="14"/>
  <c r="BS19" i="14"/>
  <c r="BR19" i="14"/>
  <c r="BQ19" i="14"/>
  <c r="BP19" i="14"/>
  <c r="BO19" i="14"/>
  <c r="BN19" i="14"/>
  <c r="BM19" i="14"/>
  <c r="BL19" i="14"/>
  <c r="BK19" i="14"/>
  <c r="BJ19" i="14"/>
  <c r="BI19" i="14"/>
  <c r="BH19" i="14"/>
  <c r="BG19" i="14"/>
  <c r="BF19" i="14"/>
  <c r="BE19" i="14"/>
  <c r="BD19" i="14"/>
  <c r="BC19" i="14"/>
  <c r="BB19" i="14"/>
  <c r="BA19" i="14"/>
  <c r="AZ19" i="14"/>
  <c r="AY19" i="14"/>
  <c r="AX19" i="14"/>
  <c r="AW19" i="14"/>
  <c r="AV19" i="14"/>
  <c r="A19" i="14"/>
  <c r="BZ18" i="14"/>
  <c r="BY18" i="14"/>
  <c r="BX18" i="14"/>
  <c r="BW18" i="14"/>
  <c r="BV18" i="14"/>
  <c r="BU18" i="14"/>
  <c r="BT18" i="14"/>
  <c r="BS18" i="14"/>
  <c r="BR18" i="14"/>
  <c r="BQ18" i="14"/>
  <c r="BP18" i="14"/>
  <c r="BO18" i="14"/>
  <c r="BN18" i="14"/>
  <c r="BM18" i="14"/>
  <c r="BL18" i="14"/>
  <c r="BK18" i="14"/>
  <c r="BJ18" i="14"/>
  <c r="BI18" i="14"/>
  <c r="BH18" i="14"/>
  <c r="BG18" i="14"/>
  <c r="BF18" i="14"/>
  <c r="BE18" i="14"/>
  <c r="BD18" i="14"/>
  <c r="BC18" i="14"/>
  <c r="BB18" i="14"/>
  <c r="BA18" i="14"/>
  <c r="AZ18" i="14"/>
  <c r="AY18" i="14"/>
  <c r="AX18" i="14"/>
  <c r="AW18" i="14"/>
  <c r="AV18" i="14"/>
  <c r="A18" i="14"/>
  <c r="BZ17" i="14"/>
  <c r="BY17" i="14"/>
  <c r="BX17" i="14"/>
  <c r="BW17" i="14"/>
  <c r="BV17" i="14"/>
  <c r="BU17" i="14"/>
  <c r="BT17" i="14"/>
  <c r="BS17" i="14"/>
  <c r="BR17" i="14"/>
  <c r="BQ17" i="14"/>
  <c r="BP17" i="14"/>
  <c r="BO17" i="14"/>
  <c r="BN17" i="14"/>
  <c r="BM17" i="14"/>
  <c r="BL17" i="14"/>
  <c r="BK17" i="14"/>
  <c r="BJ17" i="14"/>
  <c r="BI17" i="14"/>
  <c r="BH17" i="14"/>
  <c r="BG17" i="14"/>
  <c r="BF17" i="14"/>
  <c r="BE17" i="14"/>
  <c r="BD17" i="14"/>
  <c r="BC17" i="14"/>
  <c r="BB17" i="14"/>
  <c r="BA17" i="14"/>
  <c r="AZ17" i="14"/>
  <c r="AY17" i="14"/>
  <c r="AX17" i="14"/>
  <c r="AW17" i="14"/>
  <c r="AV17" i="14"/>
  <c r="A17" i="14"/>
  <c r="BZ16" i="14"/>
  <c r="BY16" i="14"/>
  <c r="BX16" i="14"/>
  <c r="BW16" i="14"/>
  <c r="BV16" i="14"/>
  <c r="BU16" i="14"/>
  <c r="BT16" i="14"/>
  <c r="BS16" i="14"/>
  <c r="BR16" i="14"/>
  <c r="BQ16" i="14"/>
  <c r="BP16" i="14"/>
  <c r="BO16" i="14"/>
  <c r="BN16" i="14"/>
  <c r="BM16" i="14"/>
  <c r="BL16" i="14"/>
  <c r="BK16" i="14"/>
  <c r="BJ16" i="14"/>
  <c r="BI16" i="14"/>
  <c r="BH16" i="14"/>
  <c r="BG16" i="14"/>
  <c r="BF16" i="14"/>
  <c r="BE16" i="14"/>
  <c r="BD16" i="14"/>
  <c r="BC16" i="14"/>
  <c r="BB16" i="14"/>
  <c r="BA16" i="14"/>
  <c r="AZ16" i="14"/>
  <c r="AY16" i="14"/>
  <c r="AX16" i="14"/>
  <c r="AW16" i="14"/>
  <c r="AV16" i="14"/>
  <c r="A16" i="14"/>
  <c r="BZ15" i="14"/>
  <c r="BY15" i="14"/>
  <c r="BX15" i="14"/>
  <c r="BW15" i="14"/>
  <c r="BV15" i="14"/>
  <c r="BU15" i="14"/>
  <c r="BT15" i="14"/>
  <c r="BS15" i="14"/>
  <c r="BR15" i="14"/>
  <c r="BQ15" i="14"/>
  <c r="BP15" i="14"/>
  <c r="BO15" i="14"/>
  <c r="BN15" i="14"/>
  <c r="BM15" i="14"/>
  <c r="BL15" i="14"/>
  <c r="BK15" i="14"/>
  <c r="BJ15" i="14"/>
  <c r="BI15" i="14"/>
  <c r="BH15" i="14"/>
  <c r="BG15" i="14"/>
  <c r="BF15" i="14"/>
  <c r="BE15" i="14"/>
  <c r="BD15" i="14"/>
  <c r="BC15" i="14"/>
  <c r="BB15" i="14"/>
  <c r="BA15" i="14"/>
  <c r="AZ15" i="14"/>
  <c r="AY15" i="14"/>
  <c r="AX15" i="14"/>
  <c r="AW15" i="14"/>
  <c r="AV15" i="14"/>
  <c r="A15" i="14"/>
  <c r="BZ14" i="14"/>
  <c r="BY14" i="14"/>
  <c r="BX14" i="14"/>
  <c r="BW14" i="14"/>
  <c r="BV14" i="14"/>
  <c r="BU14" i="14"/>
  <c r="BT14" i="14"/>
  <c r="BS14" i="14"/>
  <c r="BR14" i="14"/>
  <c r="BQ14" i="14"/>
  <c r="BP14" i="14"/>
  <c r="BO14" i="14"/>
  <c r="BN14" i="14"/>
  <c r="BM14" i="14"/>
  <c r="BL14" i="14"/>
  <c r="BK14" i="14"/>
  <c r="BJ14" i="14"/>
  <c r="BI14" i="14"/>
  <c r="BH14" i="14"/>
  <c r="BG14" i="14"/>
  <c r="BF14" i="14"/>
  <c r="BE14" i="14"/>
  <c r="BD14" i="14"/>
  <c r="BC14" i="14"/>
  <c r="BB14" i="14"/>
  <c r="BA14" i="14"/>
  <c r="AP14" i="14" s="1"/>
  <c r="AQ14" i="14" s="1"/>
  <c r="H50" i="14" s="1"/>
  <c r="AZ14" i="14"/>
  <c r="AY14" i="14"/>
  <c r="AX14" i="14"/>
  <c r="AW14" i="14"/>
  <c r="AV14" i="14"/>
  <c r="A14" i="14"/>
  <c r="BZ13" i="14"/>
  <c r="BY13" i="14"/>
  <c r="BX13" i="14"/>
  <c r="BW13" i="14"/>
  <c r="BV13" i="14"/>
  <c r="BU13" i="14"/>
  <c r="BT13" i="14"/>
  <c r="BS13" i="14"/>
  <c r="BR13" i="14"/>
  <c r="BQ13" i="14"/>
  <c r="BP13" i="14"/>
  <c r="BO13" i="14"/>
  <c r="BN13" i="14"/>
  <c r="BM13" i="14"/>
  <c r="BL13" i="14"/>
  <c r="BK13" i="14"/>
  <c r="BJ13" i="14"/>
  <c r="BI13" i="14"/>
  <c r="BH13" i="14"/>
  <c r="BG13" i="14"/>
  <c r="BF13" i="14"/>
  <c r="BE13" i="14"/>
  <c r="BD13" i="14"/>
  <c r="BC13" i="14"/>
  <c r="BB13" i="14"/>
  <c r="BA13" i="14"/>
  <c r="AZ13" i="14"/>
  <c r="AY13" i="14"/>
  <c r="AX13" i="14"/>
  <c r="AW13" i="14"/>
  <c r="AV13" i="14"/>
  <c r="AP13" i="14" s="1"/>
  <c r="AQ13" i="14" s="1"/>
  <c r="A13" i="14"/>
  <c r="AO10" i="14"/>
  <c r="BZ10" i="14" s="1"/>
  <c r="BZ11" i="14" s="1"/>
  <c r="AN10" i="14"/>
  <c r="BY10" i="14" s="1"/>
  <c r="BY11" i="14" s="1"/>
  <c r="AM10" i="14"/>
  <c r="BX10" i="14" s="1"/>
  <c r="BX11" i="14" s="1"/>
  <c r="K10" i="14"/>
  <c r="L10" i="14" s="1"/>
  <c r="AP20" i="14" l="1"/>
  <c r="AQ20" i="14" s="1"/>
  <c r="AR20" i="14" s="1"/>
  <c r="AP23" i="14"/>
  <c r="AQ23" i="14" s="1"/>
  <c r="AR23" i="14" s="1"/>
  <c r="AP22" i="14"/>
  <c r="AQ22" i="14" s="1"/>
  <c r="AR22" i="14" s="1"/>
  <c r="AP17" i="14"/>
  <c r="AQ17" i="14" s="1"/>
  <c r="AR17" i="14" s="1"/>
  <c r="AP18" i="14"/>
  <c r="AQ18" i="14" s="1"/>
  <c r="AR18" i="14" s="1"/>
  <c r="AP19" i="14"/>
  <c r="AQ19" i="14" s="1"/>
  <c r="AP16" i="14"/>
  <c r="AQ16" i="14" s="1"/>
  <c r="AR16" i="14" s="1"/>
  <c r="AP21" i="14"/>
  <c r="AQ21" i="14" s="1"/>
  <c r="AR21" i="14" s="1"/>
  <c r="AP24" i="14"/>
  <c r="AQ24" i="14" s="1"/>
  <c r="AR24" i="14" s="1"/>
  <c r="AP25" i="14"/>
  <c r="AQ25" i="14" s="1"/>
  <c r="AP15" i="14"/>
  <c r="AQ15" i="14" s="1"/>
  <c r="R6" i="6"/>
  <c r="J29" i="15"/>
  <c r="H5" i="15"/>
  <c r="H7" i="15"/>
  <c r="I21" i="15"/>
  <c r="I22" i="15"/>
  <c r="I26" i="15"/>
  <c r="I14" i="15"/>
  <c r="C15" i="15"/>
  <c r="G26" i="15" s="1"/>
  <c r="I17" i="15"/>
  <c r="I18" i="15"/>
  <c r="I25" i="15"/>
  <c r="I19" i="15"/>
  <c r="I23" i="15"/>
  <c r="I27" i="15"/>
  <c r="I16" i="15"/>
  <c r="I20" i="15"/>
  <c r="BX30" i="14"/>
  <c r="AM30" i="14" s="1"/>
  <c r="BP30" i="14"/>
  <c r="AE30" i="14" s="1"/>
  <c r="BH30" i="14"/>
  <c r="W30" i="14" s="1"/>
  <c r="AZ30" i="14"/>
  <c r="O30" i="14" s="1"/>
  <c r="D50" i="14"/>
  <c r="D51" i="14"/>
  <c r="BA30" i="14"/>
  <c r="P30" i="14" s="1"/>
  <c r="BI30" i="14"/>
  <c r="X30" i="14" s="1"/>
  <c r="BQ30" i="14"/>
  <c r="AF30" i="14" s="1"/>
  <c r="BY30" i="14"/>
  <c r="AN30" i="14" s="1"/>
  <c r="AN11" i="14"/>
  <c r="H51" i="14"/>
  <c r="BS30" i="14"/>
  <c r="AH30" i="14" s="1"/>
  <c r="AV30" i="14"/>
  <c r="K30" i="14" s="1"/>
  <c r="BD30" i="14"/>
  <c r="S30" i="14" s="1"/>
  <c r="BL30" i="14"/>
  <c r="AA30" i="14" s="1"/>
  <c r="BT30" i="14"/>
  <c r="AI30" i="14" s="1"/>
  <c r="BE30" i="14"/>
  <c r="T30" i="14" s="1"/>
  <c r="BK30" i="14"/>
  <c r="Z30" i="14" s="1"/>
  <c r="AW30" i="14"/>
  <c r="L30" i="14" s="1"/>
  <c r="BU30" i="14"/>
  <c r="AJ30" i="14" s="1"/>
  <c r="BF30" i="14"/>
  <c r="U30" i="14" s="1"/>
  <c r="BN30" i="14"/>
  <c r="AC30" i="14" s="1"/>
  <c r="BV30" i="14"/>
  <c r="AK30" i="14" s="1"/>
  <c r="BB30" i="14"/>
  <c r="Q30" i="14" s="1"/>
  <c r="BJ30" i="14"/>
  <c r="Y30" i="14" s="1"/>
  <c r="BR30" i="14"/>
  <c r="AG30" i="14" s="1"/>
  <c r="BZ30" i="14"/>
  <c r="AO30" i="14" s="1"/>
  <c r="BC30" i="14"/>
  <c r="R30" i="14" s="1"/>
  <c r="BM30" i="14"/>
  <c r="AB30" i="14" s="1"/>
  <c r="AX30" i="14"/>
  <c r="M30" i="14" s="1"/>
  <c r="AM11" i="14"/>
  <c r="AY30" i="14"/>
  <c r="N30" i="14" s="1"/>
  <c r="BG30" i="14"/>
  <c r="V30" i="14" s="1"/>
  <c r="BO30" i="14"/>
  <c r="AD30" i="14" s="1"/>
  <c r="BW30" i="14"/>
  <c r="AL30" i="14" s="1"/>
  <c r="M10" i="14"/>
  <c r="AW10" i="14"/>
  <c r="AW11" i="14" s="1"/>
  <c r="L11" i="14"/>
  <c r="AR14" i="14"/>
  <c r="AO11" i="14"/>
  <c r="K11" i="14"/>
  <c r="AV10" i="14"/>
  <c r="AV11" i="14" s="1"/>
  <c r="AR13" i="14"/>
  <c r="P50" i="14" l="1"/>
  <c r="P51" i="14"/>
  <c r="AF50" i="14"/>
  <c r="AR15" i="14"/>
  <c r="AR25" i="14"/>
  <c r="AJ50" i="14"/>
  <c r="AN42" i="14" s="1"/>
  <c r="AJ51" i="14"/>
  <c r="AF51" i="14"/>
  <c r="L51" i="14"/>
  <c r="L50" i="14"/>
  <c r="AR19" i="14"/>
  <c r="Q7" i="15"/>
  <c r="G5" i="13"/>
  <c r="G24" i="15"/>
  <c r="G22" i="15"/>
  <c r="G14" i="15"/>
  <c r="G17" i="15"/>
  <c r="G20" i="15"/>
  <c r="G19" i="15"/>
  <c r="G18" i="15"/>
  <c r="G27" i="15"/>
  <c r="G25" i="15"/>
  <c r="G21" i="15"/>
  <c r="G16" i="15"/>
  <c r="G23" i="15"/>
  <c r="AP30" i="14"/>
  <c r="AQ30" i="14" s="1"/>
  <c r="AX10" i="14"/>
  <c r="AX11" i="14" s="1"/>
  <c r="M11" i="14"/>
  <c r="N10" i="14"/>
  <c r="AN39" i="14" l="1"/>
  <c r="AN35" i="14"/>
  <c r="AN43" i="14"/>
  <c r="AN41" i="14"/>
  <c r="AN40" i="14"/>
  <c r="H4" i="15"/>
  <c r="AY10" i="14"/>
  <c r="AY11" i="14" s="1"/>
  <c r="N11" i="14"/>
  <c r="O10" i="14"/>
  <c r="O11" i="14" l="1"/>
  <c r="P10" i="14"/>
  <c r="AZ10" i="14"/>
  <c r="AZ11" i="14" s="1"/>
  <c r="P11" i="14" l="1"/>
  <c r="Q10" i="14"/>
  <c r="BA10" i="14"/>
  <c r="BA11" i="14" s="1"/>
  <c r="R10" i="14" l="1"/>
  <c r="BB10" i="14"/>
  <c r="BB11" i="14" s="1"/>
  <c r="Q11" i="14"/>
  <c r="S10" i="14" l="1"/>
  <c r="BC10" i="14"/>
  <c r="BC11" i="14" s="1"/>
  <c r="R11" i="14"/>
  <c r="T10" i="14" l="1"/>
  <c r="BD10" i="14"/>
  <c r="BD11" i="14" s="1"/>
  <c r="S11" i="14"/>
  <c r="U10" i="14" l="1"/>
  <c r="BE10" i="14"/>
  <c r="BE11" i="14" s="1"/>
  <c r="T11" i="14"/>
  <c r="BF10" i="14" l="1"/>
  <c r="BF11" i="14" s="1"/>
  <c r="U11" i="14"/>
  <c r="V10" i="14"/>
  <c r="BG10" i="14" l="1"/>
  <c r="BG11" i="14" s="1"/>
  <c r="V11" i="14"/>
  <c r="W10" i="14"/>
  <c r="W11" i="14" l="1"/>
  <c r="BH10" i="14"/>
  <c r="BH11" i="14" s="1"/>
  <c r="X10" i="14"/>
  <c r="X11" i="14" l="1"/>
  <c r="Y10" i="14"/>
  <c r="BI10" i="14"/>
  <c r="BI11" i="14" s="1"/>
  <c r="AF43" i="13"/>
  <c r="T44" i="13"/>
  <c r="P44" i="13"/>
  <c r="Z10" i="14" l="1"/>
  <c r="BJ10" i="14"/>
  <c r="BJ11" i="14" s="1"/>
  <c r="Y11" i="14"/>
  <c r="AL40" i="13"/>
  <c r="AJ40" i="13"/>
  <c r="AH40" i="13"/>
  <c r="AF40" i="13"/>
  <c r="N40" i="13"/>
  <c r="L40" i="13"/>
  <c r="AD40" i="13"/>
  <c r="AB40" i="13"/>
  <c r="Z40" i="13"/>
  <c r="X40" i="13"/>
  <c r="V40" i="13"/>
  <c r="T40" i="13"/>
  <c r="R40" i="13"/>
  <c r="P40" i="13"/>
  <c r="J40" i="13"/>
  <c r="H40" i="13"/>
  <c r="F40" i="13"/>
  <c r="D40" i="13"/>
  <c r="AL39" i="13"/>
  <c r="AJ39" i="13"/>
  <c r="AH39" i="13"/>
  <c r="AF39" i="13"/>
  <c r="N39" i="13"/>
  <c r="L39" i="13"/>
  <c r="AD39" i="13"/>
  <c r="AB39" i="13"/>
  <c r="Z39" i="13"/>
  <c r="X39" i="13"/>
  <c r="V39" i="13"/>
  <c r="T39" i="13"/>
  <c r="R39" i="13"/>
  <c r="P39" i="13"/>
  <c r="J39" i="13"/>
  <c r="H39" i="13"/>
  <c r="F39" i="13"/>
  <c r="D39" i="13"/>
  <c r="AP31" i="13"/>
  <c r="AQ31" i="13" s="1"/>
  <c r="BZ28" i="13"/>
  <c r="BY28" i="13"/>
  <c r="BX28" i="13"/>
  <c r="BW28" i="13"/>
  <c r="BV28" i="13"/>
  <c r="BU28" i="13"/>
  <c r="BT28" i="13"/>
  <c r="BS28" i="13"/>
  <c r="BR28" i="13"/>
  <c r="BQ28" i="13"/>
  <c r="BP28" i="13"/>
  <c r="BO28" i="13"/>
  <c r="BN28" i="13"/>
  <c r="BM28" i="13"/>
  <c r="BL28" i="13"/>
  <c r="BK28" i="13"/>
  <c r="BJ28" i="13"/>
  <c r="BI28" i="13"/>
  <c r="BH28" i="13"/>
  <c r="BG28" i="13"/>
  <c r="BF28" i="13"/>
  <c r="BE28" i="13"/>
  <c r="BD28" i="13"/>
  <c r="BC28" i="13"/>
  <c r="BB28" i="13"/>
  <c r="BA28" i="13"/>
  <c r="AZ28" i="13"/>
  <c r="AY28" i="13"/>
  <c r="AX28" i="13"/>
  <c r="AW28" i="13"/>
  <c r="AV28" i="13"/>
  <c r="AP28" i="13"/>
  <c r="AQ28" i="13" s="1"/>
  <c r="AR28" i="13" s="1"/>
  <c r="A28" i="13"/>
  <c r="BZ27" i="13"/>
  <c r="BY27" i="13"/>
  <c r="BX27" i="13"/>
  <c r="BW27" i="13"/>
  <c r="BV27" i="13"/>
  <c r="BU27" i="13"/>
  <c r="BT27" i="13"/>
  <c r="BS27" i="13"/>
  <c r="BR27" i="13"/>
  <c r="BQ27" i="13"/>
  <c r="BP27" i="13"/>
  <c r="BO27" i="13"/>
  <c r="BN27" i="13"/>
  <c r="BM27" i="13"/>
  <c r="BL27" i="13"/>
  <c r="BK27" i="13"/>
  <c r="BJ27" i="13"/>
  <c r="BI27" i="13"/>
  <c r="BH27" i="13"/>
  <c r="BG27" i="13"/>
  <c r="BF27" i="13"/>
  <c r="BE27" i="13"/>
  <c r="BD27" i="13"/>
  <c r="BC27" i="13"/>
  <c r="BB27" i="13"/>
  <c r="BA27" i="13"/>
  <c r="AZ27" i="13"/>
  <c r="AY27" i="13"/>
  <c r="AX27" i="13"/>
  <c r="AW27" i="13"/>
  <c r="AV27" i="13"/>
  <c r="AP27" i="13"/>
  <c r="AQ27" i="13" s="1"/>
  <c r="AR27" i="13" s="1"/>
  <c r="A27" i="13"/>
  <c r="BZ26" i="13"/>
  <c r="BY26" i="13"/>
  <c r="BX26" i="13"/>
  <c r="BW26" i="13"/>
  <c r="BV26" i="13"/>
  <c r="BU26" i="13"/>
  <c r="BT26" i="13"/>
  <c r="BS26" i="13"/>
  <c r="BR26" i="13"/>
  <c r="BQ26" i="13"/>
  <c r="BP26" i="13"/>
  <c r="BO26" i="13"/>
  <c r="BN26" i="13"/>
  <c r="BM26" i="13"/>
  <c r="BL26" i="13"/>
  <c r="BK26" i="13"/>
  <c r="BJ26" i="13"/>
  <c r="BI26" i="13"/>
  <c r="BH26" i="13"/>
  <c r="BG26" i="13"/>
  <c r="BF26" i="13"/>
  <c r="BE26" i="13"/>
  <c r="BD26" i="13"/>
  <c r="BC26" i="13"/>
  <c r="BB26" i="13"/>
  <c r="BA26" i="13"/>
  <c r="AZ26" i="13"/>
  <c r="AY26" i="13"/>
  <c r="AX26" i="13"/>
  <c r="AW26" i="13"/>
  <c r="AV26" i="13"/>
  <c r="AP26" i="13"/>
  <c r="AQ26" i="13" s="1"/>
  <c r="AR26" i="13" s="1"/>
  <c r="A26" i="13"/>
  <c r="BZ25" i="13"/>
  <c r="BY25" i="13"/>
  <c r="BX25" i="13"/>
  <c r="BW25" i="13"/>
  <c r="BV25" i="13"/>
  <c r="BU25" i="13"/>
  <c r="BT25" i="13"/>
  <c r="BS25" i="13"/>
  <c r="BR25" i="13"/>
  <c r="BQ25" i="13"/>
  <c r="BP25" i="13"/>
  <c r="BO25" i="13"/>
  <c r="BN25" i="13"/>
  <c r="BM25" i="13"/>
  <c r="BL25" i="13"/>
  <c r="BK25" i="13"/>
  <c r="BJ25" i="13"/>
  <c r="BI25" i="13"/>
  <c r="BH25" i="13"/>
  <c r="BG25" i="13"/>
  <c r="BF25" i="13"/>
  <c r="BE25" i="13"/>
  <c r="BD25" i="13"/>
  <c r="BC25" i="13"/>
  <c r="BB25" i="13"/>
  <c r="BA25" i="13"/>
  <c r="AZ25" i="13"/>
  <c r="AY25" i="13"/>
  <c r="AX25" i="13"/>
  <c r="AW25" i="13"/>
  <c r="AV25" i="13"/>
  <c r="AP25" i="13"/>
  <c r="AQ25" i="13" s="1"/>
  <c r="AR25" i="13" s="1"/>
  <c r="A25" i="13"/>
  <c r="BZ24" i="13"/>
  <c r="BY24" i="13"/>
  <c r="BX24" i="13"/>
  <c r="BW24" i="13"/>
  <c r="BV24" i="13"/>
  <c r="BU24" i="13"/>
  <c r="BT24" i="13"/>
  <c r="BS24" i="13"/>
  <c r="BR24" i="13"/>
  <c r="BQ24" i="13"/>
  <c r="BP24" i="13"/>
  <c r="BO24" i="13"/>
  <c r="BN24" i="13"/>
  <c r="BM24" i="13"/>
  <c r="BL24" i="13"/>
  <c r="BK24" i="13"/>
  <c r="BJ24" i="13"/>
  <c r="BI24" i="13"/>
  <c r="BH24" i="13"/>
  <c r="BG24" i="13"/>
  <c r="BF24" i="13"/>
  <c r="BE24" i="13"/>
  <c r="BD24" i="13"/>
  <c r="BC24" i="13"/>
  <c r="BB24" i="13"/>
  <c r="BA24" i="13"/>
  <c r="AZ24" i="13"/>
  <c r="AY24" i="13"/>
  <c r="AX24" i="13"/>
  <c r="AW24" i="13"/>
  <c r="AV24" i="13"/>
  <c r="AP24" i="13"/>
  <c r="AQ24" i="13" s="1"/>
  <c r="AR24" i="13" s="1"/>
  <c r="A24" i="13"/>
  <c r="BZ23" i="13"/>
  <c r="BY23" i="13"/>
  <c r="BX23" i="13"/>
  <c r="BW23" i="13"/>
  <c r="BV23" i="13"/>
  <c r="BU23" i="13"/>
  <c r="BT23" i="13"/>
  <c r="BS23" i="13"/>
  <c r="BR23" i="13"/>
  <c r="BQ23" i="13"/>
  <c r="BP23" i="13"/>
  <c r="BO23" i="13"/>
  <c r="BN23" i="13"/>
  <c r="BM23" i="13"/>
  <c r="BL23" i="13"/>
  <c r="BK23" i="13"/>
  <c r="BJ23" i="13"/>
  <c r="BI23" i="13"/>
  <c r="BH23" i="13"/>
  <c r="BG23" i="13"/>
  <c r="BF23" i="13"/>
  <c r="BE23" i="13"/>
  <c r="BD23" i="13"/>
  <c r="BC23" i="13"/>
  <c r="BB23" i="13"/>
  <c r="BA23" i="13"/>
  <c r="AZ23" i="13"/>
  <c r="AY23" i="13"/>
  <c r="AX23" i="13"/>
  <c r="AW23" i="13"/>
  <c r="AV23" i="13"/>
  <c r="AP23" i="13"/>
  <c r="AQ23" i="13" s="1"/>
  <c r="AR23" i="13" s="1"/>
  <c r="A23" i="13"/>
  <c r="BZ22" i="13"/>
  <c r="BY22" i="13"/>
  <c r="BX22" i="13"/>
  <c r="BW22" i="13"/>
  <c r="BV22" i="13"/>
  <c r="BU22" i="13"/>
  <c r="BT22" i="13"/>
  <c r="BS22" i="13"/>
  <c r="BR22" i="13"/>
  <c r="BQ22" i="13"/>
  <c r="BP22" i="13"/>
  <c r="BO22" i="13"/>
  <c r="BN22" i="13"/>
  <c r="BM22" i="13"/>
  <c r="BL22" i="13"/>
  <c r="BK22" i="13"/>
  <c r="BJ22" i="13"/>
  <c r="BI22" i="13"/>
  <c r="BH22" i="13"/>
  <c r="BG22" i="13"/>
  <c r="BF22" i="13"/>
  <c r="BE22" i="13"/>
  <c r="BD22" i="13"/>
  <c r="BC22" i="13"/>
  <c r="BB22" i="13"/>
  <c r="BA22" i="13"/>
  <c r="AZ22" i="13"/>
  <c r="AY22" i="13"/>
  <c r="AX22" i="13"/>
  <c r="AW22" i="13"/>
  <c r="AV22" i="13"/>
  <c r="AP22" i="13"/>
  <c r="AQ22" i="13" s="1"/>
  <c r="AR22" i="13" s="1"/>
  <c r="A22" i="13"/>
  <c r="BZ21" i="13"/>
  <c r="BY21" i="13"/>
  <c r="BX21" i="13"/>
  <c r="BW21" i="13"/>
  <c r="BV21" i="13"/>
  <c r="BU21" i="13"/>
  <c r="BT21" i="13"/>
  <c r="BS21" i="13"/>
  <c r="BR21" i="13"/>
  <c r="BQ21" i="13"/>
  <c r="BP21" i="13"/>
  <c r="BO21" i="13"/>
  <c r="BN21" i="13"/>
  <c r="BM21" i="13"/>
  <c r="BL21" i="13"/>
  <c r="BK21" i="13"/>
  <c r="BJ21" i="13"/>
  <c r="BI21" i="13"/>
  <c r="BH21" i="13"/>
  <c r="BG21" i="13"/>
  <c r="BF21" i="13"/>
  <c r="BE21" i="13"/>
  <c r="BD21" i="13"/>
  <c r="BC21" i="13"/>
  <c r="BB21" i="13"/>
  <c r="BA21" i="13"/>
  <c r="AZ21" i="13"/>
  <c r="AY21" i="13"/>
  <c r="AX21" i="13"/>
  <c r="AW21" i="13"/>
  <c r="AV21" i="13"/>
  <c r="AP21" i="13"/>
  <c r="AQ21" i="13" s="1"/>
  <c r="AR21" i="13" s="1"/>
  <c r="A21" i="13"/>
  <c r="BZ20" i="13"/>
  <c r="BY20" i="13"/>
  <c r="BX20" i="13"/>
  <c r="BW20" i="13"/>
  <c r="BV20" i="13"/>
  <c r="BU20" i="13"/>
  <c r="BT20" i="13"/>
  <c r="BS20" i="13"/>
  <c r="BR20" i="13"/>
  <c r="BQ20" i="13"/>
  <c r="BP20" i="13"/>
  <c r="BO20" i="13"/>
  <c r="BN20" i="13"/>
  <c r="BM20" i="13"/>
  <c r="BL20" i="13"/>
  <c r="BK20" i="13"/>
  <c r="BJ20" i="13"/>
  <c r="BI20" i="13"/>
  <c r="BH20" i="13"/>
  <c r="BG20" i="13"/>
  <c r="BF20" i="13"/>
  <c r="BE20" i="13"/>
  <c r="BD20" i="13"/>
  <c r="BC20" i="13"/>
  <c r="BB20" i="13"/>
  <c r="BA20" i="13"/>
  <c r="AZ20" i="13"/>
  <c r="AY20" i="13"/>
  <c r="AX20" i="13"/>
  <c r="AW20" i="13"/>
  <c r="AV20" i="13"/>
  <c r="AP20" i="13"/>
  <c r="AQ20" i="13" s="1"/>
  <c r="AR20" i="13" s="1"/>
  <c r="A20" i="13"/>
  <c r="BZ19" i="13"/>
  <c r="BY19" i="13"/>
  <c r="BX19" i="13"/>
  <c r="BW19" i="13"/>
  <c r="BV19" i="13"/>
  <c r="BU19" i="13"/>
  <c r="BT19" i="13"/>
  <c r="BS19" i="13"/>
  <c r="BR19" i="13"/>
  <c r="BQ19" i="13"/>
  <c r="BP19" i="13"/>
  <c r="BO19" i="13"/>
  <c r="BN19" i="13"/>
  <c r="BM19" i="13"/>
  <c r="BL19" i="13"/>
  <c r="BK19" i="13"/>
  <c r="BJ19" i="13"/>
  <c r="BI19" i="13"/>
  <c r="BH19" i="13"/>
  <c r="BG19" i="13"/>
  <c r="BF19" i="13"/>
  <c r="BE19" i="13"/>
  <c r="BD19" i="13"/>
  <c r="BC19" i="13"/>
  <c r="BB19" i="13"/>
  <c r="BA19" i="13"/>
  <c r="AZ19" i="13"/>
  <c r="AY19" i="13"/>
  <c r="AX19" i="13"/>
  <c r="AW19" i="13"/>
  <c r="AV19" i="13"/>
  <c r="AP19" i="13"/>
  <c r="AQ19" i="13" s="1"/>
  <c r="AR19" i="13" s="1"/>
  <c r="A19" i="13"/>
  <c r="BZ18" i="13"/>
  <c r="BY18" i="13"/>
  <c r="BX18" i="13"/>
  <c r="BW18" i="13"/>
  <c r="BV18" i="13"/>
  <c r="BU18" i="13"/>
  <c r="BT18" i="13"/>
  <c r="BS18" i="13"/>
  <c r="BR18" i="13"/>
  <c r="BQ18" i="13"/>
  <c r="BP18" i="13"/>
  <c r="BO18" i="13"/>
  <c r="BN18" i="13"/>
  <c r="BM18" i="13"/>
  <c r="BL18" i="13"/>
  <c r="BK18" i="13"/>
  <c r="BJ18" i="13"/>
  <c r="BI18" i="13"/>
  <c r="BH18" i="13"/>
  <c r="BG18" i="13"/>
  <c r="BF18" i="13"/>
  <c r="BE18" i="13"/>
  <c r="BD18" i="13"/>
  <c r="BC18" i="13"/>
  <c r="BB18" i="13"/>
  <c r="BA18" i="13"/>
  <c r="AZ18" i="13"/>
  <c r="AY18" i="13"/>
  <c r="AX18" i="13"/>
  <c r="AW18" i="13"/>
  <c r="AV18" i="13"/>
  <c r="AP18" i="13"/>
  <c r="AQ18" i="13" s="1"/>
  <c r="AR18" i="13" s="1"/>
  <c r="A18" i="13"/>
  <c r="BZ17" i="13"/>
  <c r="BY17" i="13"/>
  <c r="BX17" i="13"/>
  <c r="BW17" i="13"/>
  <c r="BV17" i="13"/>
  <c r="BU17" i="13"/>
  <c r="BT17" i="13"/>
  <c r="BS17" i="13"/>
  <c r="BR17" i="13"/>
  <c r="BQ17" i="13"/>
  <c r="BP17" i="13"/>
  <c r="BO17" i="13"/>
  <c r="BN17" i="13"/>
  <c r="BM17" i="13"/>
  <c r="BL17" i="13"/>
  <c r="BK17" i="13"/>
  <c r="BJ17" i="13"/>
  <c r="BI17" i="13"/>
  <c r="BH17" i="13"/>
  <c r="BG17" i="13"/>
  <c r="BF17" i="13"/>
  <c r="BE17" i="13"/>
  <c r="BD17" i="13"/>
  <c r="BC17" i="13"/>
  <c r="BB17" i="13"/>
  <c r="BA17" i="13"/>
  <c r="AZ17" i="13"/>
  <c r="AY17" i="13"/>
  <c r="AX17" i="13"/>
  <c r="AW17" i="13"/>
  <c r="AV17" i="13"/>
  <c r="A17" i="13"/>
  <c r="BZ16" i="13"/>
  <c r="BY16" i="13"/>
  <c r="BX16" i="13"/>
  <c r="BW16" i="13"/>
  <c r="BV16" i="13"/>
  <c r="BU16" i="13"/>
  <c r="BT16" i="13"/>
  <c r="BS16" i="13"/>
  <c r="BR16" i="13"/>
  <c r="BQ16" i="13"/>
  <c r="BP16" i="13"/>
  <c r="BO16" i="13"/>
  <c r="BN16" i="13"/>
  <c r="BM16" i="13"/>
  <c r="BL16" i="13"/>
  <c r="BK16" i="13"/>
  <c r="BJ16" i="13"/>
  <c r="BI16" i="13"/>
  <c r="BH16" i="13"/>
  <c r="BG16" i="13"/>
  <c r="BF16" i="13"/>
  <c r="BE16" i="13"/>
  <c r="BD16" i="13"/>
  <c r="BC16" i="13"/>
  <c r="BB16" i="13"/>
  <c r="BA16" i="13"/>
  <c r="AZ16" i="13"/>
  <c r="AY16" i="13"/>
  <c r="AX16" i="13"/>
  <c r="AW16" i="13"/>
  <c r="AV16" i="13"/>
  <c r="A16" i="13"/>
  <c r="BZ15" i="13"/>
  <c r="BY15" i="13"/>
  <c r="BX15" i="13"/>
  <c r="BW15" i="13"/>
  <c r="BV15" i="13"/>
  <c r="BU15" i="13"/>
  <c r="BT15" i="13"/>
  <c r="BS15" i="13"/>
  <c r="BR15" i="13"/>
  <c r="BQ15" i="13"/>
  <c r="BP15" i="13"/>
  <c r="BO15" i="13"/>
  <c r="BN15" i="13"/>
  <c r="BM15" i="13"/>
  <c r="BL15" i="13"/>
  <c r="BK15" i="13"/>
  <c r="BJ15" i="13"/>
  <c r="BI15" i="13"/>
  <c r="BH15" i="13"/>
  <c r="BG15" i="13"/>
  <c r="BF15" i="13"/>
  <c r="BE15" i="13"/>
  <c r="BD15" i="13"/>
  <c r="BC15" i="13"/>
  <c r="BB15" i="13"/>
  <c r="BA15" i="13"/>
  <c r="AZ15" i="13"/>
  <c r="AY15" i="13"/>
  <c r="AX15" i="13"/>
  <c r="AW15" i="13"/>
  <c r="AV15" i="13"/>
  <c r="A15" i="13"/>
  <c r="BZ14" i="13"/>
  <c r="BY14" i="13"/>
  <c r="BX14" i="13"/>
  <c r="BW14" i="13"/>
  <c r="BV14" i="13"/>
  <c r="BU14" i="13"/>
  <c r="BT14" i="13"/>
  <c r="BS14" i="13"/>
  <c r="BR14" i="13"/>
  <c r="BQ14" i="13"/>
  <c r="BP14" i="13"/>
  <c r="BO14" i="13"/>
  <c r="BN14" i="13"/>
  <c r="BM14" i="13"/>
  <c r="BL14" i="13"/>
  <c r="BK14" i="13"/>
  <c r="BJ14" i="13"/>
  <c r="BI14" i="13"/>
  <c r="BH14" i="13"/>
  <c r="BG14" i="13"/>
  <c r="BF14" i="13"/>
  <c r="BE14" i="13"/>
  <c r="BD14" i="13"/>
  <c r="BC14" i="13"/>
  <c r="BB14" i="13"/>
  <c r="BA14" i="13"/>
  <c r="AZ14" i="13"/>
  <c r="AY14" i="13"/>
  <c r="AX14" i="13"/>
  <c r="AW14" i="13"/>
  <c r="AV14" i="13"/>
  <c r="A14" i="13"/>
  <c r="BZ13" i="13"/>
  <c r="BY13" i="13"/>
  <c r="BX13" i="13"/>
  <c r="BW13" i="13"/>
  <c r="BV13" i="13"/>
  <c r="BU13" i="13"/>
  <c r="BT13" i="13"/>
  <c r="BS13" i="13"/>
  <c r="BR13" i="13"/>
  <c r="BQ13" i="13"/>
  <c r="BP13" i="13"/>
  <c r="BO13" i="13"/>
  <c r="BN13" i="13"/>
  <c r="BM13" i="13"/>
  <c r="BL13" i="13"/>
  <c r="BK13" i="13"/>
  <c r="BJ13" i="13"/>
  <c r="BI13" i="13"/>
  <c r="BH13" i="13"/>
  <c r="BG13" i="13"/>
  <c r="BF13" i="13"/>
  <c r="BE13" i="13"/>
  <c r="BD13" i="13"/>
  <c r="BC13" i="13"/>
  <c r="BB13" i="13"/>
  <c r="BA13" i="13"/>
  <c r="AZ13" i="13"/>
  <c r="AY13" i="13"/>
  <c r="AX13" i="13"/>
  <c r="AW13" i="13"/>
  <c r="AV13" i="13"/>
  <c r="A13" i="13"/>
  <c r="G12" i="13"/>
  <c r="AT6" i="13" s="1"/>
  <c r="AT5" i="13" s="1"/>
  <c r="AO10" i="13"/>
  <c r="AO11" i="13" s="1"/>
  <c r="AN10" i="13"/>
  <c r="AN11" i="13" s="1"/>
  <c r="AM10" i="13"/>
  <c r="BX10" i="13" s="1"/>
  <c r="BX11" i="13" s="1"/>
  <c r="K10" i="13"/>
  <c r="AV10" i="13" s="1"/>
  <c r="AV11" i="13" s="1"/>
  <c r="AP14" i="13" l="1"/>
  <c r="AQ14" i="13" s="1"/>
  <c r="AR14" i="13" s="1"/>
  <c r="AP16" i="13"/>
  <c r="AQ16" i="13" s="1"/>
  <c r="AR16" i="13" s="1"/>
  <c r="AP13" i="13"/>
  <c r="AQ13" i="13" s="1"/>
  <c r="AR13" i="13" s="1"/>
  <c r="AP17" i="13"/>
  <c r="AQ17" i="13" s="1"/>
  <c r="AR17" i="13" s="1"/>
  <c r="AP15" i="13"/>
  <c r="AQ15" i="13" s="1"/>
  <c r="AR15" i="13" s="1"/>
  <c r="AF41" i="13"/>
  <c r="AB41" i="13"/>
  <c r="X41" i="13"/>
  <c r="T41" i="13"/>
  <c r="P41" i="13"/>
  <c r="AA10" i="14"/>
  <c r="BK10" i="14"/>
  <c r="BK11" i="14" s="1"/>
  <c r="Z11" i="14"/>
  <c r="K11" i="13"/>
  <c r="BC30" i="13"/>
  <c r="R30" i="13" s="1"/>
  <c r="BK30" i="13"/>
  <c r="Z30" i="13" s="1"/>
  <c r="BS30" i="13"/>
  <c r="AH30" i="13" s="1"/>
  <c r="BZ10" i="13"/>
  <c r="BZ11" i="13" s="1"/>
  <c r="L10" i="13"/>
  <c r="AW10" i="13" s="1"/>
  <c r="AW11" i="13" s="1"/>
  <c r="AM11" i="13"/>
  <c r="AW30" i="13"/>
  <c r="L30" i="13" s="1"/>
  <c r="BE30" i="13"/>
  <c r="T30" i="13" s="1"/>
  <c r="BM30" i="13"/>
  <c r="AB30" i="13" s="1"/>
  <c r="BU30" i="13"/>
  <c r="AJ30" i="13" s="1"/>
  <c r="AX30" i="13"/>
  <c r="M30" i="13" s="1"/>
  <c r="BF30" i="13"/>
  <c r="U30" i="13" s="1"/>
  <c r="BN30" i="13"/>
  <c r="AC30" i="13" s="1"/>
  <c r="BV30" i="13"/>
  <c r="AK30" i="13" s="1"/>
  <c r="BD30" i="13"/>
  <c r="S30" i="13" s="1"/>
  <c r="AY30" i="13"/>
  <c r="N30" i="13" s="1"/>
  <c r="BG30" i="13"/>
  <c r="V30" i="13" s="1"/>
  <c r="BO30" i="13"/>
  <c r="AD30" i="13" s="1"/>
  <c r="BW30" i="13"/>
  <c r="AL30" i="13" s="1"/>
  <c r="BL30" i="13"/>
  <c r="AA30" i="13" s="1"/>
  <c r="AZ30" i="13"/>
  <c r="O30" i="13" s="1"/>
  <c r="BH30" i="13"/>
  <c r="W30" i="13" s="1"/>
  <c r="BP30" i="13"/>
  <c r="AE30" i="13" s="1"/>
  <c r="BX30" i="13"/>
  <c r="AM30" i="13" s="1"/>
  <c r="BT30" i="13"/>
  <c r="AI30" i="13" s="1"/>
  <c r="BY10" i="13"/>
  <c r="BY11" i="13" s="1"/>
  <c r="BA30" i="13"/>
  <c r="P30" i="13" s="1"/>
  <c r="BI30" i="13"/>
  <c r="X30" i="13" s="1"/>
  <c r="BQ30" i="13"/>
  <c r="AF30" i="13" s="1"/>
  <c r="BY30" i="13"/>
  <c r="AN30" i="13" s="1"/>
  <c r="AV30" i="13"/>
  <c r="K30" i="13" s="1"/>
  <c r="BB30" i="13"/>
  <c r="Q30" i="13" s="1"/>
  <c r="BJ30" i="13"/>
  <c r="Y30" i="13" s="1"/>
  <c r="BR30" i="13"/>
  <c r="AG30" i="13" s="1"/>
  <c r="BZ30" i="13"/>
  <c r="AO30" i="13" s="1"/>
  <c r="D42" i="13" l="1"/>
  <c r="H42" i="13"/>
  <c r="H41" i="13"/>
  <c r="L42" i="13"/>
  <c r="L41" i="13"/>
  <c r="AF35" i="13" s="1"/>
  <c r="D41" i="13"/>
  <c r="M10" i="13"/>
  <c r="N10" i="13" s="1"/>
  <c r="AY10" i="13" s="1"/>
  <c r="AY11" i="13" s="1"/>
  <c r="AB10" i="14"/>
  <c r="BL10" i="14"/>
  <c r="BL11" i="14" s="1"/>
  <c r="AA11" i="14"/>
  <c r="L11" i="13"/>
  <c r="AP30" i="13"/>
  <c r="AQ30" i="13" s="1"/>
  <c r="N11" i="13" l="1"/>
  <c r="M11" i="13"/>
  <c r="AX10" i="13"/>
  <c r="AX11" i="13" s="1"/>
  <c r="O10" i="13"/>
  <c r="P10" i="13" s="1"/>
  <c r="P11" i="13" s="1"/>
  <c r="O11" i="13"/>
  <c r="AC10" i="14"/>
  <c r="BM10" i="14"/>
  <c r="BM11" i="14" s="1"/>
  <c r="AB11" i="14"/>
  <c r="BA10" i="13" l="1"/>
  <c r="BA11" i="13" s="1"/>
  <c r="Q10" i="13"/>
  <c r="Q11" i="13" s="1"/>
  <c r="AZ10" i="13"/>
  <c r="AZ11" i="13" s="1"/>
  <c r="BN10" i="14"/>
  <c r="BN11" i="14" s="1"/>
  <c r="AD10" i="14"/>
  <c r="AC11" i="14"/>
  <c r="BB10" i="13" l="1"/>
  <c r="BB11" i="13" s="1"/>
  <c r="R10" i="13"/>
  <c r="S10" i="13" s="1"/>
  <c r="BO10" i="14"/>
  <c r="BO11" i="14" s="1"/>
  <c r="AD11" i="14"/>
  <c r="AE10" i="14"/>
  <c r="R11" i="13"/>
  <c r="BC10" i="13" l="1"/>
  <c r="BC11" i="13" s="1"/>
  <c r="AE11" i="14"/>
  <c r="AF10" i="14"/>
  <c r="BP10" i="14"/>
  <c r="BP11" i="14" s="1"/>
  <c r="T10" i="13"/>
  <c r="BD10" i="13"/>
  <c r="BD11" i="13" s="1"/>
  <c r="S11" i="13"/>
  <c r="AG10" i="14" l="1"/>
  <c r="AF11" i="14"/>
  <c r="BQ10" i="14"/>
  <c r="BQ11" i="14" s="1"/>
  <c r="BE10" i="13"/>
  <c r="BE11" i="13" s="1"/>
  <c r="T11" i="13"/>
  <c r="U10" i="13"/>
  <c r="AH10" i="14" l="1"/>
  <c r="BR10" i="14"/>
  <c r="BR11" i="14" s="1"/>
  <c r="AG11" i="14"/>
  <c r="V10" i="13"/>
  <c r="BF10" i="13"/>
  <c r="BF11" i="13" s="1"/>
  <c r="U11" i="13"/>
  <c r="AI10" i="14" l="1"/>
  <c r="BS10" i="14"/>
  <c r="BS11" i="14" s="1"/>
  <c r="AH11" i="14"/>
  <c r="V11" i="13"/>
  <c r="BG10" i="13"/>
  <c r="BG11" i="13" s="1"/>
  <c r="W10" i="13"/>
  <c r="AJ10" i="14" l="1"/>
  <c r="BT10" i="14"/>
  <c r="BT11" i="14" s="1"/>
  <c r="AI11" i="14"/>
  <c r="BH10" i="13"/>
  <c r="BH11" i="13" s="1"/>
  <c r="W11" i="13"/>
  <c r="X10" i="13"/>
  <c r="AK10" i="14" l="1"/>
  <c r="BU10" i="14"/>
  <c r="BU11" i="14" s="1"/>
  <c r="AJ11" i="14"/>
  <c r="BI10" i="13"/>
  <c r="BI11" i="13" s="1"/>
  <c r="X11" i="13"/>
  <c r="Y10" i="13"/>
  <c r="AL10" i="14" l="1"/>
  <c r="BV10" i="14"/>
  <c r="BV11" i="14" s="1"/>
  <c r="AK11" i="14"/>
  <c r="Z10" i="13"/>
  <c r="Y11" i="13"/>
  <c r="BJ10" i="13"/>
  <c r="BJ11" i="13" s="1"/>
  <c r="BW10" i="14" l="1"/>
  <c r="BW11" i="14" s="1"/>
  <c r="AL11" i="14"/>
  <c r="AA10" i="13"/>
  <c r="BK10" i="13"/>
  <c r="BK11" i="13" s="1"/>
  <c r="Z11" i="13"/>
  <c r="AP24" i="12"/>
  <c r="AQ24" i="12" s="1"/>
  <c r="AR24" i="12" s="1"/>
  <c r="A13" i="2"/>
  <c r="AV13" i="2"/>
  <c r="AW13" i="2"/>
  <c r="AX13" i="2"/>
  <c r="AY13" i="2"/>
  <c r="AZ13" i="2"/>
  <c r="BA13" i="2"/>
  <c r="BB13" i="2"/>
  <c r="BC13" i="2"/>
  <c r="BD13" i="2"/>
  <c r="BE13" i="2"/>
  <c r="BF13" i="2"/>
  <c r="BG13" i="2"/>
  <c r="BH13" i="2"/>
  <c r="BI13" i="2"/>
  <c r="BJ13" i="2"/>
  <c r="BK13" i="2"/>
  <c r="BL13" i="2"/>
  <c r="BM13" i="2"/>
  <c r="BN13" i="2"/>
  <c r="BO13" i="2"/>
  <c r="BP13" i="2"/>
  <c r="BQ13" i="2"/>
  <c r="BR13" i="2"/>
  <c r="BS13" i="2"/>
  <c r="BT13" i="2"/>
  <c r="BU13" i="2"/>
  <c r="BV13" i="2"/>
  <c r="BW13" i="2"/>
  <c r="BX13" i="2"/>
  <c r="BY13" i="2"/>
  <c r="BZ13" i="2"/>
  <c r="A14" i="2"/>
  <c r="AV14" i="2"/>
  <c r="AW14" i="2"/>
  <c r="AX14" i="2"/>
  <c r="AY14" i="2"/>
  <c r="AZ14" i="2"/>
  <c r="BA14" i="2"/>
  <c r="BB14" i="2"/>
  <c r="BC14" i="2"/>
  <c r="BD14" i="2"/>
  <c r="BE14" i="2"/>
  <c r="BF14" i="2"/>
  <c r="BG14" i="2"/>
  <c r="BH14" i="2"/>
  <c r="BI14" i="2"/>
  <c r="BJ14" i="2"/>
  <c r="BK14" i="2"/>
  <c r="BL14" i="2"/>
  <c r="BM14" i="2"/>
  <c r="BN14" i="2"/>
  <c r="BO14" i="2"/>
  <c r="BP14" i="2"/>
  <c r="BQ14" i="2"/>
  <c r="BR14" i="2"/>
  <c r="BS14" i="2"/>
  <c r="BT14" i="2"/>
  <c r="BU14" i="2"/>
  <c r="BV14" i="2"/>
  <c r="BW14" i="2"/>
  <c r="BX14" i="2"/>
  <c r="BY14" i="2"/>
  <c r="BZ14" i="2"/>
  <c r="A15" i="2"/>
  <c r="AV15" i="2"/>
  <c r="AW15" i="2"/>
  <c r="AX15" i="2"/>
  <c r="AY15" i="2"/>
  <c r="AZ15" i="2"/>
  <c r="BA15" i="2"/>
  <c r="BB15" i="2"/>
  <c r="BC15" i="2"/>
  <c r="BD15" i="2"/>
  <c r="BE15" i="2"/>
  <c r="BF15" i="2"/>
  <c r="BG15" i="2"/>
  <c r="BH15" i="2"/>
  <c r="BI15" i="2"/>
  <c r="BJ15" i="2"/>
  <c r="BK15" i="2"/>
  <c r="BL15" i="2"/>
  <c r="BM15" i="2"/>
  <c r="BN15" i="2"/>
  <c r="BO15" i="2"/>
  <c r="BP15" i="2"/>
  <c r="BQ15" i="2"/>
  <c r="BR15" i="2"/>
  <c r="BS15" i="2"/>
  <c r="BT15" i="2"/>
  <c r="BU15" i="2"/>
  <c r="BV15" i="2"/>
  <c r="BW15" i="2"/>
  <c r="BX15" i="2"/>
  <c r="BY15" i="2"/>
  <c r="BZ15" i="2"/>
  <c r="A16" i="2"/>
  <c r="AV16" i="2"/>
  <c r="AW16" i="2"/>
  <c r="AX16" i="2"/>
  <c r="AY16" i="2"/>
  <c r="AZ16" i="2"/>
  <c r="BA16" i="2"/>
  <c r="BB16" i="2"/>
  <c r="BC16" i="2"/>
  <c r="BD16" i="2"/>
  <c r="BE16" i="2"/>
  <c r="BF16" i="2"/>
  <c r="BG16" i="2"/>
  <c r="BH16" i="2"/>
  <c r="BI16" i="2"/>
  <c r="BJ16" i="2"/>
  <c r="BK16" i="2"/>
  <c r="BL16" i="2"/>
  <c r="BM16" i="2"/>
  <c r="BN16" i="2"/>
  <c r="BO16" i="2"/>
  <c r="BP16" i="2"/>
  <c r="BQ16" i="2"/>
  <c r="BR16" i="2"/>
  <c r="BS16" i="2"/>
  <c r="BT16" i="2"/>
  <c r="BU16" i="2"/>
  <c r="BV16" i="2"/>
  <c r="BW16" i="2"/>
  <c r="BX16" i="2"/>
  <c r="BY16" i="2"/>
  <c r="BZ16" i="2"/>
  <c r="A17" i="2"/>
  <c r="AY17" i="2"/>
  <c r="AZ17" i="2"/>
  <c r="BF17" i="2"/>
  <c r="BG17" i="2"/>
  <c r="BM17" i="2"/>
  <c r="BN17" i="2"/>
  <c r="BT17" i="2"/>
  <c r="BU17" i="2"/>
  <c r="BX17" i="2"/>
  <c r="BY17" i="2"/>
  <c r="BZ17" i="2"/>
  <c r="A18" i="2"/>
  <c r="AY18" i="2"/>
  <c r="AZ18" i="2"/>
  <c r="BF18" i="2"/>
  <c r="BG18" i="2"/>
  <c r="BM18" i="2"/>
  <c r="BN18" i="2"/>
  <c r="BT18" i="2"/>
  <c r="BU18" i="2"/>
  <c r="BX18" i="2"/>
  <c r="BY18" i="2"/>
  <c r="BZ18" i="2"/>
  <c r="A19" i="2"/>
  <c r="AV19" i="2"/>
  <c r="AW19" i="2"/>
  <c r="AX19" i="2"/>
  <c r="AY19" i="2"/>
  <c r="AZ19" i="2"/>
  <c r="BA19" i="2"/>
  <c r="BB19" i="2"/>
  <c r="BC19" i="2"/>
  <c r="BD19" i="2"/>
  <c r="BE19" i="2"/>
  <c r="BF19" i="2"/>
  <c r="BG19" i="2"/>
  <c r="BH19" i="2"/>
  <c r="BI19" i="2"/>
  <c r="BJ19" i="2"/>
  <c r="BK19" i="2"/>
  <c r="BL19" i="2"/>
  <c r="BM19" i="2"/>
  <c r="BN19" i="2"/>
  <c r="BO19" i="2"/>
  <c r="BP19" i="2"/>
  <c r="BQ19" i="2"/>
  <c r="BR19" i="2"/>
  <c r="BS19" i="2"/>
  <c r="BT19" i="2"/>
  <c r="BU19" i="2"/>
  <c r="BV19" i="2"/>
  <c r="BW19" i="2"/>
  <c r="BX19" i="2"/>
  <c r="BY19" i="2"/>
  <c r="BZ19" i="2"/>
  <c r="A20" i="2"/>
  <c r="AV20" i="2"/>
  <c r="AW20" i="2"/>
  <c r="AX20" i="2"/>
  <c r="AY20" i="2"/>
  <c r="AZ20" i="2"/>
  <c r="BA20" i="2"/>
  <c r="BB20" i="2"/>
  <c r="BC20" i="2"/>
  <c r="BD20" i="2"/>
  <c r="BE20" i="2"/>
  <c r="BF20" i="2"/>
  <c r="BG20" i="2"/>
  <c r="BH20" i="2"/>
  <c r="BI20" i="2"/>
  <c r="BJ20" i="2"/>
  <c r="BK20" i="2"/>
  <c r="BL20" i="2"/>
  <c r="BM20" i="2"/>
  <c r="BN20" i="2"/>
  <c r="BO20" i="2"/>
  <c r="BP20" i="2"/>
  <c r="BQ20" i="2"/>
  <c r="BR20" i="2"/>
  <c r="BS20" i="2"/>
  <c r="BT20" i="2"/>
  <c r="BU20" i="2"/>
  <c r="BV20" i="2"/>
  <c r="BW20" i="2"/>
  <c r="BX20" i="2"/>
  <c r="BY20" i="2"/>
  <c r="BZ20" i="2"/>
  <c r="A21" i="2"/>
  <c r="AV21" i="2"/>
  <c r="AP21" i="2" s="1"/>
  <c r="AW21" i="2"/>
  <c r="AX21" i="2"/>
  <c r="AY21" i="2"/>
  <c r="AZ21" i="2"/>
  <c r="BA21" i="2"/>
  <c r="BB21" i="2"/>
  <c r="BC21" i="2"/>
  <c r="BD21" i="2"/>
  <c r="BE21" i="2"/>
  <c r="BF21" i="2"/>
  <c r="BG21" i="2"/>
  <c r="BH21" i="2"/>
  <c r="BI21" i="2"/>
  <c r="BJ21" i="2"/>
  <c r="BK21" i="2"/>
  <c r="BL21" i="2"/>
  <c r="BM21" i="2"/>
  <c r="BN21" i="2"/>
  <c r="BO21" i="2"/>
  <c r="BP21" i="2"/>
  <c r="BQ21" i="2"/>
  <c r="BR21" i="2"/>
  <c r="BS21" i="2"/>
  <c r="BT21" i="2"/>
  <c r="BU21" i="2"/>
  <c r="BV21" i="2"/>
  <c r="BW21" i="2"/>
  <c r="BX21" i="2"/>
  <c r="BY21" i="2"/>
  <c r="BZ21" i="2"/>
  <c r="A22" i="2"/>
  <c r="AV22" i="2"/>
  <c r="AP22" i="2" s="1"/>
  <c r="AW22" i="2"/>
  <c r="AX22" i="2"/>
  <c r="AY22" i="2"/>
  <c r="AZ22" i="2"/>
  <c r="BA22" i="2"/>
  <c r="BB22" i="2"/>
  <c r="BC22" i="2"/>
  <c r="BD22" i="2"/>
  <c r="BE22" i="2"/>
  <c r="BF22" i="2"/>
  <c r="BG22" i="2"/>
  <c r="BH22" i="2"/>
  <c r="BI22" i="2"/>
  <c r="BJ22" i="2"/>
  <c r="BK22" i="2"/>
  <c r="BL22" i="2"/>
  <c r="BM22" i="2"/>
  <c r="BN22" i="2"/>
  <c r="BO22" i="2"/>
  <c r="BP22" i="2"/>
  <c r="BQ22" i="2"/>
  <c r="BR22" i="2"/>
  <c r="BS22" i="2"/>
  <c r="BT22" i="2"/>
  <c r="BU22" i="2"/>
  <c r="BV22" i="2"/>
  <c r="BW22" i="2"/>
  <c r="BX22" i="2"/>
  <c r="BY22" i="2"/>
  <c r="BZ22" i="2"/>
  <c r="A23" i="2"/>
  <c r="AV23" i="2"/>
  <c r="AP23" i="2" s="1"/>
  <c r="AW23" i="2"/>
  <c r="AX23" i="2"/>
  <c r="AY23" i="2"/>
  <c r="AZ23" i="2"/>
  <c r="BA23" i="2"/>
  <c r="BB23" i="2"/>
  <c r="BC23" i="2"/>
  <c r="BD23" i="2"/>
  <c r="BE23" i="2"/>
  <c r="BF23" i="2"/>
  <c r="BG23" i="2"/>
  <c r="BH23" i="2"/>
  <c r="BI23" i="2"/>
  <c r="BJ23" i="2"/>
  <c r="BK23" i="2"/>
  <c r="BL23" i="2"/>
  <c r="BM23" i="2"/>
  <c r="BN23" i="2"/>
  <c r="BO23" i="2"/>
  <c r="BP23" i="2"/>
  <c r="BQ23" i="2"/>
  <c r="BR23" i="2"/>
  <c r="BS23" i="2"/>
  <c r="BT23" i="2"/>
  <c r="BU23" i="2"/>
  <c r="BV23" i="2"/>
  <c r="BW23" i="2"/>
  <c r="BX23" i="2"/>
  <c r="BY23" i="2"/>
  <c r="BZ23" i="2"/>
  <c r="A24" i="2"/>
  <c r="AP24" i="2"/>
  <c r="AQ24" i="2" s="1"/>
  <c r="AR24" i="2" s="1"/>
  <c r="AV24" i="2"/>
  <c r="AW24" i="2"/>
  <c r="AX24" i="2"/>
  <c r="AY24" i="2"/>
  <c r="AZ24" i="2"/>
  <c r="BA24" i="2"/>
  <c r="BB24" i="2"/>
  <c r="BC24" i="2"/>
  <c r="BD24" i="2"/>
  <c r="BE24" i="2"/>
  <c r="BF24" i="2"/>
  <c r="BG24" i="2"/>
  <c r="BH24" i="2"/>
  <c r="BI24" i="2"/>
  <c r="BJ24" i="2"/>
  <c r="BK24" i="2"/>
  <c r="BL24" i="2"/>
  <c r="BM24" i="2"/>
  <c r="BN24" i="2"/>
  <c r="BO24" i="2"/>
  <c r="BP24" i="2"/>
  <c r="BQ24" i="2"/>
  <c r="BR24" i="2"/>
  <c r="BS24" i="2"/>
  <c r="BT24" i="2"/>
  <c r="BU24" i="2"/>
  <c r="BV24" i="2"/>
  <c r="BW24" i="2"/>
  <c r="BX24" i="2"/>
  <c r="BY24" i="2"/>
  <c r="BZ24" i="2"/>
  <c r="A25" i="2"/>
  <c r="AP25" i="2"/>
  <c r="AQ25" i="2" s="1"/>
  <c r="AR25" i="2" s="1"/>
  <c r="AV25" i="2"/>
  <c r="AW25" i="2"/>
  <c r="AX25" i="2"/>
  <c r="AY25" i="2"/>
  <c r="AZ25" i="2"/>
  <c r="BA25" i="2"/>
  <c r="BB25" i="2"/>
  <c r="BC25" i="2"/>
  <c r="BD25" i="2"/>
  <c r="BE25" i="2"/>
  <c r="BF25" i="2"/>
  <c r="BG25" i="2"/>
  <c r="BH25" i="2"/>
  <c r="BI25" i="2"/>
  <c r="BJ25" i="2"/>
  <c r="BK25" i="2"/>
  <c r="BL25" i="2"/>
  <c r="BM25" i="2"/>
  <c r="BN25" i="2"/>
  <c r="BO25" i="2"/>
  <c r="BP25" i="2"/>
  <c r="BQ25" i="2"/>
  <c r="BR25" i="2"/>
  <c r="BS25" i="2"/>
  <c r="BT25" i="2"/>
  <c r="BU25" i="2"/>
  <c r="BV25" i="2"/>
  <c r="BW25" i="2"/>
  <c r="BX25" i="2"/>
  <c r="BY25" i="2"/>
  <c r="BZ25" i="2"/>
  <c r="A26" i="2"/>
  <c r="AP26" i="2"/>
  <c r="AQ26" i="2" s="1"/>
  <c r="AR26" i="2" s="1"/>
  <c r="AV26" i="2"/>
  <c r="AW26" i="2"/>
  <c r="AX26" i="2"/>
  <c r="AY26" i="2"/>
  <c r="AZ26" i="2"/>
  <c r="BA26" i="2"/>
  <c r="BB26" i="2"/>
  <c r="BC26" i="2"/>
  <c r="BD26" i="2"/>
  <c r="BE26" i="2"/>
  <c r="BF26" i="2"/>
  <c r="BG26" i="2"/>
  <c r="BH26" i="2"/>
  <c r="BI26" i="2"/>
  <c r="BJ26" i="2"/>
  <c r="BK26" i="2"/>
  <c r="BL26" i="2"/>
  <c r="BM26" i="2"/>
  <c r="BN26" i="2"/>
  <c r="BO26" i="2"/>
  <c r="BP26" i="2"/>
  <c r="BQ26" i="2"/>
  <c r="BR26" i="2"/>
  <c r="BS26" i="2"/>
  <c r="BT26" i="2"/>
  <c r="BU26" i="2"/>
  <c r="BV26" i="2"/>
  <c r="BW26" i="2"/>
  <c r="BX26" i="2"/>
  <c r="BY26" i="2"/>
  <c r="BZ26" i="2"/>
  <c r="A27" i="2"/>
  <c r="AP27" i="2"/>
  <c r="AQ27" i="2" s="1"/>
  <c r="AR27" i="2" s="1"/>
  <c r="AV27" i="2"/>
  <c r="AW27" i="2"/>
  <c r="AX27" i="2"/>
  <c r="AY27" i="2"/>
  <c r="AZ27" i="2"/>
  <c r="BA27" i="2"/>
  <c r="BB27" i="2"/>
  <c r="BC27" i="2"/>
  <c r="BD27" i="2"/>
  <c r="BE27" i="2"/>
  <c r="BF27" i="2"/>
  <c r="BG27" i="2"/>
  <c r="BH27" i="2"/>
  <c r="BI27" i="2"/>
  <c r="BJ27" i="2"/>
  <c r="BK27" i="2"/>
  <c r="BL27" i="2"/>
  <c r="BM27" i="2"/>
  <c r="BN27" i="2"/>
  <c r="BO27" i="2"/>
  <c r="BP27" i="2"/>
  <c r="BQ27" i="2"/>
  <c r="BR27" i="2"/>
  <c r="BS27" i="2"/>
  <c r="BT27" i="2"/>
  <c r="BU27" i="2"/>
  <c r="BV27" i="2"/>
  <c r="BW27" i="2"/>
  <c r="BX27" i="2"/>
  <c r="BY27" i="2"/>
  <c r="BZ27" i="2"/>
  <c r="A28" i="2"/>
  <c r="AP28" i="2"/>
  <c r="AQ28" i="2" s="1"/>
  <c r="AR28" i="2" s="1"/>
  <c r="AV28" i="2"/>
  <c r="AW28" i="2"/>
  <c r="AX28" i="2"/>
  <c r="AY28" i="2"/>
  <c r="AZ28" i="2"/>
  <c r="BA28" i="2"/>
  <c r="BB28" i="2"/>
  <c r="BC28" i="2"/>
  <c r="BD28" i="2"/>
  <c r="BE28" i="2"/>
  <c r="BF28" i="2"/>
  <c r="BG28" i="2"/>
  <c r="BH28" i="2"/>
  <c r="BI28" i="2"/>
  <c r="BJ28" i="2"/>
  <c r="BK28" i="2"/>
  <c r="BL28" i="2"/>
  <c r="BM28" i="2"/>
  <c r="BN28" i="2"/>
  <c r="BO28" i="2"/>
  <c r="BP28" i="2"/>
  <c r="BQ28" i="2"/>
  <c r="BR28" i="2"/>
  <c r="BS28" i="2"/>
  <c r="BT28" i="2"/>
  <c r="BU28" i="2"/>
  <c r="BV28" i="2"/>
  <c r="BW28" i="2"/>
  <c r="BX28" i="2"/>
  <c r="BY28" i="2"/>
  <c r="BZ28" i="2"/>
  <c r="BZ28" i="12"/>
  <c r="BY28" i="12"/>
  <c r="BX28" i="12"/>
  <c r="BW28" i="12"/>
  <c r="BV28" i="12"/>
  <c r="BU28" i="12"/>
  <c r="BT28" i="12"/>
  <c r="BS28" i="12"/>
  <c r="BR28" i="12"/>
  <c r="BQ28" i="12"/>
  <c r="BP28" i="12"/>
  <c r="BO28" i="12"/>
  <c r="BN28" i="12"/>
  <c r="BM28" i="12"/>
  <c r="BL28" i="12"/>
  <c r="BK28" i="12"/>
  <c r="BJ28" i="12"/>
  <c r="BI28" i="12"/>
  <c r="BH28" i="12"/>
  <c r="BG28" i="12"/>
  <c r="BF28" i="12"/>
  <c r="BE28" i="12"/>
  <c r="BD28" i="12"/>
  <c r="BC28" i="12"/>
  <c r="BB28" i="12"/>
  <c r="BA28" i="12"/>
  <c r="AZ28" i="12"/>
  <c r="AY28" i="12"/>
  <c r="AX28" i="12"/>
  <c r="AW28" i="12"/>
  <c r="AV28" i="12"/>
  <c r="AP28" i="12"/>
  <c r="AQ28" i="12" s="1"/>
  <c r="AR28" i="12" s="1"/>
  <c r="A28" i="12"/>
  <c r="BZ27" i="12"/>
  <c r="BY27" i="12"/>
  <c r="BX27" i="12"/>
  <c r="BW27" i="12"/>
  <c r="BV27" i="12"/>
  <c r="BU27" i="12"/>
  <c r="BT27" i="12"/>
  <c r="BS27" i="12"/>
  <c r="BR27" i="12"/>
  <c r="BQ27" i="12"/>
  <c r="BP27" i="12"/>
  <c r="BO27" i="12"/>
  <c r="BN27" i="12"/>
  <c r="BM27" i="12"/>
  <c r="BL27" i="12"/>
  <c r="BK27" i="12"/>
  <c r="BJ27" i="12"/>
  <c r="BI27" i="12"/>
  <c r="BH27" i="12"/>
  <c r="BG27" i="12"/>
  <c r="BF27" i="12"/>
  <c r="BE27" i="12"/>
  <c r="BD27" i="12"/>
  <c r="BC27" i="12"/>
  <c r="BB27" i="12"/>
  <c r="BA27" i="12"/>
  <c r="AZ27" i="12"/>
  <c r="AY27" i="12"/>
  <c r="AX27" i="12"/>
  <c r="AW27" i="12"/>
  <c r="AV27" i="12"/>
  <c r="AP27" i="12"/>
  <c r="AQ27" i="12" s="1"/>
  <c r="AR27" i="12" s="1"/>
  <c r="A27" i="12"/>
  <c r="BZ26" i="12"/>
  <c r="BY26" i="12"/>
  <c r="BX26" i="12"/>
  <c r="BW26" i="12"/>
  <c r="BV26" i="12"/>
  <c r="BU26" i="12"/>
  <c r="BT26" i="12"/>
  <c r="BS26" i="12"/>
  <c r="BR26" i="12"/>
  <c r="BQ26" i="12"/>
  <c r="BP26" i="12"/>
  <c r="BO26" i="12"/>
  <c r="BN26" i="12"/>
  <c r="BM26" i="12"/>
  <c r="BL26" i="12"/>
  <c r="BK26" i="12"/>
  <c r="BJ26" i="12"/>
  <c r="BI26" i="12"/>
  <c r="BH26" i="12"/>
  <c r="BG26" i="12"/>
  <c r="BF26" i="12"/>
  <c r="BE26" i="12"/>
  <c r="BD26" i="12"/>
  <c r="BC26" i="12"/>
  <c r="BB26" i="12"/>
  <c r="BA26" i="12"/>
  <c r="AZ26" i="12"/>
  <c r="AY26" i="12"/>
  <c r="AX26" i="12"/>
  <c r="AW26" i="12"/>
  <c r="AV26" i="12"/>
  <c r="AP26" i="12"/>
  <c r="AQ26" i="12" s="1"/>
  <c r="AR26" i="12" s="1"/>
  <c r="A26" i="12"/>
  <c r="BZ25" i="12"/>
  <c r="BY25" i="12"/>
  <c r="BX25" i="12"/>
  <c r="BW25" i="12"/>
  <c r="BV25" i="12"/>
  <c r="BU25" i="12"/>
  <c r="BT25" i="12"/>
  <c r="BS25" i="12"/>
  <c r="BR25" i="12"/>
  <c r="BQ25" i="12"/>
  <c r="BP25" i="12"/>
  <c r="BO25" i="12"/>
  <c r="BN25" i="12"/>
  <c r="BM25" i="12"/>
  <c r="BL25" i="12"/>
  <c r="BK25" i="12"/>
  <c r="BJ25" i="12"/>
  <c r="BI25" i="12"/>
  <c r="BH25" i="12"/>
  <c r="BG25" i="12"/>
  <c r="BF25" i="12"/>
  <c r="BE25" i="12"/>
  <c r="BD25" i="12"/>
  <c r="BC25" i="12"/>
  <c r="BB25" i="12"/>
  <c r="BA25" i="12"/>
  <c r="AZ25" i="12"/>
  <c r="AY25" i="12"/>
  <c r="AX25" i="12"/>
  <c r="AW25" i="12"/>
  <c r="AV25" i="12"/>
  <c r="AP25" i="12"/>
  <c r="AQ25" i="12" s="1"/>
  <c r="AR25" i="12" s="1"/>
  <c r="A25" i="12"/>
  <c r="BZ24" i="12"/>
  <c r="BY24" i="12"/>
  <c r="BX24" i="12"/>
  <c r="BW24" i="12"/>
  <c r="BV24" i="12"/>
  <c r="BU24" i="12"/>
  <c r="BT24" i="12"/>
  <c r="BS24" i="12"/>
  <c r="BR24" i="12"/>
  <c r="BQ24" i="12"/>
  <c r="BP24" i="12"/>
  <c r="BO24" i="12"/>
  <c r="BN24" i="12"/>
  <c r="BM24" i="12"/>
  <c r="BL24" i="12"/>
  <c r="BK24" i="12"/>
  <c r="BJ24" i="12"/>
  <c r="BI24" i="12"/>
  <c r="BH24" i="12"/>
  <c r="BG24" i="12"/>
  <c r="BF24" i="12"/>
  <c r="BE24" i="12"/>
  <c r="BD24" i="12"/>
  <c r="BC24" i="12"/>
  <c r="BB24" i="12"/>
  <c r="BA24" i="12"/>
  <c r="AZ24" i="12"/>
  <c r="AY24" i="12"/>
  <c r="AX24" i="12"/>
  <c r="AW24" i="12"/>
  <c r="AV24" i="12"/>
  <c r="A24" i="12"/>
  <c r="BZ23" i="12"/>
  <c r="BY23" i="12"/>
  <c r="BX23" i="12"/>
  <c r="BW23" i="12"/>
  <c r="BV23" i="12"/>
  <c r="BU23" i="12"/>
  <c r="BT23" i="12"/>
  <c r="BS23" i="12"/>
  <c r="BR23" i="12"/>
  <c r="BQ23" i="12"/>
  <c r="BP23" i="12"/>
  <c r="BO23" i="12"/>
  <c r="BN23" i="12"/>
  <c r="BM23" i="12"/>
  <c r="BL23" i="12"/>
  <c r="BK23" i="12"/>
  <c r="BJ23" i="12"/>
  <c r="BI23" i="12"/>
  <c r="BH23" i="12"/>
  <c r="BG23" i="12"/>
  <c r="BF23" i="12"/>
  <c r="BE23" i="12"/>
  <c r="BD23" i="12"/>
  <c r="BC23" i="12"/>
  <c r="BB23" i="12"/>
  <c r="BA23" i="12"/>
  <c r="AZ23" i="12"/>
  <c r="AY23" i="12"/>
  <c r="AX23" i="12"/>
  <c r="AW23" i="12"/>
  <c r="AV23" i="12"/>
  <c r="AP23" i="12" s="1"/>
  <c r="AQ23" i="12" s="1"/>
  <c r="AR23" i="12" s="1"/>
  <c r="A23" i="12"/>
  <c r="BZ22" i="12"/>
  <c r="BY22" i="12"/>
  <c r="BX22" i="12"/>
  <c r="BW22" i="12"/>
  <c r="BV22" i="12"/>
  <c r="BU22" i="12"/>
  <c r="BT22" i="12"/>
  <c r="BS22" i="12"/>
  <c r="BR22" i="12"/>
  <c r="BQ22" i="12"/>
  <c r="BP22" i="12"/>
  <c r="BO22" i="12"/>
  <c r="BN22" i="12"/>
  <c r="BM22" i="12"/>
  <c r="BL22" i="12"/>
  <c r="BK22" i="12"/>
  <c r="BJ22" i="12"/>
  <c r="BI22" i="12"/>
  <c r="BH22" i="12"/>
  <c r="BG22" i="12"/>
  <c r="BF22" i="12"/>
  <c r="BE22" i="12"/>
  <c r="BD22" i="12"/>
  <c r="BC22" i="12"/>
  <c r="BB22" i="12"/>
  <c r="BA22" i="12"/>
  <c r="AZ22" i="12"/>
  <c r="AY22" i="12"/>
  <c r="AX22" i="12"/>
  <c r="AW22" i="12"/>
  <c r="AV22" i="12"/>
  <c r="AP22" i="12" s="1"/>
  <c r="AQ22" i="12" s="1"/>
  <c r="AR22" i="12" s="1"/>
  <c r="A22" i="12"/>
  <c r="BZ21" i="12"/>
  <c r="BY21" i="12"/>
  <c r="BX21" i="12"/>
  <c r="BW21" i="12"/>
  <c r="BV21" i="12"/>
  <c r="BU21" i="12"/>
  <c r="BT21" i="12"/>
  <c r="BS21" i="12"/>
  <c r="BR21" i="12"/>
  <c r="BQ21" i="12"/>
  <c r="BP21" i="12"/>
  <c r="BO21" i="12"/>
  <c r="BN21" i="12"/>
  <c r="BM21" i="12"/>
  <c r="BL21" i="12"/>
  <c r="BK21" i="12"/>
  <c r="BJ21" i="12"/>
  <c r="BI21" i="12"/>
  <c r="BH21" i="12"/>
  <c r="BG21" i="12"/>
  <c r="BF21" i="12"/>
  <c r="BE21" i="12"/>
  <c r="BD21" i="12"/>
  <c r="BC21" i="12"/>
  <c r="BB21" i="12"/>
  <c r="BA21" i="12"/>
  <c r="AZ21" i="12"/>
  <c r="AY21" i="12"/>
  <c r="AX21" i="12"/>
  <c r="AW21" i="12"/>
  <c r="AV21" i="12"/>
  <c r="AP21" i="12" s="1"/>
  <c r="AQ21" i="12" s="1"/>
  <c r="AR21" i="12" s="1"/>
  <c r="A21" i="12"/>
  <c r="BZ20" i="12"/>
  <c r="BY20" i="12"/>
  <c r="BX20" i="12"/>
  <c r="BW20" i="12"/>
  <c r="BV20" i="12"/>
  <c r="BU20" i="12"/>
  <c r="BT20" i="12"/>
  <c r="BS20" i="12"/>
  <c r="BR20" i="12"/>
  <c r="BQ20" i="12"/>
  <c r="BP20" i="12"/>
  <c r="BO20" i="12"/>
  <c r="BN20" i="12"/>
  <c r="BM20" i="12"/>
  <c r="BL20" i="12"/>
  <c r="BK20" i="12"/>
  <c r="BJ20" i="12"/>
  <c r="BI20" i="12"/>
  <c r="BH20" i="12"/>
  <c r="BG20" i="12"/>
  <c r="BF20" i="12"/>
  <c r="BE20" i="12"/>
  <c r="BD20" i="12"/>
  <c r="BC20" i="12"/>
  <c r="AP20" i="12" s="1"/>
  <c r="AQ20" i="12" s="1"/>
  <c r="AR20" i="12" s="1"/>
  <c r="BB20" i="12"/>
  <c r="BA20" i="12"/>
  <c r="AZ20" i="12"/>
  <c r="AY20" i="12"/>
  <c r="AX20" i="12"/>
  <c r="AW20" i="12"/>
  <c r="AV20" i="12"/>
  <c r="A20" i="12"/>
  <c r="BZ19" i="12"/>
  <c r="BY19" i="12"/>
  <c r="BX19" i="12"/>
  <c r="BW19" i="12"/>
  <c r="BV19" i="12"/>
  <c r="BU19" i="12"/>
  <c r="BT19" i="12"/>
  <c r="BS19" i="12"/>
  <c r="BR19" i="12"/>
  <c r="BQ19" i="12"/>
  <c r="BP19" i="12"/>
  <c r="BO19" i="12"/>
  <c r="BN19" i="12"/>
  <c r="BM19" i="12"/>
  <c r="BL19" i="12"/>
  <c r="BK19" i="12"/>
  <c r="BJ19" i="12"/>
  <c r="BI19" i="12"/>
  <c r="BH19" i="12"/>
  <c r="BG19" i="12"/>
  <c r="BF19" i="12"/>
  <c r="BE19" i="12"/>
  <c r="BD19" i="12"/>
  <c r="BC19" i="12"/>
  <c r="BB19" i="12"/>
  <c r="BA19" i="12"/>
  <c r="AZ19" i="12"/>
  <c r="AY19" i="12"/>
  <c r="AX19" i="12"/>
  <c r="AW19" i="12"/>
  <c r="AV19" i="12"/>
  <c r="AP19" i="12" s="1"/>
  <c r="AQ19" i="12" s="1"/>
  <c r="AR19" i="12" s="1"/>
  <c r="A19" i="12"/>
  <c r="BZ18" i="12"/>
  <c r="BY18" i="12"/>
  <c r="BX18" i="12"/>
  <c r="BW18" i="12"/>
  <c r="BV18" i="12"/>
  <c r="BU18" i="12"/>
  <c r="BT18" i="12"/>
  <c r="BS18" i="12"/>
  <c r="BR18" i="12"/>
  <c r="BQ18" i="12"/>
  <c r="BP18" i="12"/>
  <c r="BO18" i="12"/>
  <c r="BN18" i="12"/>
  <c r="BM18" i="12"/>
  <c r="BL18" i="12"/>
  <c r="BK18" i="12"/>
  <c r="BJ18" i="12"/>
  <c r="BI18" i="12"/>
  <c r="BH18" i="12"/>
  <c r="BG18" i="12"/>
  <c r="BF18" i="12"/>
  <c r="BE18" i="12"/>
  <c r="BD18" i="12"/>
  <c r="BC18" i="12"/>
  <c r="BB18" i="12"/>
  <c r="BA18" i="12"/>
  <c r="AZ18" i="12"/>
  <c r="AY18" i="12"/>
  <c r="AX18" i="12"/>
  <c r="AW18" i="12"/>
  <c r="AV18" i="12"/>
  <c r="AP18" i="12" s="1"/>
  <c r="AQ18" i="12" s="1"/>
  <c r="AR18" i="12" s="1"/>
  <c r="A18" i="12"/>
  <c r="BZ17" i="12"/>
  <c r="BY17" i="12"/>
  <c r="BX17" i="12"/>
  <c r="BW17" i="12"/>
  <c r="BV17" i="12"/>
  <c r="BU17" i="12"/>
  <c r="BT17" i="12"/>
  <c r="BS17" i="12"/>
  <c r="BR17" i="12"/>
  <c r="BQ17" i="12"/>
  <c r="BP17" i="12"/>
  <c r="BO17" i="12"/>
  <c r="BN17" i="12"/>
  <c r="BM17" i="12"/>
  <c r="BL17" i="12"/>
  <c r="BK17" i="12"/>
  <c r="BJ17" i="12"/>
  <c r="BI17" i="12"/>
  <c r="BH17" i="12"/>
  <c r="BG17" i="12"/>
  <c r="BF17" i="12"/>
  <c r="BE17" i="12"/>
  <c r="BD17" i="12"/>
  <c r="BC17" i="12"/>
  <c r="BB17" i="12"/>
  <c r="BA17" i="12"/>
  <c r="AZ17" i="12"/>
  <c r="AY17" i="12"/>
  <c r="AX17" i="12"/>
  <c r="AW17" i="12"/>
  <c r="AV17" i="12"/>
  <c r="AP17" i="12" s="1"/>
  <c r="AQ17" i="12" s="1"/>
  <c r="AR17" i="12" s="1"/>
  <c r="A17" i="12"/>
  <c r="BZ16" i="12"/>
  <c r="BY16" i="12"/>
  <c r="BX16" i="12"/>
  <c r="BW16" i="12"/>
  <c r="BV16" i="12"/>
  <c r="BU16" i="12"/>
  <c r="BT16" i="12"/>
  <c r="BS16" i="12"/>
  <c r="BR16" i="12"/>
  <c r="BQ16" i="12"/>
  <c r="BP16" i="12"/>
  <c r="BO16" i="12"/>
  <c r="BN16" i="12"/>
  <c r="BM16" i="12"/>
  <c r="BL16" i="12"/>
  <c r="BK16" i="12"/>
  <c r="BJ16" i="12"/>
  <c r="BI16" i="12"/>
  <c r="BH16" i="12"/>
  <c r="BG16" i="12"/>
  <c r="BF16" i="12"/>
  <c r="BE16" i="12"/>
  <c r="BD16" i="12"/>
  <c r="BC16" i="12"/>
  <c r="BB16" i="12"/>
  <c r="BA16" i="12"/>
  <c r="AZ16" i="12"/>
  <c r="AY16" i="12"/>
  <c r="AX16" i="12"/>
  <c r="AW16" i="12"/>
  <c r="AV16" i="12"/>
  <c r="AP16" i="12" s="1"/>
  <c r="AQ16" i="12" s="1"/>
  <c r="AR16" i="12" s="1"/>
  <c r="A16" i="12"/>
  <c r="BZ15" i="12"/>
  <c r="BY15" i="12"/>
  <c r="BX15" i="12"/>
  <c r="BW15" i="12"/>
  <c r="BV15" i="12"/>
  <c r="BU15" i="12"/>
  <c r="BT15" i="12"/>
  <c r="BS15" i="12"/>
  <c r="BR15" i="12"/>
  <c r="BQ15" i="12"/>
  <c r="BP15" i="12"/>
  <c r="BO15" i="12"/>
  <c r="BN15" i="12"/>
  <c r="BM15" i="12"/>
  <c r="BL15" i="12"/>
  <c r="BK15" i="12"/>
  <c r="BJ15" i="12"/>
  <c r="BI15" i="12"/>
  <c r="BH15" i="12"/>
  <c r="BG15" i="12"/>
  <c r="BF15" i="12"/>
  <c r="BE15" i="12"/>
  <c r="BD15" i="12"/>
  <c r="BC15" i="12"/>
  <c r="BB15" i="12"/>
  <c r="BA15" i="12"/>
  <c r="AZ15" i="12"/>
  <c r="AY15" i="12"/>
  <c r="AX15" i="12"/>
  <c r="AW15" i="12"/>
  <c r="AV15" i="12"/>
  <c r="A15" i="12"/>
  <c r="BZ14" i="12"/>
  <c r="BY14" i="12"/>
  <c r="BX14" i="12"/>
  <c r="BW14" i="12"/>
  <c r="BV14" i="12"/>
  <c r="BU14" i="12"/>
  <c r="BT14" i="12"/>
  <c r="BS14" i="12"/>
  <c r="BR14" i="12"/>
  <c r="BQ14" i="12"/>
  <c r="BP14" i="12"/>
  <c r="BO14" i="12"/>
  <c r="BN14" i="12"/>
  <c r="BM14" i="12"/>
  <c r="BL14" i="12"/>
  <c r="BK14" i="12"/>
  <c r="BJ14" i="12"/>
  <c r="BI14" i="12"/>
  <c r="BH14" i="12"/>
  <c r="BG14" i="12"/>
  <c r="BF14" i="12"/>
  <c r="BE14" i="12"/>
  <c r="BD14" i="12"/>
  <c r="BC14" i="12"/>
  <c r="BB14" i="12"/>
  <c r="BA14" i="12"/>
  <c r="AZ14" i="12"/>
  <c r="AY14" i="12"/>
  <c r="AX14" i="12"/>
  <c r="AW14" i="12"/>
  <c r="AV14" i="12"/>
  <c r="A14" i="12"/>
  <c r="BZ13" i="12"/>
  <c r="BY13" i="12"/>
  <c r="BX13" i="12"/>
  <c r="BW13" i="12"/>
  <c r="BV13" i="12"/>
  <c r="BU13" i="12"/>
  <c r="BT13" i="12"/>
  <c r="BS13" i="12"/>
  <c r="BR13" i="12"/>
  <c r="BQ13" i="12"/>
  <c r="BP13" i="12"/>
  <c r="BO13" i="12"/>
  <c r="BN13" i="12"/>
  <c r="BM13" i="12"/>
  <c r="BL13" i="12"/>
  <c r="BK13" i="12"/>
  <c r="BJ13" i="12"/>
  <c r="BI13" i="12"/>
  <c r="BH13" i="12"/>
  <c r="BG13" i="12"/>
  <c r="BF13" i="12"/>
  <c r="BE13" i="12"/>
  <c r="BD13" i="12"/>
  <c r="BC13" i="12"/>
  <c r="BB13" i="12"/>
  <c r="BA13" i="12"/>
  <c r="AZ13" i="12"/>
  <c r="AY13" i="12"/>
  <c r="AX13" i="12"/>
  <c r="AW13" i="12"/>
  <c r="AV13" i="12"/>
  <c r="A13" i="12"/>
  <c r="G12" i="12"/>
  <c r="AT6" i="12" s="1"/>
  <c r="AT5" i="12" s="1"/>
  <c r="BZ28" i="9"/>
  <c r="BY28" i="9"/>
  <c r="BX28" i="9"/>
  <c r="BW28" i="9"/>
  <c r="BV28" i="9"/>
  <c r="BU28" i="9"/>
  <c r="BT28" i="9"/>
  <c r="BS28" i="9"/>
  <c r="BR28" i="9"/>
  <c r="BQ28" i="9"/>
  <c r="BP28" i="9"/>
  <c r="BO28" i="9"/>
  <c r="BN28" i="9"/>
  <c r="BM28" i="9"/>
  <c r="BL28" i="9"/>
  <c r="BK28" i="9"/>
  <c r="BJ28" i="9"/>
  <c r="BI28" i="9"/>
  <c r="BH28" i="9"/>
  <c r="BG28" i="9"/>
  <c r="BF28" i="9"/>
  <c r="BE28" i="9"/>
  <c r="BD28" i="9"/>
  <c r="BC28" i="9"/>
  <c r="BB28" i="9"/>
  <c r="BA28" i="9"/>
  <c r="AZ28" i="9"/>
  <c r="AY28" i="9"/>
  <c r="AX28" i="9"/>
  <c r="AW28" i="9"/>
  <c r="AV28" i="9"/>
  <c r="AP28" i="9"/>
  <c r="AQ28" i="9" s="1"/>
  <c r="AR28" i="9" s="1"/>
  <c r="A28" i="9"/>
  <c r="BZ27" i="9"/>
  <c r="BY27" i="9"/>
  <c r="BX27" i="9"/>
  <c r="BW27" i="9"/>
  <c r="BV27" i="9"/>
  <c r="BU27" i="9"/>
  <c r="BT27" i="9"/>
  <c r="BS27" i="9"/>
  <c r="BR27" i="9"/>
  <c r="BQ27" i="9"/>
  <c r="BP27" i="9"/>
  <c r="BO27" i="9"/>
  <c r="BN27" i="9"/>
  <c r="BM27" i="9"/>
  <c r="BL27" i="9"/>
  <c r="BK27" i="9"/>
  <c r="BJ27" i="9"/>
  <c r="BI27" i="9"/>
  <c r="BH27" i="9"/>
  <c r="BG27" i="9"/>
  <c r="BF27" i="9"/>
  <c r="BE27" i="9"/>
  <c r="BD27" i="9"/>
  <c r="BC27" i="9"/>
  <c r="BB27" i="9"/>
  <c r="BA27" i="9"/>
  <c r="AZ27" i="9"/>
  <c r="AY27" i="9"/>
  <c r="AX27" i="9"/>
  <c r="AW27" i="9"/>
  <c r="AV27" i="9"/>
  <c r="AP27" i="9"/>
  <c r="AQ27" i="9" s="1"/>
  <c r="AR27" i="9" s="1"/>
  <c r="A27" i="9"/>
  <c r="BZ26" i="9"/>
  <c r="BY26" i="9"/>
  <c r="BX26" i="9"/>
  <c r="BW26" i="9"/>
  <c r="BV26" i="9"/>
  <c r="BU26" i="9"/>
  <c r="BT26" i="9"/>
  <c r="BS26" i="9"/>
  <c r="BR26" i="9"/>
  <c r="BQ26" i="9"/>
  <c r="BP26" i="9"/>
  <c r="BO26" i="9"/>
  <c r="BN26" i="9"/>
  <c r="BM26" i="9"/>
  <c r="BL26" i="9"/>
  <c r="BK26" i="9"/>
  <c r="BJ26" i="9"/>
  <c r="BI26" i="9"/>
  <c r="BH26" i="9"/>
  <c r="BG26" i="9"/>
  <c r="BF26" i="9"/>
  <c r="BE26" i="9"/>
  <c r="BD26" i="9"/>
  <c r="BC26" i="9"/>
  <c r="BB26" i="9"/>
  <c r="BA26" i="9"/>
  <c r="AZ26" i="9"/>
  <c r="AY26" i="9"/>
  <c r="AX26" i="9"/>
  <c r="AW26" i="9"/>
  <c r="AV26" i="9"/>
  <c r="AP26" i="9"/>
  <c r="AQ26" i="9" s="1"/>
  <c r="AR26" i="9" s="1"/>
  <c r="A26" i="9"/>
  <c r="BZ25" i="9"/>
  <c r="BY25" i="9"/>
  <c r="BX25" i="9"/>
  <c r="BW25" i="9"/>
  <c r="BV25" i="9"/>
  <c r="BU25" i="9"/>
  <c r="BT25" i="9"/>
  <c r="BS25" i="9"/>
  <c r="BR25" i="9"/>
  <c r="BQ25" i="9"/>
  <c r="BP25" i="9"/>
  <c r="BO25" i="9"/>
  <c r="BN25" i="9"/>
  <c r="BM25" i="9"/>
  <c r="BL25" i="9"/>
  <c r="BK25" i="9"/>
  <c r="BJ25" i="9"/>
  <c r="BI25" i="9"/>
  <c r="BH25" i="9"/>
  <c r="BG25" i="9"/>
  <c r="BF25" i="9"/>
  <c r="BE25" i="9"/>
  <c r="BD25" i="9"/>
  <c r="BC25" i="9"/>
  <c r="BB25" i="9"/>
  <c r="BA25" i="9"/>
  <c r="AZ25" i="9"/>
  <c r="AY25" i="9"/>
  <c r="AX25" i="9"/>
  <c r="AW25" i="9"/>
  <c r="AV25" i="9"/>
  <c r="AP25" i="9"/>
  <c r="AQ25" i="9" s="1"/>
  <c r="AR25" i="9" s="1"/>
  <c r="A25" i="9"/>
  <c r="BZ24" i="9"/>
  <c r="BY24" i="9"/>
  <c r="BX24" i="9"/>
  <c r="BW24" i="9"/>
  <c r="BV24" i="9"/>
  <c r="BU24" i="9"/>
  <c r="BT24" i="9"/>
  <c r="BS24" i="9"/>
  <c r="BR24" i="9"/>
  <c r="BQ24" i="9"/>
  <c r="BP24" i="9"/>
  <c r="BO24" i="9"/>
  <c r="BN24" i="9"/>
  <c r="BM24" i="9"/>
  <c r="BL24" i="9"/>
  <c r="BK24" i="9"/>
  <c r="BJ24" i="9"/>
  <c r="BI24" i="9"/>
  <c r="BH24" i="9"/>
  <c r="BG24" i="9"/>
  <c r="BF24" i="9"/>
  <c r="BE24" i="9"/>
  <c r="BD24" i="9"/>
  <c r="BC24" i="9"/>
  <c r="BB24" i="9"/>
  <c r="BA24" i="9"/>
  <c r="AZ24" i="9"/>
  <c r="AY24" i="9"/>
  <c r="AX24" i="9"/>
  <c r="AW24" i="9"/>
  <c r="AV24" i="9"/>
  <c r="AP24" i="9"/>
  <c r="AQ24" i="9" s="1"/>
  <c r="AR24" i="9" s="1"/>
  <c r="A24" i="9"/>
  <c r="BZ23" i="9"/>
  <c r="BY23" i="9"/>
  <c r="BX23" i="9"/>
  <c r="BW23" i="9"/>
  <c r="BV23" i="9"/>
  <c r="BU23" i="9"/>
  <c r="BT23" i="9"/>
  <c r="BS23" i="9"/>
  <c r="BR23" i="9"/>
  <c r="BQ23" i="9"/>
  <c r="BP23" i="9"/>
  <c r="BO23" i="9"/>
  <c r="BN23" i="9"/>
  <c r="BM23" i="9"/>
  <c r="BL23" i="9"/>
  <c r="BK23" i="9"/>
  <c r="BJ23" i="9"/>
  <c r="BI23" i="9"/>
  <c r="BH23" i="9"/>
  <c r="BG23" i="9"/>
  <c r="BF23" i="9"/>
  <c r="BE23" i="9"/>
  <c r="BD23" i="9"/>
  <c r="BC23" i="9"/>
  <c r="BB23" i="9"/>
  <c r="BA23" i="9"/>
  <c r="AZ23" i="9"/>
  <c r="AY23" i="9"/>
  <c r="AX23" i="9"/>
  <c r="AW23" i="9"/>
  <c r="AV23" i="9"/>
  <c r="AP23" i="9" s="1"/>
  <c r="AQ23" i="9" s="1"/>
  <c r="AR23" i="9" s="1"/>
  <c r="A23" i="9"/>
  <c r="BZ22" i="9"/>
  <c r="BY22" i="9"/>
  <c r="BX22" i="9"/>
  <c r="BW22" i="9"/>
  <c r="BV22" i="9"/>
  <c r="BU22" i="9"/>
  <c r="BT22" i="9"/>
  <c r="BS22" i="9"/>
  <c r="BR22" i="9"/>
  <c r="BQ22" i="9"/>
  <c r="BP22" i="9"/>
  <c r="BO22" i="9"/>
  <c r="BN22" i="9"/>
  <c r="BM22" i="9"/>
  <c r="BL22" i="9"/>
  <c r="BK22" i="9"/>
  <c r="BJ22" i="9"/>
  <c r="BI22" i="9"/>
  <c r="BH22" i="9"/>
  <c r="BG22" i="9"/>
  <c r="BF22" i="9"/>
  <c r="BE22" i="9"/>
  <c r="BD22" i="9"/>
  <c r="BC22" i="9"/>
  <c r="BB22" i="9"/>
  <c r="BA22" i="9"/>
  <c r="AZ22" i="9"/>
  <c r="AY22" i="9"/>
  <c r="AX22" i="9"/>
  <c r="AW22" i="9"/>
  <c r="AV22" i="9"/>
  <c r="AP22" i="9" s="1"/>
  <c r="AQ22" i="9" s="1"/>
  <c r="AR22" i="9" s="1"/>
  <c r="A22" i="9"/>
  <c r="BZ21" i="9"/>
  <c r="BY21" i="9"/>
  <c r="BX21" i="9"/>
  <c r="BW21" i="9"/>
  <c r="BV21" i="9"/>
  <c r="BU21" i="9"/>
  <c r="BT21" i="9"/>
  <c r="BS21" i="9"/>
  <c r="BR21" i="9"/>
  <c r="BQ21" i="9"/>
  <c r="BP21" i="9"/>
  <c r="BO21" i="9"/>
  <c r="BN21" i="9"/>
  <c r="BM21" i="9"/>
  <c r="BL21" i="9"/>
  <c r="BK21" i="9"/>
  <c r="BJ21" i="9"/>
  <c r="BI21" i="9"/>
  <c r="BH21" i="9"/>
  <c r="BG21" i="9"/>
  <c r="BF21" i="9"/>
  <c r="BE21" i="9"/>
  <c r="BD21" i="9"/>
  <c r="BC21" i="9"/>
  <c r="BB21" i="9"/>
  <c r="BA21" i="9"/>
  <c r="AZ21" i="9"/>
  <c r="AY21" i="9"/>
  <c r="AX21" i="9"/>
  <c r="AW21" i="9"/>
  <c r="AV21" i="9"/>
  <c r="AP21" i="9"/>
  <c r="AQ21" i="9" s="1"/>
  <c r="AR21" i="9" s="1"/>
  <c r="A21" i="9"/>
  <c r="BZ20" i="9"/>
  <c r="BY20" i="9"/>
  <c r="BX20" i="9"/>
  <c r="BW20" i="9"/>
  <c r="BV20" i="9"/>
  <c r="BU20" i="9"/>
  <c r="BT20" i="9"/>
  <c r="BS20" i="9"/>
  <c r="BR20" i="9"/>
  <c r="BQ20" i="9"/>
  <c r="BP20" i="9"/>
  <c r="BO20" i="9"/>
  <c r="BN20" i="9"/>
  <c r="BM20" i="9"/>
  <c r="BL20" i="9"/>
  <c r="BK20" i="9"/>
  <c r="BJ20" i="9"/>
  <c r="BI20" i="9"/>
  <c r="BH20" i="9"/>
  <c r="BG20" i="9"/>
  <c r="BF20" i="9"/>
  <c r="BE20" i="9"/>
  <c r="BD20" i="9"/>
  <c r="BC20" i="9"/>
  <c r="BB20" i="9"/>
  <c r="BA20" i="9"/>
  <c r="AZ20" i="9"/>
  <c r="AY20" i="9"/>
  <c r="AX20" i="9"/>
  <c r="AW20" i="9"/>
  <c r="AV20" i="9"/>
  <c r="AP20" i="9" s="1"/>
  <c r="AQ20" i="9" s="1"/>
  <c r="AR20" i="9" s="1"/>
  <c r="A20" i="9"/>
  <c r="BZ19" i="9"/>
  <c r="BY19" i="9"/>
  <c r="BX19" i="9"/>
  <c r="BW19" i="9"/>
  <c r="BV19" i="9"/>
  <c r="BU19" i="9"/>
  <c r="BT19" i="9"/>
  <c r="BS19" i="9"/>
  <c r="BR19" i="9"/>
  <c r="BQ19" i="9"/>
  <c r="BP19" i="9"/>
  <c r="BO19" i="9"/>
  <c r="BN19" i="9"/>
  <c r="BM19" i="9"/>
  <c r="BL19" i="9"/>
  <c r="BK19" i="9"/>
  <c r="BJ19" i="9"/>
  <c r="BI19" i="9"/>
  <c r="BH19" i="9"/>
  <c r="BG19" i="9"/>
  <c r="BF19" i="9"/>
  <c r="BE19" i="9"/>
  <c r="BD19" i="9"/>
  <c r="BC19" i="9"/>
  <c r="BB19" i="9"/>
  <c r="BA19" i="9"/>
  <c r="AZ19" i="9"/>
  <c r="AY19" i="9"/>
  <c r="AX19" i="9"/>
  <c r="AW19" i="9"/>
  <c r="AV19" i="9"/>
  <c r="AP19" i="9" s="1"/>
  <c r="AQ19" i="9" s="1"/>
  <c r="AR19" i="9" s="1"/>
  <c r="A19" i="9"/>
  <c r="BZ18" i="9"/>
  <c r="BY18" i="9"/>
  <c r="BX18" i="9"/>
  <c r="BW18" i="9"/>
  <c r="BV18" i="9"/>
  <c r="BU18" i="9"/>
  <c r="BT18" i="9"/>
  <c r="BS18" i="9"/>
  <c r="BR18" i="9"/>
  <c r="BQ18" i="9"/>
  <c r="BP18" i="9"/>
  <c r="BO18" i="9"/>
  <c r="BN18" i="9"/>
  <c r="BM18" i="9"/>
  <c r="BL18" i="9"/>
  <c r="BK18" i="9"/>
  <c r="BJ18" i="9"/>
  <c r="BI18" i="9"/>
  <c r="BH18" i="9"/>
  <c r="BG18" i="9"/>
  <c r="BF18" i="9"/>
  <c r="BE18" i="9"/>
  <c r="BD18" i="9"/>
  <c r="BC18" i="9"/>
  <c r="BB18" i="9"/>
  <c r="AP18" i="9" s="1"/>
  <c r="AQ18" i="9" s="1"/>
  <c r="AR18" i="9" s="1"/>
  <c r="BA18" i="9"/>
  <c r="AZ18" i="9"/>
  <c r="AY18" i="9"/>
  <c r="AX18" i="9"/>
  <c r="AW18" i="9"/>
  <c r="AV18" i="9"/>
  <c r="A18" i="9"/>
  <c r="BZ17" i="9"/>
  <c r="BY17" i="9"/>
  <c r="BX17" i="9"/>
  <c r="BW17" i="9"/>
  <c r="BV17" i="9"/>
  <c r="BU17" i="9"/>
  <c r="BT17" i="9"/>
  <c r="BS17" i="9"/>
  <c r="BR17" i="9"/>
  <c r="BQ17" i="9"/>
  <c r="BP17" i="9"/>
  <c r="BO17" i="9"/>
  <c r="BN17" i="9"/>
  <c r="BM17" i="9"/>
  <c r="BL17" i="9"/>
  <c r="BK17" i="9"/>
  <c r="BJ17" i="9"/>
  <c r="BI17" i="9"/>
  <c r="BH17" i="9"/>
  <c r="BG17" i="9"/>
  <c r="BF17" i="9"/>
  <c r="BE17" i="9"/>
  <c r="BD17" i="9"/>
  <c r="BC17" i="9"/>
  <c r="BB17" i="9"/>
  <c r="BA17" i="9"/>
  <c r="AZ17" i="9"/>
  <c r="AY17" i="9"/>
  <c r="AX17" i="9"/>
  <c r="AW17" i="9"/>
  <c r="AV17" i="9"/>
  <c r="AP17" i="9" s="1"/>
  <c r="AQ17" i="9" s="1"/>
  <c r="AR17" i="9" s="1"/>
  <c r="A17" i="9"/>
  <c r="BZ16" i="9"/>
  <c r="BY16" i="9"/>
  <c r="BX16" i="9"/>
  <c r="BW16" i="9"/>
  <c r="BV16" i="9"/>
  <c r="BU16" i="9"/>
  <c r="BT16" i="9"/>
  <c r="BS16" i="9"/>
  <c r="BR16" i="9"/>
  <c r="BQ16" i="9"/>
  <c r="BP16" i="9"/>
  <c r="BO16" i="9"/>
  <c r="BN16" i="9"/>
  <c r="BM16" i="9"/>
  <c r="BL16" i="9"/>
  <c r="BK16" i="9"/>
  <c r="BJ16" i="9"/>
  <c r="BI16" i="9"/>
  <c r="BH16" i="9"/>
  <c r="BG16" i="9"/>
  <c r="BF16" i="9"/>
  <c r="BE16" i="9"/>
  <c r="BD16" i="9"/>
  <c r="BC16" i="9"/>
  <c r="BB16" i="9"/>
  <c r="BA16" i="9"/>
  <c r="AZ16" i="9"/>
  <c r="AY16" i="9"/>
  <c r="AX16" i="9"/>
  <c r="AW16" i="9"/>
  <c r="AP16" i="9" s="1"/>
  <c r="AQ16" i="9" s="1"/>
  <c r="AR16" i="9" s="1"/>
  <c r="AV16" i="9"/>
  <c r="A16" i="9"/>
  <c r="BZ15" i="9"/>
  <c r="BY15" i="9"/>
  <c r="BX15" i="9"/>
  <c r="BW15" i="9"/>
  <c r="BV15" i="9"/>
  <c r="BU15" i="9"/>
  <c r="BT15" i="9"/>
  <c r="BS15" i="9"/>
  <c r="BR15" i="9"/>
  <c r="BQ15" i="9"/>
  <c r="BP15" i="9"/>
  <c r="BO15" i="9"/>
  <c r="BN15" i="9"/>
  <c r="BM15" i="9"/>
  <c r="BL15" i="9"/>
  <c r="BK15" i="9"/>
  <c r="BJ15" i="9"/>
  <c r="BI15" i="9"/>
  <c r="BH15" i="9"/>
  <c r="BG15" i="9"/>
  <c r="BF15" i="9"/>
  <c r="BE15" i="9"/>
  <c r="BD15" i="9"/>
  <c r="BC15" i="9"/>
  <c r="BB15" i="9"/>
  <c r="BA15" i="9"/>
  <c r="AZ15" i="9"/>
  <c r="AY15" i="9"/>
  <c r="AX15" i="9"/>
  <c r="AW15" i="9"/>
  <c r="AV15" i="9"/>
  <c r="A15" i="9"/>
  <c r="BZ14" i="9"/>
  <c r="BY14" i="9"/>
  <c r="BX14" i="9"/>
  <c r="BW14" i="9"/>
  <c r="BV14" i="9"/>
  <c r="BU14" i="9"/>
  <c r="BT14" i="9"/>
  <c r="BS14" i="9"/>
  <c r="BR14" i="9"/>
  <c r="BQ14" i="9"/>
  <c r="BP14" i="9"/>
  <c r="BO14" i="9"/>
  <c r="BN14" i="9"/>
  <c r="BM14" i="9"/>
  <c r="BL14" i="9"/>
  <c r="BK14" i="9"/>
  <c r="BJ14" i="9"/>
  <c r="BI14" i="9"/>
  <c r="BH14" i="9"/>
  <c r="BG14" i="9"/>
  <c r="BF14" i="9"/>
  <c r="BE14" i="9"/>
  <c r="BD14" i="9"/>
  <c r="BC14" i="9"/>
  <c r="BB14" i="9"/>
  <c r="BA14" i="9"/>
  <c r="AZ14" i="9"/>
  <c r="AY14" i="9"/>
  <c r="AX14" i="9"/>
  <c r="AW14" i="9"/>
  <c r="AV14" i="9"/>
  <c r="A14" i="9"/>
  <c r="BZ13" i="9"/>
  <c r="BY13" i="9"/>
  <c r="BX13" i="9"/>
  <c r="BW13" i="9"/>
  <c r="BV13" i="9"/>
  <c r="BU13" i="9"/>
  <c r="BT13" i="9"/>
  <c r="BS13" i="9"/>
  <c r="BR13" i="9"/>
  <c r="BQ13" i="9"/>
  <c r="BP13" i="9"/>
  <c r="BO13" i="9"/>
  <c r="BN13" i="9"/>
  <c r="BM13" i="9"/>
  <c r="BL13" i="9"/>
  <c r="BK13" i="9"/>
  <c r="BJ13" i="9"/>
  <c r="BI13" i="9"/>
  <c r="BH13" i="9"/>
  <c r="BG13" i="9"/>
  <c r="BF13" i="9"/>
  <c r="BE13" i="9"/>
  <c r="BD13" i="9"/>
  <c r="BC13" i="9"/>
  <c r="BB13" i="9"/>
  <c r="BA13" i="9"/>
  <c r="AZ13" i="9"/>
  <c r="AY13" i="9"/>
  <c r="AX13" i="9"/>
  <c r="AW13" i="9"/>
  <c r="AV13" i="9"/>
  <c r="A13" i="9"/>
  <c r="G12" i="9"/>
  <c r="AT6" i="9" s="1"/>
  <c r="AT5" i="9" s="1"/>
  <c r="BZ28" i="8"/>
  <c r="BY28" i="8"/>
  <c r="BX28" i="8"/>
  <c r="BW28" i="8"/>
  <c r="BV28" i="8"/>
  <c r="BU28" i="8"/>
  <c r="BT28" i="8"/>
  <c r="BS28" i="8"/>
  <c r="BR28" i="8"/>
  <c r="BQ28" i="8"/>
  <c r="BP28" i="8"/>
  <c r="BO28" i="8"/>
  <c r="BN28" i="8"/>
  <c r="BM28" i="8"/>
  <c r="BL28" i="8"/>
  <c r="BK28" i="8"/>
  <c r="BJ28" i="8"/>
  <c r="BI28" i="8"/>
  <c r="BH28" i="8"/>
  <c r="BG28" i="8"/>
  <c r="BF28" i="8"/>
  <c r="BE28" i="8"/>
  <c r="BD28" i="8"/>
  <c r="BC28" i="8"/>
  <c r="BB28" i="8"/>
  <c r="BA28" i="8"/>
  <c r="AZ28" i="8"/>
  <c r="AY28" i="8"/>
  <c r="AX28" i="8"/>
  <c r="AW28" i="8"/>
  <c r="AV28" i="8"/>
  <c r="AP28" i="8"/>
  <c r="AQ28" i="8" s="1"/>
  <c r="AR28" i="8" s="1"/>
  <c r="A28" i="8"/>
  <c r="BZ27" i="8"/>
  <c r="BY27" i="8"/>
  <c r="BX27" i="8"/>
  <c r="BW27" i="8"/>
  <c r="BV27" i="8"/>
  <c r="BU27" i="8"/>
  <c r="BT27" i="8"/>
  <c r="BS27" i="8"/>
  <c r="BR27" i="8"/>
  <c r="BQ27" i="8"/>
  <c r="BP27" i="8"/>
  <c r="BO27" i="8"/>
  <c r="BN27" i="8"/>
  <c r="BM27" i="8"/>
  <c r="BL27" i="8"/>
  <c r="BK27" i="8"/>
  <c r="BJ27" i="8"/>
  <c r="BI27" i="8"/>
  <c r="BH27" i="8"/>
  <c r="BG27" i="8"/>
  <c r="BF27" i="8"/>
  <c r="BE27" i="8"/>
  <c r="BD27" i="8"/>
  <c r="BC27" i="8"/>
  <c r="BB27" i="8"/>
  <c r="BA27" i="8"/>
  <c r="AZ27" i="8"/>
  <c r="AY27" i="8"/>
  <c r="AX27" i="8"/>
  <c r="AW27" i="8"/>
  <c r="AV27" i="8"/>
  <c r="AP27" i="8"/>
  <c r="AQ27" i="8" s="1"/>
  <c r="AR27" i="8" s="1"/>
  <c r="A27" i="8"/>
  <c r="BZ26" i="8"/>
  <c r="BY26" i="8"/>
  <c r="BX26" i="8"/>
  <c r="BW26" i="8"/>
  <c r="BV26" i="8"/>
  <c r="BU26" i="8"/>
  <c r="BT26" i="8"/>
  <c r="BS26" i="8"/>
  <c r="BR26" i="8"/>
  <c r="BQ26" i="8"/>
  <c r="BP26" i="8"/>
  <c r="BO26" i="8"/>
  <c r="BN26" i="8"/>
  <c r="BM26" i="8"/>
  <c r="BL26" i="8"/>
  <c r="BK26" i="8"/>
  <c r="BJ26" i="8"/>
  <c r="BI26" i="8"/>
  <c r="BH26" i="8"/>
  <c r="BG26" i="8"/>
  <c r="BF26" i="8"/>
  <c r="BE26" i="8"/>
  <c r="BD26" i="8"/>
  <c r="BC26" i="8"/>
  <c r="BB26" i="8"/>
  <c r="BA26" i="8"/>
  <c r="AZ26" i="8"/>
  <c r="AY26" i="8"/>
  <c r="AX26" i="8"/>
  <c r="AW26" i="8"/>
  <c r="AV26" i="8"/>
  <c r="AP26" i="8"/>
  <c r="AQ26" i="8" s="1"/>
  <c r="AR26" i="8" s="1"/>
  <c r="A26" i="8"/>
  <c r="BZ25" i="8"/>
  <c r="BY25" i="8"/>
  <c r="BX25" i="8"/>
  <c r="BW25" i="8"/>
  <c r="BV25" i="8"/>
  <c r="BU25" i="8"/>
  <c r="BT25" i="8"/>
  <c r="BS25" i="8"/>
  <c r="BR25" i="8"/>
  <c r="BQ25" i="8"/>
  <c r="BP25" i="8"/>
  <c r="BO25" i="8"/>
  <c r="BN25" i="8"/>
  <c r="BM25" i="8"/>
  <c r="BL25" i="8"/>
  <c r="BK25" i="8"/>
  <c r="BJ25" i="8"/>
  <c r="BI25" i="8"/>
  <c r="BH25" i="8"/>
  <c r="BG25" i="8"/>
  <c r="BF25" i="8"/>
  <c r="BE25" i="8"/>
  <c r="BD25" i="8"/>
  <c r="BC25" i="8"/>
  <c r="BB25" i="8"/>
  <c r="BA25" i="8"/>
  <c r="AZ25" i="8"/>
  <c r="AY25" i="8"/>
  <c r="AX25" i="8"/>
  <c r="AW25" i="8"/>
  <c r="AV25" i="8"/>
  <c r="AP25" i="8"/>
  <c r="AQ25" i="8" s="1"/>
  <c r="AR25" i="8" s="1"/>
  <c r="A25" i="8"/>
  <c r="BZ24" i="8"/>
  <c r="BY24" i="8"/>
  <c r="BX24" i="8"/>
  <c r="BW24" i="8"/>
  <c r="BV24" i="8"/>
  <c r="BU24" i="8"/>
  <c r="BT24" i="8"/>
  <c r="BS24" i="8"/>
  <c r="BR24" i="8"/>
  <c r="BQ24" i="8"/>
  <c r="BP24" i="8"/>
  <c r="BO24" i="8"/>
  <c r="BN24" i="8"/>
  <c r="BM24" i="8"/>
  <c r="BL24" i="8"/>
  <c r="BK24" i="8"/>
  <c r="BJ24" i="8"/>
  <c r="BI24" i="8"/>
  <c r="BH24" i="8"/>
  <c r="BG24" i="8"/>
  <c r="BF24" i="8"/>
  <c r="BE24" i="8"/>
  <c r="BD24" i="8"/>
  <c r="BC24" i="8"/>
  <c r="BB24" i="8"/>
  <c r="BA24" i="8"/>
  <c r="AZ24" i="8"/>
  <c r="AY24" i="8"/>
  <c r="AX24" i="8"/>
  <c r="AW24" i="8"/>
  <c r="AV24" i="8"/>
  <c r="AP24" i="8"/>
  <c r="AQ24" i="8" s="1"/>
  <c r="AR24" i="8" s="1"/>
  <c r="A24" i="8"/>
  <c r="BZ23" i="8"/>
  <c r="BY23" i="8"/>
  <c r="BX23" i="8"/>
  <c r="BW23" i="8"/>
  <c r="BV23" i="8"/>
  <c r="BU23" i="8"/>
  <c r="BT23" i="8"/>
  <c r="BS23" i="8"/>
  <c r="BR23" i="8"/>
  <c r="BQ23" i="8"/>
  <c r="BP23" i="8"/>
  <c r="BO23" i="8"/>
  <c r="BN23" i="8"/>
  <c r="BM23" i="8"/>
  <c r="BL23" i="8"/>
  <c r="BK23" i="8"/>
  <c r="BJ23" i="8"/>
  <c r="BI23" i="8"/>
  <c r="BH23" i="8"/>
  <c r="BG23" i="8"/>
  <c r="BF23" i="8"/>
  <c r="BE23" i="8"/>
  <c r="BD23" i="8"/>
  <c r="BC23" i="8"/>
  <c r="BB23" i="8"/>
  <c r="BA23" i="8"/>
  <c r="AZ23" i="8"/>
  <c r="AY23" i="8"/>
  <c r="AX23" i="8"/>
  <c r="AW23" i="8"/>
  <c r="AV23" i="8"/>
  <c r="AP23" i="8" s="1"/>
  <c r="AQ23" i="8" s="1"/>
  <c r="A23" i="8"/>
  <c r="BZ22" i="8"/>
  <c r="BY22" i="8"/>
  <c r="BX22" i="8"/>
  <c r="BW22" i="8"/>
  <c r="BV22" i="8"/>
  <c r="BU22" i="8"/>
  <c r="BT22" i="8"/>
  <c r="BS22" i="8"/>
  <c r="BR22" i="8"/>
  <c r="BQ22" i="8"/>
  <c r="BP22" i="8"/>
  <c r="BO22" i="8"/>
  <c r="BN22" i="8"/>
  <c r="BM22" i="8"/>
  <c r="BL22" i="8"/>
  <c r="BK22" i="8"/>
  <c r="BJ22" i="8"/>
  <c r="BI22" i="8"/>
  <c r="BH22" i="8"/>
  <c r="BG22" i="8"/>
  <c r="BF22" i="8"/>
  <c r="BE22" i="8"/>
  <c r="BD22" i="8"/>
  <c r="BC22" i="8"/>
  <c r="BB22" i="8"/>
  <c r="BA22" i="8"/>
  <c r="AZ22" i="8"/>
  <c r="AY22" i="8"/>
  <c r="AX22" i="8"/>
  <c r="AW22" i="8"/>
  <c r="AV22" i="8"/>
  <c r="AP22" i="8" s="1"/>
  <c r="AQ22" i="8" s="1"/>
  <c r="A22" i="8"/>
  <c r="BZ21" i="8"/>
  <c r="BY21" i="8"/>
  <c r="BX21" i="8"/>
  <c r="BW21" i="8"/>
  <c r="BV21" i="8"/>
  <c r="BU21" i="8"/>
  <c r="BT21" i="8"/>
  <c r="BS21" i="8"/>
  <c r="BR21" i="8"/>
  <c r="BQ21" i="8"/>
  <c r="BP21" i="8"/>
  <c r="BO21" i="8"/>
  <c r="BN21" i="8"/>
  <c r="BM21" i="8"/>
  <c r="BL21" i="8"/>
  <c r="BK21" i="8"/>
  <c r="BJ21" i="8"/>
  <c r="BI21" i="8"/>
  <c r="BH21" i="8"/>
  <c r="BG21" i="8"/>
  <c r="BF21" i="8"/>
  <c r="BE21" i="8"/>
  <c r="BD21" i="8"/>
  <c r="BC21" i="8"/>
  <c r="BB21" i="8"/>
  <c r="AP21" i="8" s="1"/>
  <c r="AQ21" i="8" s="1"/>
  <c r="BA21" i="8"/>
  <c r="AZ21" i="8"/>
  <c r="AY21" i="8"/>
  <c r="AX21" i="8"/>
  <c r="AW21" i="8"/>
  <c r="AV21" i="8"/>
  <c r="A21" i="8"/>
  <c r="BZ20" i="8"/>
  <c r="BY20" i="8"/>
  <c r="BX20" i="8"/>
  <c r="BW20" i="8"/>
  <c r="BV20" i="8"/>
  <c r="BU20" i="8"/>
  <c r="BT20" i="8"/>
  <c r="BS20" i="8"/>
  <c r="BR20" i="8"/>
  <c r="BQ20" i="8"/>
  <c r="BP20" i="8"/>
  <c r="BO20" i="8"/>
  <c r="BN20" i="8"/>
  <c r="BM20" i="8"/>
  <c r="BL20" i="8"/>
  <c r="BK20" i="8"/>
  <c r="BJ20" i="8"/>
  <c r="BI20" i="8"/>
  <c r="BH20" i="8"/>
  <c r="BG20" i="8"/>
  <c r="BF20" i="8"/>
  <c r="BE20" i="8"/>
  <c r="BD20" i="8"/>
  <c r="BC20" i="8"/>
  <c r="BB20" i="8"/>
  <c r="BA20" i="8"/>
  <c r="AZ20" i="8"/>
  <c r="AY20" i="8"/>
  <c r="AX20" i="8"/>
  <c r="AW20" i="8"/>
  <c r="AV20" i="8"/>
  <c r="AP20" i="8" s="1"/>
  <c r="AQ20" i="8" s="1"/>
  <c r="A20" i="8"/>
  <c r="BZ19" i="8"/>
  <c r="BY19" i="8"/>
  <c r="BX19" i="8"/>
  <c r="BW19" i="8"/>
  <c r="BV19" i="8"/>
  <c r="BU19" i="8"/>
  <c r="BT19" i="8"/>
  <c r="BS19" i="8"/>
  <c r="BR19" i="8"/>
  <c r="BQ19" i="8"/>
  <c r="BP19" i="8"/>
  <c r="BO19" i="8"/>
  <c r="BN19" i="8"/>
  <c r="BM19" i="8"/>
  <c r="BL19" i="8"/>
  <c r="BK19" i="8"/>
  <c r="BJ19" i="8"/>
  <c r="BI19" i="8"/>
  <c r="BH19" i="8"/>
  <c r="BG19" i="8"/>
  <c r="BF19" i="8"/>
  <c r="BE19" i="8"/>
  <c r="BD19" i="8"/>
  <c r="BC19" i="8"/>
  <c r="BB19" i="8"/>
  <c r="BA19" i="8"/>
  <c r="AZ19" i="8"/>
  <c r="AY19" i="8"/>
  <c r="AX19" i="8"/>
  <c r="AW19" i="8"/>
  <c r="AV19" i="8"/>
  <c r="A19" i="8"/>
  <c r="BZ18" i="8"/>
  <c r="BY18" i="8"/>
  <c r="BX18" i="8"/>
  <c r="BW18" i="8"/>
  <c r="BV18" i="8"/>
  <c r="BU18" i="8"/>
  <c r="BT18" i="8"/>
  <c r="BS18" i="8"/>
  <c r="BR18" i="8"/>
  <c r="BQ18" i="8"/>
  <c r="BP18" i="8"/>
  <c r="BO18" i="8"/>
  <c r="BN18" i="8"/>
  <c r="BM18" i="8"/>
  <c r="BL18" i="8"/>
  <c r="BK18" i="8"/>
  <c r="BJ18" i="8"/>
  <c r="BI18" i="8"/>
  <c r="BH18" i="8"/>
  <c r="BG18" i="8"/>
  <c r="BF18" i="8"/>
  <c r="BE18" i="8"/>
  <c r="BD18" i="8"/>
  <c r="BC18" i="8"/>
  <c r="BB18" i="8"/>
  <c r="BA18" i="8"/>
  <c r="AZ18" i="8"/>
  <c r="AY18" i="8"/>
  <c r="AX18" i="8"/>
  <c r="AW18" i="8"/>
  <c r="AV18" i="8"/>
  <c r="A18" i="8"/>
  <c r="BZ17" i="8"/>
  <c r="BY17" i="8"/>
  <c r="BX17" i="8"/>
  <c r="BW17" i="8"/>
  <c r="BV17" i="8"/>
  <c r="BU17" i="8"/>
  <c r="BT17" i="8"/>
  <c r="BS17" i="8"/>
  <c r="BR17" i="8"/>
  <c r="BQ17" i="8"/>
  <c r="BP17" i="8"/>
  <c r="BO17" i="8"/>
  <c r="BN17" i="8"/>
  <c r="BM17" i="8"/>
  <c r="BL17" i="8"/>
  <c r="BK17" i="8"/>
  <c r="BJ17" i="8"/>
  <c r="BI17" i="8"/>
  <c r="BH17" i="8"/>
  <c r="BG17" i="8"/>
  <c r="BF17" i="8"/>
  <c r="BE17" i="8"/>
  <c r="BD17" i="8"/>
  <c r="BC17" i="8"/>
  <c r="BB17" i="8"/>
  <c r="BA17" i="8"/>
  <c r="AZ17" i="8"/>
  <c r="AY17" i="8"/>
  <c r="AX17" i="8"/>
  <c r="AW17" i="8"/>
  <c r="AV17" i="8"/>
  <c r="A17" i="8"/>
  <c r="BZ16" i="8"/>
  <c r="BY16" i="8"/>
  <c r="BX16" i="8"/>
  <c r="BW16" i="8"/>
  <c r="BV16" i="8"/>
  <c r="BU16" i="8"/>
  <c r="BT16" i="8"/>
  <c r="BS16" i="8"/>
  <c r="BR16" i="8"/>
  <c r="BQ16" i="8"/>
  <c r="BP16" i="8"/>
  <c r="BO16" i="8"/>
  <c r="BN16" i="8"/>
  <c r="BM16" i="8"/>
  <c r="BL16" i="8"/>
  <c r="BK16" i="8"/>
  <c r="BJ16" i="8"/>
  <c r="BI16" i="8"/>
  <c r="BH16" i="8"/>
  <c r="BG16" i="8"/>
  <c r="BF16" i="8"/>
  <c r="BE16" i="8"/>
  <c r="BD16" i="8"/>
  <c r="BC16" i="8"/>
  <c r="BB16" i="8"/>
  <c r="BA16" i="8"/>
  <c r="AZ16" i="8"/>
  <c r="AY16" i="8"/>
  <c r="AX16" i="8"/>
  <c r="AW16" i="8"/>
  <c r="AV16" i="8"/>
  <c r="A16" i="8"/>
  <c r="BZ15" i="8"/>
  <c r="BY15" i="8"/>
  <c r="BX15" i="8"/>
  <c r="BW15" i="8"/>
  <c r="BV15" i="8"/>
  <c r="BU15" i="8"/>
  <c r="BT15" i="8"/>
  <c r="BS15" i="8"/>
  <c r="BR15" i="8"/>
  <c r="BQ15" i="8"/>
  <c r="BP15" i="8"/>
  <c r="BO15" i="8"/>
  <c r="BN15" i="8"/>
  <c r="BM15" i="8"/>
  <c r="BL15" i="8"/>
  <c r="BK15" i="8"/>
  <c r="BJ15" i="8"/>
  <c r="BI15" i="8"/>
  <c r="BH15" i="8"/>
  <c r="BG15" i="8"/>
  <c r="BF15" i="8"/>
  <c r="BE15" i="8"/>
  <c r="BD15" i="8"/>
  <c r="BC15" i="8"/>
  <c r="BB15" i="8"/>
  <c r="BA15" i="8"/>
  <c r="AZ15" i="8"/>
  <c r="AY15" i="8"/>
  <c r="AX15" i="8"/>
  <c r="AW15" i="8"/>
  <c r="AV15" i="8"/>
  <c r="A15" i="8"/>
  <c r="BZ14" i="8"/>
  <c r="BY14" i="8"/>
  <c r="BX14" i="8"/>
  <c r="BW14" i="8"/>
  <c r="BV14" i="8"/>
  <c r="BU14" i="8"/>
  <c r="BT14" i="8"/>
  <c r="BS14" i="8"/>
  <c r="BR14" i="8"/>
  <c r="BQ14" i="8"/>
  <c r="BP14" i="8"/>
  <c r="BO14" i="8"/>
  <c r="BN14" i="8"/>
  <c r="BM14" i="8"/>
  <c r="BL14" i="8"/>
  <c r="BK14" i="8"/>
  <c r="BJ14" i="8"/>
  <c r="BI14" i="8"/>
  <c r="BH14" i="8"/>
  <c r="BG14" i="8"/>
  <c r="BF14" i="8"/>
  <c r="BE14" i="8"/>
  <c r="BD14" i="8"/>
  <c r="BC14" i="8"/>
  <c r="BB14" i="8"/>
  <c r="BA14" i="8"/>
  <c r="AZ14" i="8"/>
  <c r="AY14" i="8"/>
  <c r="AX14" i="8"/>
  <c r="AW14" i="8"/>
  <c r="AV14" i="8"/>
  <c r="A14" i="8"/>
  <c r="BZ13" i="8"/>
  <c r="BY13" i="8"/>
  <c r="BX13" i="8"/>
  <c r="BW13" i="8"/>
  <c r="BV13" i="8"/>
  <c r="BU13" i="8"/>
  <c r="BT13" i="8"/>
  <c r="BS13" i="8"/>
  <c r="BR13" i="8"/>
  <c r="BQ13" i="8"/>
  <c r="BP13" i="8"/>
  <c r="BO13" i="8"/>
  <c r="BN13" i="8"/>
  <c r="BM13" i="8"/>
  <c r="BL13" i="8"/>
  <c r="BK13" i="8"/>
  <c r="BJ13" i="8"/>
  <c r="BI13" i="8"/>
  <c r="BH13" i="8"/>
  <c r="BG13" i="8"/>
  <c r="BF13" i="8"/>
  <c r="BE13" i="8"/>
  <c r="BD13" i="8"/>
  <c r="BC13" i="8"/>
  <c r="BB13" i="8"/>
  <c r="BA13" i="8"/>
  <c r="AZ13" i="8"/>
  <c r="AY13" i="8"/>
  <c r="AX13" i="8"/>
  <c r="AW13" i="8"/>
  <c r="AV13" i="8"/>
  <c r="A13" i="8"/>
  <c r="G12" i="8"/>
  <c r="BZ28" i="3"/>
  <c r="BY28" i="3"/>
  <c r="BX28" i="3"/>
  <c r="BW28" i="3"/>
  <c r="BV28" i="3"/>
  <c r="BU28" i="3"/>
  <c r="BT28" i="3"/>
  <c r="BS28" i="3"/>
  <c r="BR28" i="3"/>
  <c r="BQ28" i="3"/>
  <c r="BP28" i="3"/>
  <c r="BO28" i="3"/>
  <c r="BN28" i="3"/>
  <c r="BM28" i="3"/>
  <c r="BL28" i="3"/>
  <c r="BK28" i="3"/>
  <c r="BJ28" i="3"/>
  <c r="BI28" i="3"/>
  <c r="BH28" i="3"/>
  <c r="BG28" i="3"/>
  <c r="BF28" i="3"/>
  <c r="BE28" i="3"/>
  <c r="BD28" i="3"/>
  <c r="BC28" i="3"/>
  <c r="BB28" i="3"/>
  <c r="BA28" i="3"/>
  <c r="AZ28" i="3"/>
  <c r="AY28" i="3"/>
  <c r="AX28" i="3"/>
  <c r="AW28" i="3"/>
  <c r="AV28" i="3"/>
  <c r="AP28" i="3"/>
  <c r="AQ28" i="3" s="1"/>
  <c r="AR28" i="3" s="1"/>
  <c r="A28" i="3"/>
  <c r="BZ27" i="3"/>
  <c r="BY27" i="3"/>
  <c r="BX27" i="3"/>
  <c r="BW27" i="3"/>
  <c r="BV27" i="3"/>
  <c r="BU27" i="3"/>
  <c r="BT27" i="3"/>
  <c r="BS27" i="3"/>
  <c r="BR27" i="3"/>
  <c r="BQ27" i="3"/>
  <c r="BP27" i="3"/>
  <c r="BO27" i="3"/>
  <c r="BN27" i="3"/>
  <c r="BM27" i="3"/>
  <c r="BL27" i="3"/>
  <c r="BK27" i="3"/>
  <c r="BJ27" i="3"/>
  <c r="BI27" i="3"/>
  <c r="BH27" i="3"/>
  <c r="BG27" i="3"/>
  <c r="BF27" i="3"/>
  <c r="BE27" i="3"/>
  <c r="BD27" i="3"/>
  <c r="BC27" i="3"/>
  <c r="BB27" i="3"/>
  <c r="BA27" i="3"/>
  <c r="AZ27" i="3"/>
  <c r="AY27" i="3"/>
  <c r="AX27" i="3"/>
  <c r="AW27" i="3"/>
  <c r="AV27" i="3"/>
  <c r="AP27" i="3"/>
  <c r="AQ27" i="3" s="1"/>
  <c r="AR27" i="3" s="1"/>
  <c r="A27" i="3"/>
  <c r="BZ26" i="3"/>
  <c r="BY26" i="3"/>
  <c r="BX26" i="3"/>
  <c r="BW26" i="3"/>
  <c r="BV26" i="3"/>
  <c r="BU26" i="3"/>
  <c r="BT26" i="3"/>
  <c r="BS26" i="3"/>
  <c r="BR26" i="3"/>
  <c r="BQ26" i="3"/>
  <c r="BP26" i="3"/>
  <c r="BO26" i="3"/>
  <c r="BN26" i="3"/>
  <c r="BM26" i="3"/>
  <c r="BL26" i="3"/>
  <c r="BK26" i="3"/>
  <c r="BJ26" i="3"/>
  <c r="BI26" i="3"/>
  <c r="BH26" i="3"/>
  <c r="BG26" i="3"/>
  <c r="BF26" i="3"/>
  <c r="BE26" i="3"/>
  <c r="BD26" i="3"/>
  <c r="BC26" i="3"/>
  <c r="BB26" i="3"/>
  <c r="BA26" i="3"/>
  <c r="AZ26" i="3"/>
  <c r="AY26" i="3"/>
  <c r="AX26" i="3"/>
  <c r="AW26" i="3"/>
  <c r="AV26" i="3"/>
  <c r="AP26" i="3"/>
  <c r="AQ26" i="3" s="1"/>
  <c r="AR26" i="3" s="1"/>
  <c r="A26" i="3"/>
  <c r="BZ25" i="3"/>
  <c r="BY25" i="3"/>
  <c r="BX25" i="3"/>
  <c r="BW25" i="3"/>
  <c r="BV25" i="3"/>
  <c r="BU25" i="3"/>
  <c r="BT25" i="3"/>
  <c r="BS25" i="3"/>
  <c r="BR25" i="3"/>
  <c r="BQ25" i="3"/>
  <c r="BP25" i="3"/>
  <c r="BO25" i="3"/>
  <c r="BN25" i="3"/>
  <c r="BM25" i="3"/>
  <c r="BL25" i="3"/>
  <c r="BK25" i="3"/>
  <c r="BJ25" i="3"/>
  <c r="BI25" i="3"/>
  <c r="BH25" i="3"/>
  <c r="BG25" i="3"/>
  <c r="BF25" i="3"/>
  <c r="BE25" i="3"/>
  <c r="BD25" i="3"/>
  <c r="BC25" i="3"/>
  <c r="BB25" i="3"/>
  <c r="BA25" i="3"/>
  <c r="AZ25" i="3"/>
  <c r="AY25" i="3"/>
  <c r="AX25" i="3"/>
  <c r="AW25" i="3"/>
  <c r="AP25" i="3" s="1"/>
  <c r="AQ25" i="3" s="1"/>
  <c r="AV25" i="3"/>
  <c r="A25" i="3"/>
  <c r="BZ24" i="3"/>
  <c r="BY24" i="3"/>
  <c r="BX24" i="3"/>
  <c r="BW24" i="3"/>
  <c r="BV24" i="3"/>
  <c r="BU24" i="3"/>
  <c r="BT24" i="3"/>
  <c r="BS24" i="3"/>
  <c r="BR24" i="3"/>
  <c r="BQ24" i="3"/>
  <c r="BP24" i="3"/>
  <c r="BO24" i="3"/>
  <c r="BN24" i="3"/>
  <c r="BM24" i="3"/>
  <c r="BL24" i="3"/>
  <c r="BK24" i="3"/>
  <c r="BJ24" i="3"/>
  <c r="BI24" i="3"/>
  <c r="BH24" i="3"/>
  <c r="BG24" i="3"/>
  <c r="BF24" i="3"/>
  <c r="BE24" i="3"/>
  <c r="BD24" i="3"/>
  <c r="BC24" i="3"/>
  <c r="BB24" i="3"/>
  <c r="BA24" i="3"/>
  <c r="AZ24" i="3"/>
  <c r="AY24" i="3"/>
  <c r="AX24" i="3"/>
  <c r="AW24" i="3"/>
  <c r="AV24" i="3"/>
  <c r="A24" i="3"/>
  <c r="BZ23" i="3"/>
  <c r="BY23" i="3"/>
  <c r="BX23" i="3"/>
  <c r="BW23" i="3"/>
  <c r="BV23" i="3"/>
  <c r="BU23" i="3"/>
  <c r="BT23" i="3"/>
  <c r="BS23" i="3"/>
  <c r="BR23" i="3"/>
  <c r="BQ23" i="3"/>
  <c r="BP23" i="3"/>
  <c r="BO23" i="3"/>
  <c r="BN23" i="3"/>
  <c r="BM23" i="3"/>
  <c r="BL23" i="3"/>
  <c r="BK23" i="3"/>
  <c r="BJ23" i="3"/>
  <c r="BI23" i="3"/>
  <c r="BH23" i="3"/>
  <c r="BG23" i="3"/>
  <c r="BF23" i="3"/>
  <c r="BE23" i="3"/>
  <c r="BD23" i="3"/>
  <c r="BC23" i="3"/>
  <c r="BB23" i="3"/>
  <c r="BA23" i="3"/>
  <c r="AZ23" i="3"/>
  <c r="AY23" i="3"/>
  <c r="AX23" i="3"/>
  <c r="AW23" i="3"/>
  <c r="AV23" i="3"/>
  <c r="A23" i="3"/>
  <c r="BZ22" i="3"/>
  <c r="BY22" i="3"/>
  <c r="BX22" i="3"/>
  <c r="BW22" i="3"/>
  <c r="BV22" i="3"/>
  <c r="BU22" i="3"/>
  <c r="BT22" i="3"/>
  <c r="BS22" i="3"/>
  <c r="BR22" i="3"/>
  <c r="BQ22" i="3"/>
  <c r="BP22" i="3"/>
  <c r="BO22" i="3"/>
  <c r="BN22" i="3"/>
  <c r="BM22" i="3"/>
  <c r="BL22" i="3"/>
  <c r="BK22" i="3"/>
  <c r="BJ22" i="3"/>
  <c r="BI22" i="3"/>
  <c r="BH22" i="3"/>
  <c r="BG22" i="3"/>
  <c r="BF22" i="3"/>
  <c r="BE22" i="3"/>
  <c r="BD22" i="3"/>
  <c r="BC22" i="3"/>
  <c r="BB22" i="3"/>
  <c r="BA22" i="3"/>
  <c r="AZ22" i="3"/>
  <c r="AY22" i="3"/>
  <c r="AX22" i="3"/>
  <c r="AW22" i="3"/>
  <c r="AV22" i="3"/>
  <c r="A22" i="3"/>
  <c r="BZ21" i="3"/>
  <c r="BY21" i="3"/>
  <c r="BX21" i="3"/>
  <c r="BW21" i="3"/>
  <c r="BV21" i="3"/>
  <c r="BU21" i="3"/>
  <c r="BT21" i="3"/>
  <c r="BS21" i="3"/>
  <c r="BR21" i="3"/>
  <c r="BQ21" i="3"/>
  <c r="BP21" i="3"/>
  <c r="BO21" i="3"/>
  <c r="BN21" i="3"/>
  <c r="BM21" i="3"/>
  <c r="BL21" i="3"/>
  <c r="BK21" i="3"/>
  <c r="BJ21" i="3"/>
  <c r="BI21" i="3"/>
  <c r="BH21" i="3"/>
  <c r="BG21" i="3"/>
  <c r="BF21" i="3"/>
  <c r="BE21" i="3"/>
  <c r="BD21" i="3"/>
  <c r="BC21" i="3"/>
  <c r="BB21" i="3"/>
  <c r="BA21" i="3"/>
  <c r="AZ21" i="3"/>
  <c r="AY21" i="3"/>
  <c r="AX21" i="3"/>
  <c r="AW21" i="3"/>
  <c r="AV21" i="3"/>
  <c r="A21" i="3"/>
  <c r="BZ20" i="3"/>
  <c r="BY20" i="3"/>
  <c r="BX20" i="3"/>
  <c r="BW20" i="3"/>
  <c r="BV20" i="3"/>
  <c r="BU20" i="3"/>
  <c r="BT20" i="3"/>
  <c r="BS20" i="3"/>
  <c r="BR20" i="3"/>
  <c r="BQ20" i="3"/>
  <c r="BP20" i="3"/>
  <c r="BO20" i="3"/>
  <c r="BN20" i="3"/>
  <c r="BM20" i="3"/>
  <c r="BL20" i="3"/>
  <c r="BK20" i="3"/>
  <c r="BJ20" i="3"/>
  <c r="BI20" i="3"/>
  <c r="BH20" i="3"/>
  <c r="BG20" i="3"/>
  <c r="BF20" i="3"/>
  <c r="BE20" i="3"/>
  <c r="BD20" i="3"/>
  <c r="BC20" i="3"/>
  <c r="BB20" i="3"/>
  <c r="BA20" i="3"/>
  <c r="AZ20" i="3"/>
  <c r="AY20" i="3"/>
  <c r="AX20" i="3"/>
  <c r="AW20" i="3"/>
  <c r="AV20" i="3"/>
  <c r="A20" i="3"/>
  <c r="BZ19" i="3"/>
  <c r="BY19" i="3"/>
  <c r="BX19" i="3"/>
  <c r="BW19" i="3"/>
  <c r="BV19" i="3"/>
  <c r="BU19" i="3"/>
  <c r="BT19" i="3"/>
  <c r="BS19" i="3"/>
  <c r="BR19" i="3"/>
  <c r="BQ19" i="3"/>
  <c r="BP19" i="3"/>
  <c r="BO19" i="3"/>
  <c r="BN19" i="3"/>
  <c r="BM19" i="3"/>
  <c r="BL19" i="3"/>
  <c r="BK19" i="3"/>
  <c r="BJ19" i="3"/>
  <c r="BI19" i="3"/>
  <c r="BH19" i="3"/>
  <c r="BG19" i="3"/>
  <c r="BF19" i="3"/>
  <c r="BE19" i="3"/>
  <c r="BD19" i="3"/>
  <c r="BC19" i="3"/>
  <c r="BB19" i="3"/>
  <c r="BA19" i="3"/>
  <c r="AZ19" i="3"/>
  <c r="AY19" i="3"/>
  <c r="AX19" i="3"/>
  <c r="AW19" i="3"/>
  <c r="AV19" i="3"/>
  <c r="A19" i="3"/>
  <c r="BZ18" i="3"/>
  <c r="BY18" i="3"/>
  <c r="BX18" i="3"/>
  <c r="BW18" i="3"/>
  <c r="BV18" i="3"/>
  <c r="BU18" i="3"/>
  <c r="BT18" i="3"/>
  <c r="BS18" i="3"/>
  <c r="BR18" i="3"/>
  <c r="BQ18" i="3"/>
  <c r="BP18" i="3"/>
  <c r="BO18" i="3"/>
  <c r="BN18" i="3"/>
  <c r="BM18" i="3"/>
  <c r="BL18" i="3"/>
  <c r="BK18" i="3"/>
  <c r="BJ18" i="3"/>
  <c r="BI18" i="3"/>
  <c r="BH18" i="3"/>
  <c r="BG18" i="3"/>
  <c r="BF18" i="3"/>
  <c r="BE18" i="3"/>
  <c r="BD18" i="3"/>
  <c r="BC18" i="3"/>
  <c r="BB18" i="3"/>
  <c r="BA18" i="3"/>
  <c r="AZ18" i="3"/>
  <c r="AY18" i="3"/>
  <c r="AX18" i="3"/>
  <c r="AW18" i="3"/>
  <c r="AV18" i="3"/>
  <c r="A18" i="3"/>
  <c r="BZ17" i="3"/>
  <c r="BY17" i="3"/>
  <c r="BX17" i="3"/>
  <c r="BW17" i="3"/>
  <c r="BV17" i="3"/>
  <c r="BU17" i="3"/>
  <c r="BT17" i="3"/>
  <c r="BS17" i="3"/>
  <c r="BR17" i="3"/>
  <c r="BQ17" i="3"/>
  <c r="BP17" i="3"/>
  <c r="BO17" i="3"/>
  <c r="BN17" i="3"/>
  <c r="BM17" i="3"/>
  <c r="BL17" i="3"/>
  <c r="BK17" i="3"/>
  <c r="BJ17" i="3"/>
  <c r="BI17" i="3"/>
  <c r="BH17" i="3"/>
  <c r="BG17" i="3"/>
  <c r="BF17" i="3"/>
  <c r="BE17" i="3"/>
  <c r="BD17" i="3"/>
  <c r="BC17" i="3"/>
  <c r="BB17" i="3"/>
  <c r="BA17" i="3"/>
  <c r="AZ17" i="3"/>
  <c r="AY17" i="3"/>
  <c r="AX17" i="3"/>
  <c r="AW17" i="3"/>
  <c r="AV17" i="3"/>
  <c r="A17" i="3"/>
  <c r="BZ16" i="3"/>
  <c r="BY16" i="3"/>
  <c r="BX16" i="3"/>
  <c r="BW16" i="3"/>
  <c r="BV16" i="3"/>
  <c r="BU16" i="3"/>
  <c r="BT16" i="3"/>
  <c r="BS16" i="3"/>
  <c r="BR16" i="3"/>
  <c r="BQ16" i="3"/>
  <c r="BP16" i="3"/>
  <c r="BO16" i="3"/>
  <c r="BN16" i="3"/>
  <c r="BM16" i="3"/>
  <c r="BL16" i="3"/>
  <c r="BK16" i="3"/>
  <c r="BJ16" i="3"/>
  <c r="BI16" i="3"/>
  <c r="BH16" i="3"/>
  <c r="BG16" i="3"/>
  <c r="BF16" i="3"/>
  <c r="BE16" i="3"/>
  <c r="BD16" i="3"/>
  <c r="BC16" i="3"/>
  <c r="BB16" i="3"/>
  <c r="BA16" i="3"/>
  <c r="AZ16" i="3"/>
  <c r="AY16" i="3"/>
  <c r="AX16" i="3"/>
  <c r="AW16" i="3"/>
  <c r="AV16" i="3"/>
  <c r="A16" i="3"/>
  <c r="BZ15" i="3"/>
  <c r="BY15" i="3"/>
  <c r="BX15" i="3"/>
  <c r="BW15" i="3"/>
  <c r="BV15" i="3"/>
  <c r="BU15" i="3"/>
  <c r="BT15" i="3"/>
  <c r="BS15" i="3"/>
  <c r="BR15" i="3"/>
  <c r="BQ15" i="3"/>
  <c r="BP15" i="3"/>
  <c r="BO15" i="3"/>
  <c r="BN15" i="3"/>
  <c r="BM15" i="3"/>
  <c r="BL15" i="3"/>
  <c r="BK15" i="3"/>
  <c r="BJ15" i="3"/>
  <c r="BI15" i="3"/>
  <c r="BH15" i="3"/>
  <c r="BG15" i="3"/>
  <c r="BF15" i="3"/>
  <c r="BE15" i="3"/>
  <c r="BD15" i="3"/>
  <c r="BC15" i="3"/>
  <c r="BB15" i="3"/>
  <c r="BA15" i="3"/>
  <c r="AZ15" i="3"/>
  <c r="AY15" i="3"/>
  <c r="AX15" i="3"/>
  <c r="AW15" i="3"/>
  <c r="AV15" i="3"/>
  <c r="A15" i="3"/>
  <c r="BZ14" i="3"/>
  <c r="BY14" i="3"/>
  <c r="BX14" i="3"/>
  <c r="BW14" i="3"/>
  <c r="BV14" i="3"/>
  <c r="BU14" i="3"/>
  <c r="BT14" i="3"/>
  <c r="BS14" i="3"/>
  <c r="BR14" i="3"/>
  <c r="BQ14" i="3"/>
  <c r="BP14" i="3"/>
  <c r="BO14" i="3"/>
  <c r="BN14" i="3"/>
  <c r="BM14" i="3"/>
  <c r="BL14" i="3"/>
  <c r="BK14" i="3"/>
  <c r="BJ14" i="3"/>
  <c r="BI14" i="3"/>
  <c r="BH14" i="3"/>
  <c r="BG14" i="3"/>
  <c r="BF14" i="3"/>
  <c r="BE14" i="3"/>
  <c r="BD14" i="3"/>
  <c r="BC14" i="3"/>
  <c r="BB14" i="3"/>
  <c r="BA14" i="3"/>
  <c r="AZ14" i="3"/>
  <c r="AY14" i="3"/>
  <c r="AX14" i="3"/>
  <c r="AW14" i="3"/>
  <c r="AV14" i="3"/>
  <c r="A14" i="3"/>
  <c r="BZ13" i="3"/>
  <c r="BY13" i="3"/>
  <c r="BX13" i="3"/>
  <c r="BW13" i="3"/>
  <c r="BV13" i="3"/>
  <c r="BU13" i="3"/>
  <c r="BT13" i="3"/>
  <c r="BS13" i="3"/>
  <c r="BR13" i="3"/>
  <c r="BQ13" i="3"/>
  <c r="BP13" i="3"/>
  <c r="BO13" i="3"/>
  <c r="BN13" i="3"/>
  <c r="BM13" i="3"/>
  <c r="BL13" i="3"/>
  <c r="BK13" i="3"/>
  <c r="BJ13" i="3"/>
  <c r="BI13" i="3"/>
  <c r="BH13" i="3"/>
  <c r="BG13" i="3"/>
  <c r="BF13" i="3"/>
  <c r="BE13" i="3"/>
  <c r="BD13" i="3"/>
  <c r="BC13" i="3"/>
  <c r="BB13" i="3"/>
  <c r="BA13" i="3"/>
  <c r="AZ13" i="3"/>
  <c r="AY13" i="3"/>
  <c r="AX13" i="3"/>
  <c r="AW13" i="3"/>
  <c r="AV13" i="3"/>
  <c r="A13" i="3"/>
  <c r="G12" i="3"/>
  <c r="AT6" i="3" s="1"/>
  <c r="AT5" i="3" s="1"/>
  <c r="AP14" i="2" l="1"/>
  <c r="AQ14" i="2" s="1"/>
  <c r="AP19" i="3"/>
  <c r="AQ19" i="3" s="1"/>
  <c r="AP13" i="12"/>
  <c r="AQ13" i="12" s="1"/>
  <c r="AR13" i="12" s="1"/>
  <c r="AP14" i="12"/>
  <c r="AQ14" i="12" s="1"/>
  <c r="AR14" i="12" s="1"/>
  <c r="AP13" i="2"/>
  <c r="AP16" i="3"/>
  <c r="AQ16" i="3" s="1"/>
  <c r="AP21" i="3"/>
  <c r="AQ21" i="3" s="1"/>
  <c r="AP20" i="2"/>
  <c r="AQ20" i="2" s="1"/>
  <c r="AR20" i="2" s="1"/>
  <c r="AP15" i="2"/>
  <c r="AQ15" i="2" s="1"/>
  <c r="AP19" i="8"/>
  <c r="AQ19" i="8" s="1"/>
  <c r="AP19" i="2"/>
  <c r="AQ19" i="2" s="1"/>
  <c r="AP16" i="2"/>
  <c r="AQ16" i="2" s="1"/>
  <c r="AR16" i="2" s="1"/>
  <c r="AP13" i="9"/>
  <c r="AQ13" i="9" s="1"/>
  <c r="AR13" i="9" s="1"/>
  <c r="AP14" i="9"/>
  <c r="AQ14" i="9" s="1"/>
  <c r="AR14" i="9" s="1"/>
  <c r="AP15" i="9"/>
  <c r="AQ15" i="9" s="1"/>
  <c r="AR15" i="9" s="1"/>
  <c r="AP15" i="12"/>
  <c r="AQ15" i="12" s="1"/>
  <c r="AR15" i="12" s="1"/>
  <c r="AP18" i="8"/>
  <c r="AQ18" i="8" s="1"/>
  <c r="T43" i="8"/>
  <c r="AP16" i="8"/>
  <c r="AQ16" i="8" s="1"/>
  <c r="AP13" i="8"/>
  <c r="AQ13" i="8" s="1"/>
  <c r="AP14" i="8"/>
  <c r="AQ14" i="8" s="1"/>
  <c r="AP15" i="8"/>
  <c r="AQ15" i="8" s="1"/>
  <c r="L43" i="8" s="1"/>
  <c r="AP17" i="8"/>
  <c r="AQ17" i="8" s="1"/>
  <c r="P43" i="8" s="1"/>
  <c r="AR25" i="3"/>
  <c r="AP24" i="3"/>
  <c r="AQ24" i="3" s="1"/>
  <c r="AR24" i="3" s="1"/>
  <c r="AP22" i="3"/>
  <c r="AQ22" i="3" s="1"/>
  <c r="AP23" i="3"/>
  <c r="AQ23" i="3" s="1"/>
  <c r="AP20" i="3"/>
  <c r="AQ20" i="3" s="1"/>
  <c r="AP18" i="3"/>
  <c r="AQ18" i="3" s="1"/>
  <c r="AP17" i="3"/>
  <c r="AQ17" i="3" s="1"/>
  <c r="AP15" i="3"/>
  <c r="AQ15" i="3" s="1"/>
  <c r="P44" i="3" s="1"/>
  <c r="AP14" i="3"/>
  <c r="AQ14" i="3" s="1"/>
  <c r="H45" i="3" s="1"/>
  <c r="AP13" i="3"/>
  <c r="AQ13" i="3" s="1"/>
  <c r="D45" i="3" s="1"/>
  <c r="P41" i="9"/>
  <c r="AJ41" i="9"/>
  <c r="T41" i="9"/>
  <c r="AF41" i="9"/>
  <c r="AB41" i="9"/>
  <c r="X41" i="9"/>
  <c r="D43" i="8"/>
  <c r="H43" i="8"/>
  <c r="AF41" i="12"/>
  <c r="AB41" i="12"/>
  <c r="L41" i="12"/>
  <c r="X41" i="12"/>
  <c r="T41" i="12"/>
  <c r="P41" i="12"/>
  <c r="D41" i="12"/>
  <c r="D42" i="12"/>
  <c r="L44" i="3"/>
  <c r="L45" i="3"/>
  <c r="T44" i="3"/>
  <c r="X44" i="3"/>
  <c r="AB44" i="3"/>
  <c r="AB10" i="13"/>
  <c r="BL10" i="13"/>
  <c r="BL11" i="13" s="1"/>
  <c r="AA11" i="13"/>
  <c r="AQ23" i="2"/>
  <c r="AR23" i="2" s="1"/>
  <c r="AQ22" i="2"/>
  <c r="AR22" i="2" s="1"/>
  <c r="AQ21" i="2"/>
  <c r="AR21" i="2" s="1"/>
  <c r="AQ13" i="2"/>
  <c r="AT6" i="8"/>
  <c r="AT5" i="8" s="1"/>
  <c r="D41" i="9" l="1"/>
  <c r="D42" i="9"/>
  <c r="L42" i="9"/>
  <c r="L41" i="9"/>
  <c r="X35" i="9" s="1"/>
  <c r="H42" i="8"/>
  <c r="P45" i="3"/>
  <c r="H41" i="9"/>
  <c r="H42" i="9"/>
  <c r="AF44" i="3"/>
  <c r="H41" i="12"/>
  <c r="X35" i="12" s="1"/>
  <c r="H44" i="3"/>
  <c r="H42" i="12"/>
  <c r="AF45" i="3"/>
  <c r="D44" i="3"/>
  <c r="L42" i="8"/>
  <c r="AR13" i="2"/>
  <c r="D44" i="2"/>
  <c r="D43" i="2"/>
  <c r="AR14" i="2"/>
  <c r="H43" i="2"/>
  <c r="H44" i="2"/>
  <c r="AR15" i="2"/>
  <c r="L44" i="2"/>
  <c r="L43" i="2"/>
  <c r="AR14" i="8"/>
  <c r="AB42" i="8"/>
  <c r="AF42" i="8"/>
  <c r="X42" i="8"/>
  <c r="T42" i="8"/>
  <c r="D42" i="8"/>
  <c r="AR19" i="2"/>
  <c r="T44" i="2"/>
  <c r="T43" i="2"/>
  <c r="P42" i="8"/>
  <c r="BM10" i="13"/>
  <c r="BM11" i="13" s="1"/>
  <c r="AB11" i="13"/>
  <c r="AC10" i="13"/>
  <c r="AR23" i="8"/>
  <c r="AR21" i="8"/>
  <c r="AR22" i="8"/>
  <c r="AR13" i="8"/>
  <c r="AR20" i="8"/>
  <c r="AR17" i="8"/>
  <c r="AR19" i="8"/>
  <c r="AR16" i="8"/>
  <c r="AR15" i="8"/>
  <c r="AR18" i="8"/>
  <c r="AR15" i="3"/>
  <c r="AR21" i="3"/>
  <c r="AR16" i="3"/>
  <c r="AR14" i="3"/>
  <c r="AR19" i="3"/>
  <c r="AR18" i="3"/>
  <c r="AR17" i="3"/>
  <c r="AR20" i="3"/>
  <c r="AR23" i="3"/>
  <c r="AR22" i="3"/>
  <c r="AR13" i="3"/>
  <c r="X36" i="8" l="1"/>
  <c r="AJ35" i="3"/>
  <c r="X35" i="8"/>
  <c r="X35" i="2"/>
  <c r="AD10" i="13"/>
  <c r="BN10" i="13"/>
  <c r="BN11" i="13" s="1"/>
  <c r="AC11" i="13"/>
  <c r="AL40" i="12"/>
  <c r="AJ40" i="12"/>
  <c r="AH40" i="12"/>
  <c r="AF40" i="12"/>
  <c r="AD40" i="12"/>
  <c r="AB40" i="12"/>
  <c r="Z40" i="12"/>
  <c r="X40" i="12"/>
  <c r="V40" i="12"/>
  <c r="T40" i="12"/>
  <c r="N40" i="12"/>
  <c r="L40" i="12"/>
  <c r="AL39" i="12"/>
  <c r="AJ39" i="12"/>
  <c r="AH39" i="12"/>
  <c r="AF39" i="12"/>
  <c r="AD39" i="12"/>
  <c r="AB39" i="12"/>
  <c r="Z39" i="12"/>
  <c r="X39" i="12"/>
  <c r="V39" i="12"/>
  <c r="T39" i="12"/>
  <c r="N39" i="12"/>
  <c r="L39" i="12"/>
  <c r="AP31" i="12"/>
  <c r="AQ31" i="12" s="1"/>
  <c r="AO10" i="12"/>
  <c r="AO11" i="12" s="1"/>
  <c r="AN10" i="12"/>
  <c r="AN11" i="12" s="1"/>
  <c r="AM10" i="12"/>
  <c r="BX10" i="12" s="1"/>
  <c r="BX11" i="12" s="1"/>
  <c r="K10" i="12"/>
  <c r="L10" i="12" s="1"/>
  <c r="J28" i="11"/>
  <c r="H28" i="11"/>
  <c r="D28" i="11"/>
  <c r="C28" i="11"/>
  <c r="D15" i="11"/>
  <c r="C15" i="11" s="1"/>
  <c r="G14" i="11" s="1"/>
  <c r="E11" i="11"/>
  <c r="D11" i="11"/>
  <c r="C11" i="11"/>
  <c r="C10" i="11"/>
  <c r="E9" i="11"/>
  <c r="D9" i="11"/>
  <c r="C9" i="11"/>
  <c r="E8" i="11"/>
  <c r="D8" i="11"/>
  <c r="C8" i="11"/>
  <c r="E7" i="11"/>
  <c r="D7" i="11"/>
  <c r="C7" i="11"/>
  <c r="H6" i="11"/>
  <c r="L38" i="4" a="1"/>
  <c r="L38" i="4" s="1"/>
  <c r="L39" i="4" a="1"/>
  <c r="L39" i="4" s="1"/>
  <c r="K38" i="4"/>
  <c r="AH39" i="9"/>
  <c r="AF39" i="9"/>
  <c r="AD39" i="9"/>
  <c r="AB39" i="9"/>
  <c r="T39" i="9"/>
  <c r="AD40" i="9"/>
  <c r="AB40" i="9"/>
  <c r="Z40" i="9"/>
  <c r="X40" i="9"/>
  <c r="Z39" i="9"/>
  <c r="X39" i="9"/>
  <c r="V40" i="9"/>
  <c r="T40" i="9"/>
  <c r="R40" i="9"/>
  <c r="P40" i="9"/>
  <c r="V39" i="9"/>
  <c r="R39" i="9"/>
  <c r="P39" i="9"/>
  <c r="AL40" i="9"/>
  <c r="AJ40" i="9"/>
  <c r="AH40" i="9"/>
  <c r="AF40" i="9"/>
  <c r="N40" i="9"/>
  <c r="L40" i="9"/>
  <c r="AL39" i="9"/>
  <c r="AJ39" i="9"/>
  <c r="N39" i="9"/>
  <c r="L39" i="9"/>
  <c r="T45" i="8"/>
  <c r="AD11" i="13" l="1"/>
  <c r="BO10" i="13"/>
  <c r="BO11" i="13" s="1"/>
  <c r="AE10" i="13"/>
  <c r="J29" i="11"/>
  <c r="BY10" i="12"/>
  <c r="BY11" i="12" s="1"/>
  <c r="BZ10" i="12"/>
  <c r="BZ11" i="12" s="1"/>
  <c r="K11" i="12"/>
  <c r="BZ30" i="12"/>
  <c r="AO30" i="12" s="1"/>
  <c r="H29" i="11"/>
  <c r="M10" i="12"/>
  <c r="AW10" i="12"/>
  <c r="AW11" i="12" s="1"/>
  <c r="L11" i="12"/>
  <c r="AV10" i="12"/>
  <c r="AV11" i="12" s="1"/>
  <c r="AM11" i="12"/>
  <c r="H7" i="11"/>
  <c r="G27" i="11"/>
  <c r="G23" i="11"/>
  <c r="G19" i="11"/>
  <c r="G24" i="11"/>
  <c r="G20" i="11"/>
  <c r="G26" i="11"/>
  <c r="G22" i="11"/>
  <c r="G18" i="11"/>
  <c r="G25" i="11"/>
  <c r="G21" i="11"/>
  <c r="G17" i="11"/>
  <c r="G16" i="11"/>
  <c r="H5" i="11"/>
  <c r="I17" i="11"/>
  <c r="I21" i="11"/>
  <c r="I25" i="11"/>
  <c r="I19" i="11"/>
  <c r="I23" i="11"/>
  <c r="I27" i="11"/>
  <c r="I16" i="11"/>
  <c r="I20" i="11"/>
  <c r="I24" i="11"/>
  <c r="I14" i="11"/>
  <c r="I18" i="11"/>
  <c r="I22" i="11"/>
  <c r="I26" i="11"/>
  <c r="C6" i="2"/>
  <c r="E7" i="10"/>
  <c r="D14" i="10"/>
  <c r="C14" i="10" s="1"/>
  <c r="G15" i="10" s="1"/>
  <c r="E9" i="10"/>
  <c r="E8" i="10"/>
  <c r="C10" i="10"/>
  <c r="C10" i="7"/>
  <c r="J27" i="10"/>
  <c r="J28" i="10" s="1"/>
  <c r="H27" i="10"/>
  <c r="H28" i="10" s="1"/>
  <c r="H28" i="7"/>
  <c r="N32" i="6"/>
  <c r="Q32" i="6" s="1"/>
  <c r="P44" i="6"/>
  <c r="O44" i="6"/>
  <c r="M44" i="6"/>
  <c r="L44" i="6"/>
  <c r="K44" i="6"/>
  <c r="J44" i="6"/>
  <c r="I44" i="6"/>
  <c r="C7" i="10" l="1"/>
  <c r="BP10" i="13"/>
  <c r="BP11" i="13" s="1"/>
  <c r="AE11" i="13"/>
  <c r="AF10" i="13"/>
  <c r="Q7" i="11"/>
  <c r="G5" i="12"/>
  <c r="P39" i="12"/>
  <c r="N10" i="12"/>
  <c r="AX10" i="12"/>
  <c r="AX11" i="12" s="1"/>
  <c r="M11" i="12"/>
  <c r="J40" i="12"/>
  <c r="H39" i="12"/>
  <c r="H40" i="12"/>
  <c r="J39" i="12"/>
  <c r="H4" i="11"/>
  <c r="N44" i="6"/>
  <c r="G13" i="10"/>
  <c r="I13" i="10"/>
  <c r="H6" i="7"/>
  <c r="I26" i="10"/>
  <c r="D9" i="10"/>
  <c r="AF11" i="13" l="1"/>
  <c r="BQ10" i="13"/>
  <c r="BQ11" i="13" s="1"/>
  <c r="AG10" i="13"/>
  <c r="R39" i="12"/>
  <c r="P40" i="12"/>
  <c r="R40" i="12"/>
  <c r="O10" i="12"/>
  <c r="AY10" i="12"/>
  <c r="AY11" i="12" s="1"/>
  <c r="N11" i="12"/>
  <c r="I19" i="10"/>
  <c r="I23" i="10"/>
  <c r="I15" i="10"/>
  <c r="I16" i="10"/>
  <c r="I20" i="10"/>
  <c r="I24" i="10"/>
  <c r="I17" i="10"/>
  <c r="I21" i="10"/>
  <c r="I25" i="10"/>
  <c r="I18" i="10"/>
  <c r="I22" i="10"/>
  <c r="AH10" i="13" l="1"/>
  <c r="AG11" i="13"/>
  <c r="BR10" i="13"/>
  <c r="BR11" i="13" s="1"/>
  <c r="AZ10" i="12"/>
  <c r="AZ11" i="12" s="1"/>
  <c r="O11" i="12"/>
  <c r="P10" i="12"/>
  <c r="D8" i="10"/>
  <c r="G23" i="10"/>
  <c r="G19" i="10"/>
  <c r="G26" i="10"/>
  <c r="D7" i="10" s="1"/>
  <c r="G22" i="10"/>
  <c r="G18" i="10"/>
  <c r="G25" i="10"/>
  <c r="G21" i="10"/>
  <c r="G17" i="10"/>
  <c r="G24" i="10"/>
  <c r="G20" i="10"/>
  <c r="G16" i="10"/>
  <c r="C15" i="10" l="1"/>
  <c r="AI10" i="13"/>
  <c r="BS10" i="13"/>
  <c r="BS11" i="13" s="1"/>
  <c r="AH11" i="13"/>
  <c r="P11" i="12"/>
  <c r="Q10" i="12"/>
  <c r="BA10" i="12"/>
  <c r="BA11" i="12" s="1"/>
  <c r="D15" i="10"/>
  <c r="I3" i="10"/>
  <c r="AP31" i="9"/>
  <c r="AQ31" i="9" s="1"/>
  <c r="AO10" i="9"/>
  <c r="AO11" i="9" s="1"/>
  <c r="AN10" i="9"/>
  <c r="AN11" i="9" s="1"/>
  <c r="AM10" i="9"/>
  <c r="AM11" i="9" s="1"/>
  <c r="K10" i="9"/>
  <c r="L10" i="9" s="1"/>
  <c r="L46" i="2"/>
  <c r="AL41" i="8"/>
  <c r="AJ41" i="8"/>
  <c r="AD41" i="8"/>
  <c r="AB41" i="8"/>
  <c r="Z41" i="8"/>
  <c r="X41" i="8"/>
  <c r="V41" i="8"/>
  <c r="T41" i="8"/>
  <c r="N41" i="8"/>
  <c r="L41" i="8"/>
  <c r="AL40" i="8"/>
  <c r="AJ40" i="8"/>
  <c r="AD40" i="8"/>
  <c r="AB40" i="8"/>
  <c r="Z40" i="8"/>
  <c r="X40" i="8"/>
  <c r="V40" i="8"/>
  <c r="T40" i="8"/>
  <c r="N40" i="8"/>
  <c r="L40" i="8"/>
  <c r="AP31" i="8"/>
  <c r="AQ31" i="8" s="1"/>
  <c r="K10" i="8"/>
  <c r="L10" i="8" s="1"/>
  <c r="AJ10" i="13" l="1"/>
  <c r="BT10" i="13"/>
  <c r="BT11" i="13" s="1"/>
  <c r="AI11" i="13"/>
  <c r="Q11" i="12"/>
  <c r="BB10" i="12"/>
  <c r="BB11" i="12" s="1"/>
  <c r="R10" i="12"/>
  <c r="BZ10" i="9"/>
  <c r="BZ11" i="9" s="1"/>
  <c r="BY10" i="9"/>
  <c r="BY11" i="9" s="1"/>
  <c r="AV10" i="9"/>
  <c r="AV11" i="9" s="1"/>
  <c r="K11" i="9"/>
  <c r="M10" i="9"/>
  <c r="AW10" i="9"/>
  <c r="AW11" i="9" s="1"/>
  <c r="L11" i="9"/>
  <c r="BX10" i="9"/>
  <c r="BX11" i="9" s="1"/>
  <c r="AV10" i="8"/>
  <c r="AV11" i="8" s="1"/>
  <c r="K11" i="8"/>
  <c r="L11" i="8"/>
  <c r="M10" i="8"/>
  <c r="AW10" i="8"/>
  <c r="AW11" i="8" s="1"/>
  <c r="AK10" i="13" l="1"/>
  <c r="BU10" i="13"/>
  <c r="BU11" i="13" s="1"/>
  <c r="AJ11" i="13"/>
  <c r="BC10" i="12"/>
  <c r="BC11" i="12" s="1"/>
  <c r="S10" i="12"/>
  <c r="R11" i="12"/>
  <c r="G5" i="9"/>
  <c r="H35" i="9" s="1"/>
  <c r="P35" i="9" s="1"/>
  <c r="AX10" i="9"/>
  <c r="AX11" i="9" s="1"/>
  <c r="M11" i="9"/>
  <c r="N10" i="9"/>
  <c r="N10" i="8"/>
  <c r="AX10" i="8"/>
  <c r="AX11" i="8" s="1"/>
  <c r="M11" i="8"/>
  <c r="AL10" i="13" l="1"/>
  <c r="BV10" i="13"/>
  <c r="BV11" i="13" s="1"/>
  <c r="AK11" i="13"/>
  <c r="T10" i="12"/>
  <c r="BD10" i="12"/>
  <c r="BD11" i="12" s="1"/>
  <c r="S11" i="12"/>
  <c r="L43" i="9"/>
  <c r="H43" i="9"/>
  <c r="AY10" i="9"/>
  <c r="AY11" i="9" s="1"/>
  <c r="N11" i="9"/>
  <c r="O10" i="9"/>
  <c r="AY10" i="8"/>
  <c r="AY11" i="8" s="1"/>
  <c r="N11" i="8"/>
  <c r="O10" i="8"/>
  <c r="AH40" i="8"/>
  <c r="AF40" i="8"/>
  <c r="AH41" i="8"/>
  <c r="AF41" i="8"/>
  <c r="L28" i="7"/>
  <c r="K28" i="7"/>
  <c r="I28" i="7"/>
  <c r="D28" i="7"/>
  <c r="C28" i="7"/>
  <c r="E7" i="7" s="1"/>
  <c r="D15" i="7"/>
  <c r="J22" i="7" s="1"/>
  <c r="E11" i="7"/>
  <c r="D11" i="7"/>
  <c r="C11" i="7"/>
  <c r="E9" i="7"/>
  <c r="D9" i="7"/>
  <c r="C9" i="7"/>
  <c r="E8" i="7"/>
  <c r="D8" i="7"/>
  <c r="C8" i="7"/>
  <c r="N33" i="6"/>
  <c r="Q33" i="6" s="1"/>
  <c r="N34" i="6"/>
  <c r="Q34" i="6" s="1"/>
  <c r="N35" i="6"/>
  <c r="Q35" i="6" s="1"/>
  <c r="N36" i="6"/>
  <c r="Q36" i="6" s="1"/>
  <c r="N37" i="6"/>
  <c r="Q37" i="6" s="1"/>
  <c r="N38" i="6"/>
  <c r="Q38" i="6" s="1"/>
  <c r="N39" i="6"/>
  <c r="Q39" i="6" s="1"/>
  <c r="N40" i="6"/>
  <c r="Q40" i="6" s="1"/>
  <c r="N41" i="6"/>
  <c r="Q41" i="6" s="1"/>
  <c r="N42" i="6"/>
  <c r="Q42" i="6" s="1"/>
  <c r="N43" i="6"/>
  <c r="Q43" i="6" s="1"/>
  <c r="N17" i="6"/>
  <c r="N18" i="6"/>
  <c r="N19" i="6"/>
  <c r="N20" i="6"/>
  <c r="N21" i="6"/>
  <c r="N22" i="6"/>
  <c r="N23" i="6"/>
  <c r="N24" i="6"/>
  <c r="N25" i="6"/>
  <c r="N26" i="6"/>
  <c r="N27" i="6"/>
  <c r="Q27" i="6" s="1"/>
  <c r="N16" i="6"/>
  <c r="P28" i="6"/>
  <c r="O28" i="6"/>
  <c r="C10" i="6" l="1"/>
  <c r="AL11" i="13"/>
  <c r="BW10" i="13"/>
  <c r="BW11" i="13" s="1"/>
  <c r="I29" i="7"/>
  <c r="U10" i="12"/>
  <c r="BE10" i="12"/>
  <c r="BE11" i="12" s="1"/>
  <c r="T11" i="12"/>
  <c r="L29" i="7"/>
  <c r="K29" i="7"/>
  <c r="O11" i="9"/>
  <c r="AZ10" i="9"/>
  <c r="AZ11" i="9" s="1"/>
  <c r="P10" i="9"/>
  <c r="AZ10" i="8"/>
  <c r="AZ11" i="8" s="1"/>
  <c r="O11" i="8"/>
  <c r="P10" i="8"/>
  <c r="H29" i="7"/>
  <c r="J21" i="7"/>
  <c r="J25" i="7"/>
  <c r="J17" i="7"/>
  <c r="J26" i="7"/>
  <c r="J18" i="7"/>
  <c r="J19" i="7"/>
  <c r="J20" i="7"/>
  <c r="J27" i="7"/>
  <c r="J23" i="7"/>
  <c r="C15" i="7"/>
  <c r="J14" i="7"/>
  <c r="J16" i="7"/>
  <c r="J24" i="7"/>
  <c r="V10" i="12" l="1"/>
  <c r="BF10" i="12"/>
  <c r="BF11" i="12" s="1"/>
  <c r="U11" i="12"/>
  <c r="Q10" i="9"/>
  <c r="P11" i="9"/>
  <c r="BA10" i="9"/>
  <c r="BA11" i="9" s="1"/>
  <c r="P11" i="8"/>
  <c r="BA10" i="8"/>
  <c r="BA11" i="8" s="1"/>
  <c r="Q10" i="8"/>
  <c r="G27" i="7"/>
  <c r="D7" i="7" s="1"/>
  <c r="G19" i="7"/>
  <c r="G24" i="7"/>
  <c r="G16" i="7"/>
  <c r="C7" i="7" s="1"/>
  <c r="G21" i="7"/>
  <c r="G26" i="7"/>
  <c r="G18" i="7"/>
  <c r="G23" i="7"/>
  <c r="G14" i="7"/>
  <c r="G22" i="7"/>
  <c r="G20" i="7"/>
  <c r="G25" i="7"/>
  <c r="G17" i="7"/>
  <c r="W10" i="12" l="1"/>
  <c r="BG10" i="12"/>
  <c r="BG11" i="12" s="1"/>
  <c r="V11" i="12"/>
  <c r="Q11" i="9"/>
  <c r="R10" i="9"/>
  <c r="BB10" i="9"/>
  <c r="BB11" i="9" s="1"/>
  <c r="Q11" i="8"/>
  <c r="R10" i="8"/>
  <c r="BB10" i="8"/>
  <c r="BB11" i="8" s="1"/>
  <c r="H4" i="7"/>
  <c r="I4" i="7"/>
  <c r="I7" i="7" s="1"/>
  <c r="G6" i="8" s="1"/>
  <c r="BH10" i="12" l="1"/>
  <c r="BH11" i="12" s="1"/>
  <c r="W11" i="12"/>
  <c r="X10" i="12"/>
  <c r="S8" i="7"/>
  <c r="H7" i="7"/>
  <c r="H5" i="7"/>
  <c r="I5" i="7"/>
  <c r="S10" i="9"/>
  <c r="BC10" i="9"/>
  <c r="BC11" i="9" s="1"/>
  <c r="R11" i="9"/>
  <c r="R11" i="8"/>
  <c r="S10" i="8"/>
  <c r="BC10" i="8"/>
  <c r="BC11" i="8" s="1"/>
  <c r="S7" i="7" l="1"/>
  <c r="G5" i="8"/>
  <c r="H35" i="12"/>
  <c r="H43" i="12" s="1"/>
  <c r="X11" i="12"/>
  <c r="BI10" i="12"/>
  <c r="BI11" i="12" s="1"/>
  <c r="Y10" i="12"/>
  <c r="T10" i="9"/>
  <c r="BD10" i="9"/>
  <c r="BD11" i="9" s="1"/>
  <c r="S11" i="9"/>
  <c r="BD10" i="8"/>
  <c r="BD11" i="8" s="1"/>
  <c r="T10" i="8"/>
  <c r="S11" i="8"/>
  <c r="M28" i="6"/>
  <c r="L28" i="6"/>
  <c r="K28" i="6"/>
  <c r="J28" i="6"/>
  <c r="I28" i="6"/>
  <c r="D28" i="6"/>
  <c r="C28" i="6"/>
  <c r="E7" i="6" s="1"/>
  <c r="Q26" i="6"/>
  <c r="Q25" i="6"/>
  <c r="Q24" i="6"/>
  <c r="Q23" i="6"/>
  <c r="Q22" i="6"/>
  <c r="Q21" i="6"/>
  <c r="Q20" i="6"/>
  <c r="Q19" i="6"/>
  <c r="Q18" i="6"/>
  <c r="Q17" i="6"/>
  <c r="Q16" i="6"/>
  <c r="D15" i="6"/>
  <c r="G39" i="6" s="1"/>
  <c r="D11" i="6"/>
  <c r="C11" i="6"/>
  <c r="D9" i="6"/>
  <c r="C9" i="6"/>
  <c r="D8" i="6"/>
  <c r="C8" i="6"/>
  <c r="T46" i="2"/>
  <c r="H35" i="8" l="1"/>
  <c r="P35" i="8" s="1"/>
  <c r="H36" i="8"/>
  <c r="P36" i="8" s="1"/>
  <c r="K29" i="6"/>
  <c r="M29" i="6"/>
  <c r="L29" i="6"/>
  <c r="I29" i="6"/>
  <c r="J29" i="6"/>
  <c r="O29" i="6"/>
  <c r="P29" i="6"/>
  <c r="M45" i="6"/>
  <c r="L45" i="6"/>
  <c r="K45" i="6"/>
  <c r="O45" i="6"/>
  <c r="P45" i="6"/>
  <c r="I45" i="6"/>
  <c r="J45" i="6"/>
  <c r="P35" i="12"/>
  <c r="H43" i="13"/>
  <c r="P35" i="13"/>
  <c r="L43" i="13" s="1"/>
  <c r="Y11" i="12"/>
  <c r="Z10" i="12"/>
  <c r="BJ10" i="12"/>
  <c r="BJ11" i="12" s="1"/>
  <c r="T44" i="8"/>
  <c r="H44" i="8"/>
  <c r="Q44" i="6"/>
  <c r="U10" i="9"/>
  <c r="BE10" i="9"/>
  <c r="BE11" i="9" s="1"/>
  <c r="T11" i="9"/>
  <c r="U10" i="8"/>
  <c r="T11" i="8"/>
  <c r="BE10" i="8"/>
  <c r="BE11" i="8" s="1"/>
  <c r="N28" i="6"/>
  <c r="Q28" i="6" s="1"/>
  <c r="G40" i="6"/>
  <c r="G30" i="6"/>
  <c r="G32" i="6"/>
  <c r="G42" i="6"/>
  <c r="G37" i="6"/>
  <c r="G34" i="6"/>
  <c r="G35" i="6"/>
  <c r="G43" i="6"/>
  <c r="C15" i="6"/>
  <c r="G38" i="6"/>
  <c r="G33" i="6"/>
  <c r="G36" i="6"/>
  <c r="G41" i="6"/>
  <c r="X35" i="13" l="1"/>
  <c r="AA10" i="12"/>
  <c r="Z11" i="12"/>
  <c r="BK10" i="12"/>
  <c r="BK11" i="12" s="1"/>
  <c r="L44" i="8"/>
  <c r="BF10" i="9"/>
  <c r="BF11" i="9" s="1"/>
  <c r="U11" i="9"/>
  <c r="V10" i="9"/>
  <c r="V10" i="8"/>
  <c r="BF10" i="8"/>
  <c r="BF11" i="8" s="1"/>
  <c r="U11" i="8"/>
  <c r="G27" i="6"/>
  <c r="D7" i="6" s="1"/>
  <c r="G19" i="6"/>
  <c r="G24" i="6"/>
  <c r="G16" i="6"/>
  <c r="G21" i="6"/>
  <c r="G20" i="6"/>
  <c r="G25" i="6"/>
  <c r="G17" i="6"/>
  <c r="G22" i="6"/>
  <c r="G26" i="6"/>
  <c r="G18" i="6"/>
  <c r="G23" i="6"/>
  <c r="G14" i="6"/>
  <c r="AB10" i="12" l="1"/>
  <c r="AA11" i="12"/>
  <c r="BL10" i="12"/>
  <c r="BL11" i="12" s="1"/>
  <c r="BG10" i="9"/>
  <c r="BG11" i="9" s="1"/>
  <c r="V11" i="9"/>
  <c r="W10" i="9"/>
  <c r="BG10" i="8"/>
  <c r="BG11" i="8" s="1"/>
  <c r="V11" i="8"/>
  <c r="W10" i="8"/>
  <c r="E11" i="6"/>
  <c r="E9" i="6"/>
  <c r="C7" i="6"/>
  <c r="N4" i="6" s="1"/>
  <c r="E8" i="6"/>
  <c r="AL43" i="3"/>
  <c r="AJ43" i="3"/>
  <c r="AD43" i="3"/>
  <c r="AB43" i="3"/>
  <c r="Z43" i="3"/>
  <c r="X43" i="3"/>
  <c r="AL42" i="3"/>
  <c r="AJ42" i="3"/>
  <c r="AD42" i="3"/>
  <c r="AB42" i="3"/>
  <c r="Z42" i="3"/>
  <c r="X42" i="3"/>
  <c r="AP31" i="3"/>
  <c r="AQ31" i="3" s="1"/>
  <c r="AM10" i="3"/>
  <c r="BX10" i="3" s="1"/>
  <c r="BX11" i="3" s="1"/>
  <c r="K10" i="3"/>
  <c r="K11" i="3" s="1"/>
  <c r="M4" i="6" l="1"/>
  <c r="M7" i="6" s="1"/>
  <c r="AD4" i="3" s="1"/>
  <c r="N7" i="6"/>
  <c r="AN10" i="3"/>
  <c r="BY10" i="3" s="1"/>
  <c r="BY11" i="3" s="1"/>
  <c r="BM10" i="12"/>
  <c r="BM11" i="12" s="1"/>
  <c r="AC10" i="12"/>
  <c r="AB11" i="12"/>
  <c r="O4" i="6"/>
  <c r="O7" i="6" s="1"/>
  <c r="W6" i="3" s="1"/>
  <c r="W11" i="9"/>
  <c r="X10" i="9"/>
  <c r="BH10" i="9"/>
  <c r="BH11" i="9" s="1"/>
  <c r="BH10" i="8"/>
  <c r="BH11" i="8" s="1"/>
  <c r="W11" i="8"/>
  <c r="X10" i="8"/>
  <c r="L4" i="6"/>
  <c r="L7" i="6" s="1"/>
  <c r="AB4" i="3" s="1"/>
  <c r="K4" i="6"/>
  <c r="K7" i="6" s="1"/>
  <c r="Z4" i="3" s="1"/>
  <c r="J4" i="6"/>
  <c r="J7" i="6" s="1"/>
  <c r="X4" i="3" s="1"/>
  <c r="P4" i="6"/>
  <c r="P7" i="6" s="1"/>
  <c r="AB6" i="3" s="1"/>
  <c r="I4" i="6"/>
  <c r="I7" i="6" s="1"/>
  <c r="V4" i="3" s="1"/>
  <c r="AV10" i="3"/>
  <c r="AV11" i="3" s="1"/>
  <c r="L10" i="3"/>
  <c r="AW10" i="3" s="1"/>
  <c r="AW11" i="3" s="1"/>
  <c r="AM11" i="3"/>
  <c r="I6" i="5"/>
  <c r="J6" i="5"/>
  <c r="K6" i="5"/>
  <c r="L6" i="5"/>
  <c r="M6" i="5"/>
  <c r="N6" i="5"/>
  <c r="O6" i="5"/>
  <c r="P6" i="5"/>
  <c r="H6" i="5"/>
  <c r="L38" i="3" l="1"/>
  <c r="T38" i="3" s="1"/>
  <c r="AF4" i="3"/>
  <c r="AB7" i="14"/>
  <c r="W7" i="14"/>
  <c r="I5" i="6"/>
  <c r="M5" i="6"/>
  <c r="P5" i="6"/>
  <c r="R7" i="6"/>
  <c r="AD5" i="14"/>
  <c r="AJ5" i="6"/>
  <c r="AB5" i="14"/>
  <c r="AH5" i="6"/>
  <c r="Z5" i="14"/>
  <c r="AF5" i="6"/>
  <c r="X5" i="14"/>
  <c r="AD5" i="6"/>
  <c r="V5" i="14"/>
  <c r="Q5" i="6"/>
  <c r="Q7" i="6" s="1"/>
  <c r="AF5" i="3" s="1"/>
  <c r="AN11" i="3"/>
  <c r="AO10" i="3"/>
  <c r="AH7" i="6"/>
  <c r="AC7" i="6"/>
  <c r="AB5" i="6"/>
  <c r="AD10" i="12"/>
  <c r="BN10" i="12"/>
  <c r="BN11" i="12" s="1"/>
  <c r="AC11" i="12"/>
  <c r="O5" i="6"/>
  <c r="BI10" i="9"/>
  <c r="BI11" i="9" s="1"/>
  <c r="X11" i="9"/>
  <c r="Y10" i="9"/>
  <c r="X11" i="8"/>
  <c r="Y10" i="8"/>
  <c r="BI10" i="8"/>
  <c r="BI11" i="8" s="1"/>
  <c r="L5" i="6"/>
  <c r="K5" i="6"/>
  <c r="R5" i="6"/>
  <c r="J5" i="6"/>
  <c r="L11" i="3"/>
  <c r="M10" i="3"/>
  <c r="AX10" i="3" s="1"/>
  <c r="AX11" i="3" s="1"/>
  <c r="V42" i="3"/>
  <c r="T42" i="3"/>
  <c r="T43" i="3"/>
  <c r="V43" i="3"/>
  <c r="C9" i="5"/>
  <c r="C11" i="5"/>
  <c r="Q32" i="5"/>
  <c r="R32" i="5" s="1"/>
  <c r="Q43" i="5"/>
  <c r="R43" i="5" s="1"/>
  <c r="Q42" i="5"/>
  <c r="R42" i="5" s="1"/>
  <c r="Q41" i="5"/>
  <c r="R41" i="5" s="1"/>
  <c r="Q40" i="5"/>
  <c r="R40" i="5" s="1"/>
  <c r="Q39" i="5"/>
  <c r="R39" i="5" s="1"/>
  <c r="Q38" i="5"/>
  <c r="R38" i="5" s="1"/>
  <c r="Q37" i="5"/>
  <c r="R37" i="5" s="1"/>
  <c r="Q36" i="5"/>
  <c r="R36" i="5" s="1"/>
  <c r="Q35" i="5"/>
  <c r="R35" i="5" s="1"/>
  <c r="Q34" i="5"/>
  <c r="R34" i="5" s="1"/>
  <c r="Q33" i="5"/>
  <c r="R33" i="5" s="1"/>
  <c r="Q17" i="5"/>
  <c r="R17" i="5" s="1"/>
  <c r="Q18" i="5"/>
  <c r="R18" i="5" s="1"/>
  <c r="Q19" i="5"/>
  <c r="R19" i="5" s="1"/>
  <c r="Q20" i="5"/>
  <c r="R20" i="5" s="1"/>
  <c r="Q21" i="5"/>
  <c r="R21" i="5" s="1"/>
  <c r="Q22" i="5"/>
  <c r="R22" i="5" s="1"/>
  <c r="Q23" i="5"/>
  <c r="R23" i="5" s="1"/>
  <c r="Q24" i="5"/>
  <c r="R24" i="5" s="1"/>
  <c r="Q25" i="5"/>
  <c r="R25" i="5" s="1"/>
  <c r="Q26" i="5"/>
  <c r="R26" i="5" s="1"/>
  <c r="Q27" i="5"/>
  <c r="R27" i="5" s="1"/>
  <c r="Q16" i="5"/>
  <c r="R16" i="5" s="1"/>
  <c r="Q11" i="5"/>
  <c r="C10" i="5" s="1"/>
  <c r="I28" i="5"/>
  <c r="J28" i="5"/>
  <c r="K28" i="5"/>
  <c r="L28" i="5"/>
  <c r="M28" i="5"/>
  <c r="N28" i="5"/>
  <c r="O28" i="5"/>
  <c r="P28" i="5"/>
  <c r="H28" i="5"/>
  <c r="D28" i="5"/>
  <c r="C28" i="5"/>
  <c r="E7" i="5" s="1"/>
  <c r="D15" i="5"/>
  <c r="D11" i="5"/>
  <c r="D9" i="5"/>
  <c r="D8" i="5"/>
  <c r="C6" i="14" l="1"/>
  <c r="C5" i="3"/>
  <c r="T35" i="3" s="1"/>
  <c r="P38" i="14"/>
  <c r="X38" i="14" s="1"/>
  <c r="T36" i="3"/>
  <c r="AJ36" i="3" s="1"/>
  <c r="X38" i="3"/>
  <c r="AL6" i="6"/>
  <c r="AF6" i="14"/>
  <c r="AL5" i="6"/>
  <c r="AF5" i="14"/>
  <c r="BZ10" i="3"/>
  <c r="BZ11" i="3" s="1"/>
  <c r="AO11" i="3"/>
  <c r="AD11" i="12"/>
  <c r="BO10" i="12"/>
  <c r="BO11" i="12" s="1"/>
  <c r="AE10" i="12"/>
  <c r="V10" i="6"/>
  <c r="Z10" i="9"/>
  <c r="BJ10" i="9"/>
  <c r="BJ11" i="9" s="1"/>
  <c r="Y11" i="9"/>
  <c r="Z10" i="8"/>
  <c r="BJ10" i="8"/>
  <c r="BJ11" i="8" s="1"/>
  <c r="Y11" i="8"/>
  <c r="N10" i="3"/>
  <c r="N11" i="3" s="1"/>
  <c r="M11" i="3"/>
  <c r="N43" i="3"/>
  <c r="L43" i="3"/>
  <c r="N42" i="3"/>
  <c r="L42" i="3"/>
  <c r="Q6" i="5"/>
  <c r="Q28" i="5"/>
  <c r="R28" i="5" s="1"/>
  <c r="G39" i="5"/>
  <c r="G32" i="5"/>
  <c r="G40" i="5"/>
  <c r="G33" i="5"/>
  <c r="G41" i="5"/>
  <c r="G42" i="5"/>
  <c r="G36" i="5"/>
  <c r="G37" i="5"/>
  <c r="G38" i="5"/>
  <c r="G34" i="5"/>
  <c r="G35" i="5"/>
  <c r="G43" i="5"/>
  <c r="M44" i="5"/>
  <c r="N44" i="5"/>
  <c r="O44" i="5"/>
  <c r="H44" i="5"/>
  <c r="P44" i="5"/>
  <c r="I44" i="5"/>
  <c r="K44" i="5"/>
  <c r="L44" i="5"/>
  <c r="J44" i="5"/>
  <c r="G30" i="5"/>
  <c r="J29" i="5"/>
  <c r="K45" i="5"/>
  <c r="M45" i="5"/>
  <c r="H45" i="5"/>
  <c r="K29" i="5"/>
  <c r="I45" i="5"/>
  <c r="O29" i="5"/>
  <c r="L29" i="5"/>
  <c r="I29" i="5"/>
  <c r="M29" i="5"/>
  <c r="P29" i="5"/>
  <c r="O45" i="5"/>
  <c r="N45" i="5"/>
  <c r="J45" i="5"/>
  <c r="H29" i="5"/>
  <c r="L45" i="5"/>
  <c r="N29" i="5"/>
  <c r="P45" i="5"/>
  <c r="C15" i="5"/>
  <c r="G7" i="3" l="1"/>
  <c r="X36" i="14"/>
  <c r="AN36" i="14" s="1"/>
  <c r="AB38" i="14"/>
  <c r="AB38" i="3"/>
  <c r="AB36" i="3"/>
  <c r="AB35" i="3"/>
  <c r="X35" i="14"/>
  <c r="AF35" i="14" s="1"/>
  <c r="BP10" i="12"/>
  <c r="BP11" i="12" s="1"/>
  <c r="AE11" i="12"/>
  <c r="AF10" i="12"/>
  <c r="Z11" i="9"/>
  <c r="AA10" i="9"/>
  <c r="BK10" i="9"/>
  <c r="BK11" i="9" s="1"/>
  <c r="AA10" i="8"/>
  <c r="BK10" i="8"/>
  <c r="BK11" i="8" s="1"/>
  <c r="Z11" i="8"/>
  <c r="H46" i="3"/>
  <c r="O10" i="3"/>
  <c r="P10" i="3" s="1"/>
  <c r="AY10" i="3"/>
  <c r="AY11" i="3" s="1"/>
  <c r="Q29" i="5"/>
  <c r="Q45" i="5"/>
  <c r="Q44" i="5"/>
  <c r="R44" i="5" s="1"/>
  <c r="G25" i="5"/>
  <c r="G17" i="5"/>
  <c r="G20" i="5"/>
  <c r="G19" i="5"/>
  <c r="G18" i="5"/>
  <c r="G24" i="5"/>
  <c r="G16" i="5"/>
  <c r="G27" i="5"/>
  <c r="D7" i="5" s="1"/>
  <c r="G23" i="5"/>
  <c r="G22" i="5"/>
  <c r="G21" i="5"/>
  <c r="G26" i="5"/>
  <c r="G14" i="5"/>
  <c r="AF38" i="14" l="1"/>
  <c r="AF36" i="14"/>
  <c r="AF11" i="12"/>
  <c r="AG10" i="12"/>
  <c r="BQ10" i="12"/>
  <c r="BQ11" i="12" s="1"/>
  <c r="AB10" i="9"/>
  <c r="BL10" i="9"/>
  <c r="BL11" i="9" s="1"/>
  <c r="AA11" i="9"/>
  <c r="AB10" i="8"/>
  <c r="BL10" i="8"/>
  <c r="BL11" i="8" s="1"/>
  <c r="AA11" i="8"/>
  <c r="P46" i="3"/>
  <c r="O11" i="3"/>
  <c r="AZ10" i="3"/>
  <c r="AZ11" i="3" s="1"/>
  <c r="Q10" i="3"/>
  <c r="BA10" i="3"/>
  <c r="BA11" i="3" s="1"/>
  <c r="P11" i="3"/>
  <c r="E11" i="5"/>
  <c r="C7" i="5"/>
  <c r="E9" i="5"/>
  <c r="E8" i="5"/>
  <c r="AG11" i="12" l="1"/>
  <c r="BR10" i="12"/>
  <c r="BR11" i="12" s="1"/>
  <c r="AH10" i="12"/>
  <c r="AC10" i="9"/>
  <c r="AB11" i="9"/>
  <c r="BM10" i="9"/>
  <c r="BM11" i="9" s="1"/>
  <c r="AC10" i="8"/>
  <c r="BM10" i="8"/>
  <c r="BM11" i="8" s="1"/>
  <c r="AB11" i="8"/>
  <c r="R10" i="3"/>
  <c r="BB10" i="3"/>
  <c r="BB11" i="3" s="1"/>
  <c r="Q11" i="3"/>
  <c r="I4" i="5"/>
  <c r="I5" i="5" s="1"/>
  <c r="Q4" i="5"/>
  <c r="J4" i="5"/>
  <c r="P4" i="5"/>
  <c r="P7" i="5" s="1"/>
  <c r="K4" i="5"/>
  <c r="K5" i="5" s="1"/>
  <c r="L4" i="5"/>
  <c r="M4" i="5"/>
  <c r="M7" i="5" s="1"/>
  <c r="O4" i="5"/>
  <c r="O5" i="5" s="1"/>
  <c r="N4" i="5"/>
  <c r="H4" i="5"/>
  <c r="AD6" i="2" l="1"/>
  <c r="AB5" i="2"/>
  <c r="AI10" i="12"/>
  <c r="AH11" i="12"/>
  <c r="BS10" i="12"/>
  <c r="BS11" i="12" s="1"/>
  <c r="AG6" i="5"/>
  <c r="AI7" i="5"/>
  <c r="AC11" i="9"/>
  <c r="BN10" i="9"/>
  <c r="BN11" i="9" s="1"/>
  <c r="AD10" i="9"/>
  <c r="AD10" i="8"/>
  <c r="BN10" i="8"/>
  <c r="BN11" i="8" s="1"/>
  <c r="AC11" i="8"/>
  <c r="Q7" i="5"/>
  <c r="N7" i="5"/>
  <c r="L7" i="5"/>
  <c r="K7" i="5"/>
  <c r="J7" i="5"/>
  <c r="I7" i="5"/>
  <c r="H7" i="5"/>
  <c r="S10" i="3"/>
  <c r="BC10" i="3"/>
  <c r="BC11" i="3" s="1"/>
  <c r="R11" i="3"/>
  <c r="P5" i="5"/>
  <c r="N5" i="5"/>
  <c r="J5" i="5"/>
  <c r="M5" i="5"/>
  <c r="O7" i="5"/>
  <c r="Q5" i="5"/>
  <c r="L5" i="5"/>
  <c r="H5" i="5"/>
  <c r="T5" i="2" l="1"/>
  <c r="V5" i="2"/>
  <c r="AB6" i="2"/>
  <c r="AF5" i="2"/>
  <c r="X5" i="2"/>
  <c r="AD5" i="2"/>
  <c r="Z5" i="2"/>
  <c r="Z6" i="2"/>
  <c r="AI11" i="12"/>
  <c r="AJ10" i="12"/>
  <c r="BT10" i="12"/>
  <c r="BT11" i="12" s="1"/>
  <c r="AA6" i="5"/>
  <c r="AC6" i="5"/>
  <c r="AE6" i="5"/>
  <c r="AE7" i="5"/>
  <c r="AI6" i="5"/>
  <c r="Y6" i="5"/>
  <c r="AG7" i="5"/>
  <c r="AK6" i="5"/>
  <c r="BO10" i="9"/>
  <c r="BO11" i="9" s="1"/>
  <c r="AD11" i="9"/>
  <c r="AE10" i="9"/>
  <c r="BO10" i="8"/>
  <c r="BO11" i="8" s="1"/>
  <c r="AE10" i="8"/>
  <c r="AD11" i="8"/>
  <c r="BD10" i="3"/>
  <c r="BD11" i="3" s="1"/>
  <c r="S11" i="3"/>
  <c r="T10" i="3"/>
  <c r="K10" i="4"/>
  <c r="L10" i="4" s="1" a="1"/>
  <c r="L10" i="4" s="1"/>
  <c r="K11" i="4"/>
  <c r="L11" i="4" s="1" a="1"/>
  <c r="L11" i="4" s="1"/>
  <c r="K12" i="4"/>
  <c r="L12" i="4" s="1" a="1"/>
  <c r="L12" i="4" s="1"/>
  <c r="K13" i="4"/>
  <c r="L13" i="4" s="1" a="1"/>
  <c r="L13" i="4" s="1"/>
  <c r="K14" i="4"/>
  <c r="L14" i="4" s="1" a="1"/>
  <c r="L14" i="4" s="1"/>
  <c r="K15" i="4"/>
  <c r="L15" i="4" s="1" a="1"/>
  <c r="L15" i="4" s="1"/>
  <c r="K16" i="4"/>
  <c r="L16" i="4" s="1" a="1"/>
  <c r="L16" i="4" s="1"/>
  <c r="K17" i="4"/>
  <c r="L17" i="4" s="1" a="1"/>
  <c r="L17" i="4" s="1"/>
  <c r="K18" i="4"/>
  <c r="L18" i="4" s="1" a="1"/>
  <c r="L18" i="4" s="1"/>
  <c r="K19" i="4"/>
  <c r="L19" i="4" s="1" a="1"/>
  <c r="L19" i="4" s="1"/>
  <c r="K20" i="4"/>
  <c r="L20" i="4" s="1" a="1"/>
  <c r="L20" i="4" s="1"/>
  <c r="K21" i="4"/>
  <c r="L21" i="4" s="1" a="1"/>
  <c r="L21" i="4" s="1"/>
  <c r="K22" i="4"/>
  <c r="L22" i="4" s="1" a="1"/>
  <c r="L22" i="4" s="1"/>
  <c r="K23" i="4"/>
  <c r="L23" i="4" s="1" a="1"/>
  <c r="L23" i="4" s="1"/>
  <c r="K24" i="4"/>
  <c r="L24" i="4" s="1" a="1"/>
  <c r="L24" i="4" s="1"/>
  <c r="K25" i="4"/>
  <c r="L25" i="4" s="1" a="1"/>
  <c r="L25" i="4" s="1"/>
  <c r="K26" i="4"/>
  <c r="L26" i="4" s="1" a="1"/>
  <c r="L26" i="4" s="1"/>
  <c r="K27" i="4"/>
  <c r="L27" i="4" s="1" a="1"/>
  <c r="L27" i="4" s="1"/>
  <c r="K28" i="4"/>
  <c r="L28" i="4" s="1" a="1"/>
  <c r="L28" i="4" s="1"/>
  <c r="K29" i="4"/>
  <c r="L29" i="4" s="1" a="1"/>
  <c r="L29" i="4" s="1"/>
  <c r="K30" i="4"/>
  <c r="L30" i="4" s="1" a="1"/>
  <c r="L30" i="4" s="1"/>
  <c r="K31" i="4"/>
  <c r="L31" i="4" s="1" a="1"/>
  <c r="L31" i="4" s="1"/>
  <c r="K32" i="4"/>
  <c r="L32" i="4" s="1" a="1"/>
  <c r="L32" i="4" s="1"/>
  <c r="K33" i="4"/>
  <c r="L33" i="4" s="1" a="1"/>
  <c r="L33" i="4" s="1"/>
  <c r="K37" i="4"/>
  <c r="H37" i="4"/>
  <c r="J37" i="4" s="1"/>
  <c r="H38" i="4"/>
  <c r="J38" i="4" s="1"/>
  <c r="AL37" i="2" l="1"/>
  <c r="AH37" i="2"/>
  <c r="AJ37" i="2"/>
  <c r="AJ36" i="2"/>
  <c r="AL36" i="2"/>
  <c r="AF36" i="2"/>
  <c r="AH36" i="2"/>
  <c r="AK10" i="12"/>
  <c r="BU10" i="12"/>
  <c r="BU11" i="12" s="1"/>
  <c r="AJ11" i="12"/>
  <c r="H45" i="2"/>
  <c r="AE11" i="9"/>
  <c r="AF10" i="9"/>
  <c r="BP10" i="9"/>
  <c r="BP11" i="9" s="1"/>
  <c r="BP10" i="8"/>
  <c r="BP11" i="8" s="1"/>
  <c r="AE11" i="8"/>
  <c r="AF10" i="8"/>
  <c r="BE10" i="3"/>
  <c r="BE11" i="3" s="1"/>
  <c r="T11" i="3"/>
  <c r="U10" i="3"/>
  <c r="X41" i="2"/>
  <c r="Z41" i="2"/>
  <c r="AB41" i="2"/>
  <c r="AD41" i="2"/>
  <c r="AF41" i="2"/>
  <c r="AH41" i="2"/>
  <c r="AJ41" i="2"/>
  <c r="AL41" i="2"/>
  <c r="X42" i="2"/>
  <c r="Z42" i="2"/>
  <c r="AB42" i="2"/>
  <c r="AD42" i="2"/>
  <c r="AF42" i="2"/>
  <c r="AH42" i="2"/>
  <c r="AJ42" i="2"/>
  <c r="AL42" i="2"/>
  <c r="K4" i="2"/>
  <c r="H35" i="2" s="1"/>
  <c r="P35" i="2" s="1"/>
  <c r="AN37" i="2" l="1"/>
  <c r="AN36" i="2"/>
  <c r="AL10" i="12"/>
  <c r="BV10" i="12"/>
  <c r="BV11" i="12" s="1"/>
  <c r="AK11" i="12"/>
  <c r="T45" i="2"/>
  <c r="AG10" i="9"/>
  <c r="BQ10" i="9"/>
  <c r="BQ11" i="9" s="1"/>
  <c r="AF11" i="9"/>
  <c r="AF11" i="8"/>
  <c r="BQ10" i="8"/>
  <c r="BQ11" i="8" s="1"/>
  <c r="AG10" i="8"/>
  <c r="U11" i="3"/>
  <c r="BF10" i="3"/>
  <c r="BF11" i="3" s="1"/>
  <c r="V10" i="3"/>
  <c r="H36" i="2" l="1"/>
  <c r="H37" i="2" s="1"/>
  <c r="X37" i="2" s="1"/>
  <c r="L45" i="2"/>
  <c r="BW10" i="12"/>
  <c r="BW11" i="12" s="1"/>
  <c r="AL11" i="12"/>
  <c r="AH10" i="9"/>
  <c r="AG11" i="9"/>
  <c r="BR10" i="9"/>
  <c r="BR11" i="9" s="1"/>
  <c r="AG11" i="8"/>
  <c r="AH10" i="8"/>
  <c r="BR10" i="8"/>
  <c r="BR11" i="8" s="1"/>
  <c r="W10" i="3"/>
  <c r="BG10" i="3"/>
  <c r="BG11" i="3" s="1"/>
  <c r="V11" i="3"/>
  <c r="AP31" i="2"/>
  <c r="P36" i="2" l="1"/>
  <c r="P37" i="2"/>
  <c r="P45" i="2"/>
  <c r="BS10" i="9"/>
  <c r="BS11" i="9" s="1"/>
  <c r="AI10" i="9"/>
  <c r="AH11" i="9"/>
  <c r="AH11" i="8"/>
  <c r="AI10" i="8"/>
  <c r="BS10" i="8"/>
  <c r="BS11" i="8" s="1"/>
  <c r="X10" i="3"/>
  <c r="BH10" i="3"/>
  <c r="BH11" i="3" s="1"/>
  <c r="W11" i="3"/>
  <c r="AJ10" i="9" l="1"/>
  <c r="BT10" i="9"/>
  <c r="BT11" i="9" s="1"/>
  <c r="AI11" i="9"/>
  <c r="AJ10" i="8"/>
  <c r="BT10" i="8"/>
  <c r="BT11" i="8" s="1"/>
  <c r="AI11" i="8"/>
  <c r="Y10" i="3"/>
  <c r="BI10" i="3"/>
  <c r="BI11" i="3" s="1"/>
  <c r="X11" i="3"/>
  <c r="K10" i="2"/>
  <c r="AV10" i="2" s="1"/>
  <c r="AV11" i="2" s="1"/>
  <c r="AK10" i="9" l="1"/>
  <c r="BU10" i="9"/>
  <c r="BU11" i="9" s="1"/>
  <c r="AJ11" i="9"/>
  <c r="AK10" i="8"/>
  <c r="AJ11" i="8"/>
  <c r="BU10" i="8"/>
  <c r="BU11" i="8" s="1"/>
  <c r="Z10" i="3"/>
  <c r="BJ10" i="3"/>
  <c r="BJ11" i="3" s="1"/>
  <c r="Y11" i="3"/>
  <c r="K11" i="2"/>
  <c r="AQ31" i="2"/>
  <c r="L10" i="2"/>
  <c r="BV10" i="9" l="1"/>
  <c r="BV11" i="9" s="1"/>
  <c r="AK11" i="9"/>
  <c r="AL10" i="9"/>
  <c r="AL10" i="8"/>
  <c r="AM10" i="8" s="1"/>
  <c r="BV10" i="8"/>
  <c r="BV11" i="8" s="1"/>
  <c r="AK11" i="8"/>
  <c r="M10" i="2"/>
  <c r="M11" i="2" s="1"/>
  <c r="AW10" i="2"/>
  <c r="AW11" i="2" s="1"/>
  <c r="AA10" i="3"/>
  <c r="BK10" i="3"/>
  <c r="BK11" i="3" s="1"/>
  <c r="Z11" i="3"/>
  <c r="AM10" i="2"/>
  <c r="L11" i="2"/>
  <c r="BX10" i="8" l="1"/>
  <c r="BX11" i="8" s="1"/>
  <c r="AN10" i="8"/>
  <c r="AM11" i="8"/>
  <c r="BW10" i="9"/>
  <c r="BW11" i="9" s="1"/>
  <c r="AL11" i="9"/>
  <c r="BW10" i="8"/>
  <c r="BW11" i="8" s="1"/>
  <c r="AL11" i="8"/>
  <c r="AM11" i="2"/>
  <c r="BX10" i="2"/>
  <c r="BX11" i="2" s="1"/>
  <c r="N10" i="2"/>
  <c r="AX10" i="2"/>
  <c r="AX11" i="2" s="1"/>
  <c r="BL10" i="3"/>
  <c r="BL11" i="3" s="1"/>
  <c r="AA11" i="3"/>
  <c r="AB10" i="3"/>
  <c r="AN10" i="2"/>
  <c r="H4" i="4"/>
  <c r="J4" i="4" s="1"/>
  <c r="BL30" i="12" l="1"/>
  <c r="AA30" i="12" s="1"/>
  <c r="BS30" i="12"/>
  <c r="AH30" i="12" s="1"/>
  <c r="BF30" i="12"/>
  <c r="U30" i="12" s="1"/>
  <c r="AX30" i="12"/>
  <c r="M30" i="12" s="1"/>
  <c r="BM30" i="12"/>
  <c r="AB30" i="12" s="1"/>
  <c r="BE30" i="12"/>
  <c r="T30" i="12" s="1"/>
  <c r="BT30" i="12"/>
  <c r="AI30" i="12" s="1"/>
  <c r="BY10" i="8"/>
  <c r="BY11" i="8" s="1"/>
  <c r="AO10" i="8"/>
  <c r="AN11" i="8"/>
  <c r="AO10" i="2"/>
  <c r="BY10" i="2"/>
  <c r="BY11" i="2" s="1"/>
  <c r="O10" i="2"/>
  <c r="AY10" i="2"/>
  <c r="AY11" i="2" s="1"/>
  <c r="N11" i="2"/>
  <c r="BM10" i="3"/>
  <c r="BM11" i="3" s="1"/>
  <c r="AB11" i="3"/>
  <c r="AC10" i="3"/>
  <c r="K4" i="4"/>
  <c r="L4" i="4" s="1" a="1"/>
  <c r="L4" i="4" s="1"/>
  <c r="AN11" i="2"/>
  <c r="AY30" i="12" l="1"/>
  <c r="N30" i="12" s="1"/>
  <c r="AO11" i="8"/>
  <c r="BZ10" i="8"/>
  <c r="BZ11" i="8" s="1"/>
  <c r="P10" i="2"/>
  <c r="AZ10" i="2"/>
  <c r="AZ11" i="2" s="1"/>
  <c r="O11" i="2"/>
  <c r="AO11" i="2"/>
  <c r="BZ10" i="2"/>
  <c r="BZ11" i="2" s="1"/>
  <c r="AC11" i="3"/>
  <c r="AD10" i="3"/>
  <c r="BN10" i="3"/>
  <c r="BN11" i="3" s="1"/>
  <c r="H46" i="2"/>
  <c r="H36" i="4"/>
  <c r="J36" i="4" s="1"/>
  <c r="K36" i="4" s="1"/>
  <c r="H35" i="4"/>
  <c r="J35" i="4" s="1"/>
  <c r="K35" i="4" s="1"/>
  <c r="H34" i="4"/>
  <c r="J34" i="4" s="1"/>
  <c r="H33" i="4"/>
  <c r="J33" i="4" s="1"/>
  <c r="H32" i="4"/>
  <c r="J32" i="4" s="1"/>
  <c r="H31" i="4"/>
  <c r="J31" i="4" s="1"/>
  <c r="H30" i="4"/>
  <c r="J30" i="4" s="1"/>
  <c r="H29" i="4"/>
  <c r="J29" i="4" s="1"/>
  <c r="H28" i="4"/>
  <c r="J28" i="4" s="1"/>
  <c r="H27" i="4"/>
  <c r="J27" i="4" s="1"/>
  <c r="H26" i="4"/>
  <c r="J26" i="4" s="1"/>
  <c r="H25" i="4"/>
  <c r="J25" i="4" s="1"/>
  <c r="H24" i="4"/>
  <c r="J24" i="4" s="1"/>
  <c r="H23" i="4"/>
  <c r="J23" i="4" s="1"/>
  <c r="H22" i="4"/>
  <c r="J22" i="4" s="1"/>
  <c r="H21" i="4"/>
  <c r="J21" i="4" s="1"/>
  <c r="H20" i="4"/>
  <c r="J20" i="4" s="1"/>
  <c r="H19" i="4"/>
  <c r="J19" i="4" s="1"/>
  <c r="H18" i="4"/>
  <c r="J18" i="4" s="1"/>
  <c r="H17" i="4"/>
  <c r="J17" i="4" s="1"/>
  <c r="H16" i="4"/>
  <c r="J16" i="4" s="1"/>
  <c r="H15" i="4"/>
  <c r="J15" i="4" s="1"/>
  <c r="H14" i="4"/>
  <c r="J14" i="4" s="1"/>
  <c r="H13" i="4"/>
  <c r="J13" i="4" s="1"/>
  <c r="H12" i="4"/>
  <c r="J12" i="4" s="1"/>
  <c r="H11" i="4"/>
  <c r="J11" i="4" s="1"/>
  <c r="H10" i="4"/>
  <c r="J10" i="4" s="1"/>
  <c r="H9" i="4"/>
  <c r="J9" i="4" s="1"/>
  <c r="H8" i="4"/>
  <c r="J8" i="4" s="1"/>
  <c r="H7" i="4"/>
  <c r="J7" i="4" s="1"/>
  <c r="H6" i="4"/>
  <c r="J6" i="4" s="1"/>
  <c r="H5" i="4"/>
  <c r="J5" i="4" s="1"/>
  <c r="AW17" i="2" l="1"/>
  <c r="BE17" i="2"/>
  <c r="AW18" i="2"/>
  <c r="BE18" i="2"/>
  <c r="AX17" i="2"/>
  <c r="BV17" i="2"/>
  <c r="AX18" i="2"/>
  <c r="BV18" i="2"/>
  <c r="AV17" i="2"/>
  <c r="BD17" i="2"/>
  <c r="BL17" i="2"/>
  <c r="AV18" i="2"/>
  <c r="BD18" i="2"/>
  <c r="BO17" i="2"/>
  <c r="BW17" i="2"/>
  <c r="BO18" i="2"/>
  <c r="BW18" i="2"/>
  <c r="BH17" i="2"/>
  <c r="BP17" i="2"/>
  <c r="BH18" i="2"/>
  <c r="BP18" i="2"/>
  <c r="BA17" i="2"/>
  <c r="BI17" i="2"/>
  <c r="BQ17" i="2"/>
  <c r="BA18" i="2"/>
  <c r="BI18" i="2"/>
  <c r="BQ18" i="2"/>
  <c r="BL18" i="2"/>
  <c r="BB17" i="2"/>
  <c r="BJ17" i="2"/>
  <c r="BR17" i="2"/>
  <c r="BB18" i="2"/>
  <c r="BJ18" i="2"/>
  <c r="BR18" i="2"/>
  <c r="BC17" i="2"/>
  <c r="BK17" i="2"/>
  <c r="BS17" i="2"/>
  <c r="BC18" i="2"/>
  <c r="BK18" i="2"/>
  <c r="BS18" i="2"/>
  <c r="K34" i="4"/>
  <c r="BY30" i="12"/>
  <c r="AN30" i="12" s="1"/>
  <c r="BQ30" i="12"/>
  <c r="AF30" i="12" s="1"/>
  <c r="BI30" i="12"/>
  <c r="X30" i="12" s="1"/>
  <c r="BA30" i="12"/>
  <c r="P30" i="12" s="1"/>
  <c r="BD30" i="12"/>
  <c r="S30" i="12" s="1"/>
  <c r="BX30" i="12"/>
  <c r="AM30" i="12" s="1"/>
  <c r="BP30" i="12"/>
  <c r="AE30" i="12" s="1"/>
  <c r="BH30" i="12"/>
  <c r="W30" i="12" s="1"/>
  <c r="AZ30" i="12"/>
  <c r="O30" i="12" s="1"/>
  <c r="BW30" i="12"/>
  <c r="AL30" i="12" s="1"/>
  <c r="BO30" i="12"/>
  <c r="AD30" i="12" s="1"/>
  <c r="BG30" i="12"/>
  <c r="V30" i="12" s="1"/>
  <c r="BU30" i="12"/>
  <c r="AJ30" i="12" s="1"/>
  <c r="AW30" i="12"/>
  <c r="L30" i="12" s="1"/>
  <c r="BK30" i="12"/>
  <c r="Z30" i="12" s="1"/>
  <c r="BC30" i="12"/>
  <c r="R30" i="12" s="1"/>
  <c r="BR30" i="12"/>
  <c r="AG30" i="12" s="1"/>
  <c r="BB30" i="12"/>
  <c r="Q30" i="12" s="1"/>
  <c r="BV30" i="12"/>
  <c r="AK30" i="12" s="1"/>
  <c r="BJ30" i="12"/>
  <c r="Y30" i="12" s="1"/>
  <c r="BN30" i="12"/>
  <c r="AC30" i="12" s="1"/>
  <c r="BI30" i="9"/>
  <c r="X30" i="9" s="1"/>
  <c r="BA30" i="9"/>
  <c r="P30" i="9" s="1"/>
  <c r="BP30" i="9"/>
  <c r="AE30" i="9" s="1"/>
  <c r="BH30" i="9"/>
  <c r="W30" i="9" s="1"/>
  <c r="BW30" i="9"/>
  <c r="AL30" i="9" s="1"/>
  <c r="BO30" i="9"/>
  <c r="AD30" i="9" s="1"/>
  <c r="BV30" i="9"/>
  <c r="AK30" i="9" s="1"/>
  <c r="BZ30" i="9"/>
  <c r="AO30" i="9" s="1"/>
  <c r="BL30" i="9"/>
  <c r="AA30" i="9" s="1"/>
  <c r="BT30" i="9"/>
  <c r="AI30" i="9" s="1"/>
  <c r="AY30" i="9"/>
  <c r="N30" i="9" s="1"/>
  <c r="BS30" i="9"/>
  <c r="AH30" i="9" s="1"/>
  <c r="BF30" i="9"/>
  <c r="U30" i="9" s="1"/>
  <c r="AX30" i="9"/>
  <c r="M30" i="9" s="1"/>
  <c r="BM30" i="9"/>
  <c r="AB30" i="9" s="1"/>
  <c r="BE30" i="9"/>
  <c r="T30" i="9" s="1"/>
  <c r="K7" i="4"/>
  <c r="Q10" i="2"/>
  <c r="BA10" i="2"/>
  <c r="BA11" i="2" s="1"/>
  <c r="P11" i="2"/>
  <c r="AD11" i="3"/>
  <c r="AE10" i="3"/>
  <c r="BO10" i="3"/>
  <c r="BO11" i="3" s="1"/>
  <c r="K9" i="4"/>
  <c r="K5" i="4"/>
  <c r="L5" i="4" s="1" a="1"/>
  <c r="L5" i="4" s="1"/>
  <c r="K6" i="4"/>
  <c r="K8" i="4"/>
  <c r="AP18" i="2" l="1"/>
  <c r="AQ18" i="2" s="1"/>
  <c r="AR18" i="2" s="1"/>
  <c r="AP17" i="2"/>
  <c r="AQ17" i="2" s="1"/>
  <c r="L9" i="4" a="1"/>
  <c r="L9" i="4" s="1"/>
  <c r="L6" i="4" a="1"/>
  <c r="L6" i="4" s="1"/>
  <c r="L7" i="4" s="1" a="1"/>
  <c r="L7" i="4" s="1"/>
  <c r="L8" i="4" s="1" a="1"/>
  <c r="L8" i="4" s="1"/>
  <c r="L34" i="4" s="1" a="1"/>
  <c r="L34" i="4" s="1"/>
  <c r="L35" i="4" s="1" a="1"/>
  <c r="L35" i="4" s="1"/>
  <c r="L36" i="4" s="1" a="1"/>
  <c r="L36" i="4" s="1"/>
  <c r="L37" i="4" s="1" a="1"/>
  <c r="L37" i="4" s="1"/>
  <c r="AV30" i="12"/>
  <c r="K30" i="12" s="1"/>
  <c r="AP30" i="12" s="1"/>
  <c r="AQ30" i="12" s="1"/>
  <c r="F40" i="12"/>
  <c r="BB30" i="9"/>
  <c r="Q30" i="9" s="1"/>
  <c r="BL30" i="8"/>
  <c r="AA30" i="8" s="1"/>
  <c r="BN30" i="8"/>
  <c r="AC30" i="8" s="1"/>
  <c r="BX30" i="8"/>
  <c r="AM30" i="8" s="1"/>
  <c r="BG30" i="9"/>
  <c r="V30" i="9" s="1"/>
  <c r="BJ30" i="8"/>
  <c r="Y30" i="8" s="1"/>
  <c r="AZ30" i="9"/>
  <c r="O30" i="9" s="1"/>
  <c r="BD30" i="8"/>
  <c r="S30" i="8" s="1"/>
  <c r="BQ30" i="9"/>
  <c r="AF30" i="9" s="1"/>
  <c r="BT30" i="8"/>
  <c r="AI30" i="8" s="1"/>
  <c r="BA30" i="8"/>
  <c r="P30" i="8" s="1"/>
  <c r="BR30" i="8"/>
  <c r="AG30" i="8" s="1"/>
  <c r="BY30" i="9"/>
  <c r="AN30" i="9" s="1"/>
  <c r="BE30" i="8"/>
  <c r="T30" i="8" s="1"/>
  <c r="BQ30" i="8"/>
  <c r="AF30" i="8" s="1"/>
  <c r="BW30" i="8"/>
  <c r="AL30" i="8" s="1"/>
  <c r="BC30" i="8"/>
  <c r="R30" i="8" s="1"/>
  <c r="BM30" i="8"/>
  <c r="AB30" i="8" s="1"/>
  <c r="BK30" i="8"/>
  <c r="Z30" i="8" s="1"/>
  <c r="BX30" i="9"/>
  <c r="AM30" i="9" s="1"/>
  <c r="BK30" i="9"/>
  <c r="Z30" i="9" s="1"/>
  <c r="AY30" i="8"/>
  <c r="N30" i="8" s="1"/>
  <c r="BS30" i="8"/>
  <c r="AH30" i="8" s="1"/>
  <c r="BF30" i="8"/>
  <c r="U30" i="8" s="1"/>
  <c r="AV30" i="9"/>
  <c r="K30" i="9" s="1"/>
  <c r="BD30" i="9"/>
  <c r="S30" i="9" s="1"/>
  <c r="BV30" i="8"/>
  <c r="AK30" i="8" s="1"/>
  <c r="BO30" i="8"/>
  <c r="AD30" i="8" s="1"/>
  <c r="AX30" i="8"/>
  <c r="M30" i="8" s="1"/>
  <c r="AZ30" i="8"/>
  <c r="O30" i="8" s="1"/>
  <c r="AW30" i="9"/>
  <c r="L30" i="9" s="1"/>
  <c r="BI30" i="8"/>
  <c r="X30" i="8" s="1"/>
  <c r="BC30" i="9"/>
  <c r="R30" i="9" s="1"/>
  <c r="AV30" i="8"/>
  <c r="K30" i="8" s="1"/>
  <c r="BK30" i="2"/>
  <c r="Z30" i="2" s="1"/>
  <c r="BB30" i="8"/>
  <c r="Q30" i="8" s="1"/>
  <c r="BH30" i="8"/>
  <c r="W30" i="8" s="1"/>
  <c r="BU30" i="9"/>
  <c r="AJ30" i="9" s="1"/>
  <c r="BY30" i="8"/>
  <c r="AN30" i="8" s="1"/>
  <c r="BG30" i="8"/>
  <c r="V30" i="8" s="1"/>
  <c r="AW30" i="8"/>
  <c r="L30" i="8" s="1"/>
  <c r="BJ30" i="9"/>
  <c r="Y30" i="9" s="1"/>
  <c r="BZ30" i="8"/>
  <c r="AO30" i="8" s="1"/>
  <c r="BP30" i="8"/>
  <c r="AE30" i="8" s="1"/>
  <c r="BN30" i="9"/>
  <c r="AC30" i="9" s="1"/>
  <c r="BU30" i="8"/>
  <c r="AJ30" i="8" s="1"/>
  <c r="BR30" i="9"/>
  <c r="AG30" i="9" s="1"/>
  <c r="BJ30" i="3"/>
  <c r="Y30" i="3" s="1"/>
  <c r="BA30" i="3"/>
  <c r="P30" i="3" s="1"/>
  <c r="BO30" i="3"/>
  <c r="AD30" i="3" s="1"/>
  <c r="BH30" i="3"/>
  <c r="W30" i="3" s="1"/>
  <c r="BI30" i="3"/>
  <c r="X30" i="3" s="1"/>
  <c r="BR30" i="3"/>
  <c r="AG30" i="3" s="1"/>
  <c r="BC30" i="2"/>
  <c r="R30" i="2" s="1"/>
  <c r="BW30" i="3"/>
  <c r="AL30" i="3" s="1"/>
  <c r="BZ30" i="3"/>
  <c r="AO30" i="3" s="1"/>
  <c r="AZ30" i="3"/>
  <c r="O30" i="3" s="1"/>
  <c r="BB30" i="3"/>
  <c r="Q30" i="3" s="1"/>
  <c r="BP30" i="3"/>
  <c r="AE30" i="3" s="1"/>
  <c r="BQ30" i="3"/>
  <c r="AF30" i="3" s="1"/>
  <c r="BN30" i="3"/>
  <c r="AC30" i="3" s="1"/>
  <c r="BM30" i="2"/>
  <c r="AB30" i="2" s="1"/>
  <c r="BZ30" i="2"/>
  <c r="AO30" i="2" s="1"/>
  <c r="BE30" i="3"/>
  <c r="T30" i="3" s="1"/>
  <c r="BY30" i="2"/>
  <c r="AN30" i="2" s="1"/>
  <c r="BX30" i="3"/>
  <c r="AM30" i="3" s="1"/>
  <c r="BX30" i="2"/>
  <c r="AM30" i="2" s="1"/>
  <c r="BY30" i="3"/>
  <c r="AN30" i="3" s="1"/>
  <c r="BU30" i="2"/>
  <c r="AJ30" i="2" s="1"/>
  <c r="BD30" i="2"/>
  <c r="S30" i="2" s="1"/>
  <c r="BV30" i="3"/>
  <c r="AK30" i="3" s="1"/>
  <c r="BE30" i="2"/>
  <c r="T30" i="2" s="1"/>
  <c r="BM30" i="3"/>
  <c r="AB30" i="3" s="1"/>
  <c r="BF30" i="2"/>
  <c r="U30" i="2" s="1"/>
  <c r="BB30" i="2"/>
  <c r="Q30" i="2" s="1"/>
  <c r="BQ30" i="2"/>
  <c r="AF30" i="2" s="1"/>
  <c r="BP30" i="2"/>
  <c r="AE30" i="2" s="1"/>
  <c r="BW30" i="2"/>
  <c r="AL30" i="2" s="1"/>
  <c r="BV30" i="2"/>
  <c r="AK30" i="2" s="1"/>
  <c r="AW30" i="2"/>
  <c r="L30" i="2" s="1"/>
  <c r="AW30" i="3"/>
  <c r="L30" i="3" s="1"/>
  <c r="BR30" i="2"/>
  <c r="AG30" i="2" s="1"/>
  <c r="BS30" i="2"/>
  <c r="AH30" i="2" s="1"/>
  <c r="AX30" i="2"/>
  <c r="M30" i="2" s="1"/>
  <c r="BI30" i="2"/>
  <c r="X30" i="2" s="1"/>
  <c r="BH30" i="2"/>
  <c r="W30" i="2" s="1"/>
  <c r="BO30" i="2"/>
  <c r="AD30" i="2" s="1"/>
  <c r="BN30" i="2"/>
  <c r="AC30" i="2" s="1"/>
  <c r="AV30" i="3"/>
  <c r="K30" i="3" s="1"/>
  <c r="BU30" i="3"/>
  <c r="AJ30" i="3" s="1"/>
  <c r="BJ30" i="2"/>
  <c r="Y30" i="2" s="1"/>
  <c r="BL30" i="3"/>
  <c r="AA30" i="3" s="1"/>
  <c r="AY30" i="3"/>
  <c r="N30" i="3" s="1"/>
  <c r="BA30" i="2"/>
  <c r="P30" i="2" s="1"/>
  <c r="AZ30" i="2"/>
  <c r="O30" i="2" s="1"/>
  <c r="BG30" i="2"/>
  <c r="V30" i="2" s="1"/>
  <c r="BC30" i="3"/>
  <c r="R30" i="3" s="1"/>
  <c r="BD30" i="3"/>
  <c r="S30" i="3" s="1"/>
  <c r="BT30" i="3"/>
  <c r="AI30" i="3" s="1"/>
  <c r="AY30" i="2"/>
  <c r="N30" i="2" s="1"/>
  <c r="AV30" i="2"/>
  <c r="K30" i="2" s="1"/>
  <c r="BK30" i="3"/>
  <c r="Z30" i="3" s="1"/>
  <c r="BG30" i="3"/>
  <c r="V30" i="3" s="1"/>
  <c r="BT30" i="2"/>
  <c r="AI30" i="2" s="1"/>
  <c r="AX30" i="3"/>
  <c r="M30" i="3" s="1"/>
  <c r="BL30" i="2"/>
  <c r="AA30" i="2" s="1"/>
  <c r="BS30" i="3"/>
  <c r="AH30" i="3" s="1"/>
  <c r="BF30" i="3"/>
  <c r="U30" i="3" s="1"/>
  <c r="R10" i="2"/>
  <c r="BB10" i="2"/>
  <c r="BB11" i="2" s="1"/>
  <c r="Q11" i="2"/>
  <c r="AF10" i="3"/>
  <c r="BP10" i="3"/>
  <c r="BP11" i="3" s="1"/>
  <c r="AE11" i="3"/>
  <c r="AR17" i="2" l="1"/>
  <c r="P43" i="2"/>
  <c r="P44" i="2"/>
  <c r="D40" i="12"/>
  <c r="F39" i="12"/>
  <c r="D39" i="12"/>
  <c r="L40" i="4" a="1"/>
  <c r="L40" i="4" s="1"/>
  <c r="AP30" i="8"/>
  <c r="AQ30" i="8" s="1"/>
  <c r="AP30" i="9"/>
  <c r="AQ30" i="9" s="1"/>
  <c r="AP30" i="2"/>
  <c r="AQ30" i="2" s="1"/>
  <c r="AP30" i="3"/>
  <c r="AQ30" i="3" s="1"/>
  <c r="S10" i="2"/>
  <c r="BC10" i="2"/>
  <c r="BC11" i="2" s="1"/>
  <c r="R11" i="2"/>
  <c r="AG10" i="3"/>
  <c r="BQ10" i="3"/>
  <c r="BQ11" i="3" s="1"/>
  <c r="AF11" i="3"/>
  <c r="X36" i="2" l="1"/>
  <c r="L33" i="14"/>
  <c r="L33" i="13"/>
  <c r="D40" i="8"/>
  <c r="L33" i="2"/>
  <c r="L33" i="9"/>
  <c r="L33" i="12"/>
  <c r="L33" i="8"/>
  <c r="L33" i="3"/>
  <c r="D39" i="9"/>
  <c r="F40" i="9"/>
  <c r="D40" i="9"/>
  <c r="F39" i="9"/>
  <c r="H43" i="3"/>
  <c r="F42" i="2"/>
  <c r="D41" i="2"/>
  <c r="F41" i="2"/>
  <c r="D42" i="2"/>
  <c r="D43" i="3"/>
  <c r="F43" i="3"/>
  <c r="F42" i="3"/>
  <c r="D42" i="3"/>
  <c r="T10" i="2"/>
  <c r="BD10" i="2"/>
  <c r="BD11" i="2" s="1"/>
  <c r="S11" i="2"/>
  <c r="AH10" i="3"/>
  <c r="BR10" i="3"/>
  <c r="BR11" i="3" s="1"/>
  <c r="AG11" i="3"/>
  <c r="F40" i="8" l="1"/>
  <c r="F41" i="8"/>
  <c r="D41" i="8"/>
  <c r="V41" i="2"/>
  <c r="J41" i="2"/>
  <c r="H42" i="2"/>
  <c r="H41" i="2"/>
  <c r="J42" i="2"/>
  <c r="H40" i="9"/>
  <c r="R43" i="3"/>
  <c r="R42" i="3"/>
  <c r="P43" i="3"/>
  <c r="P42" i="3"/>
  <c r="J40" i="9"/>
  <c r="R41" i="2"/>
  <c r="H39" i="9"/>
  <c r="J39" i="9"/>
  <c r="P42" i="2"/>
  <c r="R42" i="2"/>
  <c r="P41" i="2"/>
  <c r="V42" i="2"/>
  <c r="H40" i="8"/>
  <c r="J40" i="8"/>
  <c r="H41" i="8"/>
  <c r="J41" i="8"/>
  <c r="R40" i="8"/>
  <c r="R41" i="8"/>
  <c r="P41" i="8"/>
  <c r="P40" i="8"/>
  <c r="J43" i="3"/>
  <c r="J42" i="3"/>
  <c r="H42" i="3"/>
  <c r="T41" i="2"/>
  <c r="T42" i="2"/>
  <c r="AH42" i="3"/>
  <c r="AF43" i="3"/>
  <c r="AF42" i="3"/>
  <c r="AH43" i="3"/>
  <c r="L41" i="2"/>
  <c r="N41" i="2"/>
  <c r="N42" i="2"/>
  <c r="L42" i="2"/>
  <c r="U10" i="2"/>
  <c r="BE10" i="2"/>
  <c r="BE11" i="2" s="1"/>
  <c r="T11" i="2"/>
  <c r="AI10" i="3"/>
  <c r="BS10" i="3"/>
  <c r="BS11" i="3" s="1"/>
  <c r="AH11" i="3"/>
  <c r="V10" i="2" l="1"/>
  <c r="BF10" i="2"/>
  <c r="BF11" i="2" s="1"/>
  <c r="U11" i="2"/>
  <c r="BT10" i="3"/>
  <c r="BT11" i="3" s="1"/>
  <c r="AJ10" i="3"/>
  <c r="AI11" i="3"/>
  <c r="W10" i="2" l="1"/>
  <c r="BG10" i="2"/>
  <c r="BG11" i="2" s="1"/>
  <c r="V11" i="2"/>
  <c r="BU10" i="3"/>
  <c r="BU11" i="3" s="1"/>
  <c r="AJ11" i="3"/>
  <c r="AK10" i="3"/>
  <c r="X10" i="2" l="1"/>
  <c r="BH10" i="2"/>
  <c r="BH11" i="2" s="1"/>
  <c r="W11" i="2"/>
  <c r="AK11" i="3"/>
  <c r="BV10" i="3"/>
  <c r="BV11" i="3" s="1"/>
  <c r="AL10" i="3"/>
  <c r="Y10" i="2" l="1"/>
  <c r="BI10" i="2"/>
  <c r="BI11" i="2" s="1"/>
  <c r="X11" i="2"/>
  <c r="AL11" i="3"/>
  <c r="BW10" i="3"/>
  <c r="BW11" i="3" s="1"/>
  <c r="Z10" i="2" l="1"/>
  <c r="BJ10" i="2"/>
  <c r="BJ11" i="2" s="1"/>
  <c r="Y11" i="2"/>
  <c r="AA10" i="2" l="1"/>
  <c r="BK10" i="2"/>
  <c r="BK11" i="2" s="1"/>
  <c r="Z11" i="2"/>
  <c r="AB10" i="2" l="1"/>
  <c r="BL10" i="2"/>
  <c r="BL11" i="2" s="1"/>
  <c r="AA11" i="2"/>
  <c r="AC10" i="2" l="1"/>
  <c r="BM10" i="2"/>
  <c r="BM11" i="2" s="1"/>
  <c r="AB11" i="2"/>
  <c r="AD10" i="2" l="1"/>
  <c r="BN10" i="2"/>
  <c r="BN11" i="2" s="1"/>
  <c r="AC11" i="2"/>
  <c r="AE10" i="2" l="1"/>
  <c r="BO10" i="2"/>
  <c r="BO11" i="2" s="1"/>
  <c r="AD11" i="2"/>
  <c r="AF10" i="2" l="1"/>
  <c r="BP10" i="2"/>
  <c r="BP11" i="2" s="1"/>
  <c r="AE11" i="2"/>
  <c r="AG10" i="2" l="1"/>
  <c r="BQ10" i="2"/>
  <c r="BQ11" i="2" s="1"/>
  <c r="AF11" i="2"/>
  <c r="AH10" i="2" l="1"/>
  <c r="BR10" i="2"/>
  <c r="BR11" i="2" s="1"/>
  <c r="AG11" i="2"/>
  <c r="AI10" i="2" l="1"/>
  <c r="BS10" i="2"/>
  <c r="BS11" i="2" s="1"/>
  <c r="AH11" i="2"/>
  <c r="AJ10" i="2" l="1"/>
  <c r="BT10" i="2"/>
  <c r="BT11" i="2" s="1"/>
  <c r="AI11" i="2"/>
  <c r="AK10" i="2" l="1"/>
  <c r="BU10" i="2"/>
  <c r="BU11" i="2" s="1"/>
  <c r="AJ11" i="2"/>
  <c r="AL10" i="2" l="1"/>
  <c r="BV10" i="2"/>
  <c r="BV11" i="2" s="1"/>
  <c r="AK11" i="2"/>
  <c r="AL11" i="2" l="1"/>
  <c r="BW10" i="2"/>
  <c r="BW1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<sst xmlns="http://schemas.openxmlformats.org/spreadsheetml/2006/main" count="1751" uniqueCount="460">
  <si>
    <t>○</t>
    <phoneticPr fontId="1"/>
  </si>
  <si>
    <t>週平均の勤務時間</t>
    <rPh sb="0" eb="3">
      <t>しゅうへいきん</t>
    </rPh>
    <rPh sb="4" eb="8">
      <t>きんむじかん</t>
    </rPh>
    <phoneticPr fontId="7" type="Hiragana" alignment="distributed"/>
  </si>
  <si>
    <t>常勤換算後の人数</t>
    <rPh sb="0" eb="2">
      <t>じょうきん</t>
    </rPh>
    <rPh sb="2" eb="4">
      <t>かんざん</t>
    </rPh>
    <rPh sb="4" eb="5">
      <t>ご</t>
    </rPh>
    <rPh sb="6" eb="8">
      <t>にんずう</t>
    </rPh>
    <phoneticPr fontId="7" type="Hiragana" alignment="distributed"/>
  </si>
  <si>
    <t>管理者</t>
    <rPh sb="0" eb="3">
      <t>カンリシャ</t>
    </rPh>
    <phoneticPr fontId="1"/>
  </si>
  <si>
    <t>【入力上の注意点】</t>
    <rPh sb="1" eb="4">
      <t>にゅうりょくじょう</t>
    </rPh>
    <rPh sb="5" eb="8">
      <t>ちゅういてん</t>
    </rPh>
    <phoneticPr fontId="7" type="Hiragana" alignment="distributed"/>
  </si>
  <si>
    <t>当該事業所の勤務時間</t>
    <rPh sb="0" eb="5">
      <t>とうがいじぎょうしょ</t>
    </rPh>
    <rPh sb="6" eb="10">
      <t>きんむじかん</t>
    </rPh>
    <phoneticPr fontId="7" type="Hiragana" alignment="distributed"/>
  </si>
  <si>
    <t>職種</t>
    <rPh sb="0" eb="2">
      <t>ショクシュ</t>
    </rPh>
    <phoneticPr fontId="1"/>
  </si>
  <si>
    <t>勤務形態</t>
    <rPh sb="0" eb="4">
      <t>キンムケイタイ</t>
    </rPh>
    <phoneticPr fontId="1"/>
  </si>
  <si>
    <t>勤務時間（記号）</t>
    <rPh sb="0" eb="4">
      <t>キンムジカン</t>
    </rPh>
    <rPh sb="5" eb="7">
      <t>キゴウ</t>
    </rPh>
    <phoneticPr fontId="1"/>
  </si>
  <si>
    <t>勤務時間１（開始）</t>
    <rPh sb="0" eb="4">
      <t>キンムジカン</t>
    </rPh>
    <rPh sb="6" eb="8">
      <t>カイシ</t>
    </rPh>
    <phoneticPr fontId="1"/>
  </si>
  <si>
    <t>勤務時間１（終了）</t>
    <rPh sb="0" eb="4">
      <t>キンムジカン</t>
    </rPh>
    <rPh sb="6" eb="8">
      <t>シュウリョウ</t>
    </rPh>
    <phoneticPr fontId="1"/>
  </si>
  <si>
    <t>勤務時間２（開始）</t>
    <rPh sb="0" eb="4">
      <t>キンムジカン</t>
    </rPh>
    <rPh sb="6" eb="8">
      <t>カイシ</t>
    </rPh>
    <phoneticPr fontId="1"/>
  </si>
  <si>
    <t>勤務時間２（終了）</t>
    <rPh sb="0" eb="4">
      <t>キンムジカン</t>
    </rPh>
    <rPh sb="6" eb="8">
      <t>シュウリョウ</t>
    </rPh>
    <phoneticPr fontId="1"/>
  </si>
  <si>
    <t>勤務時間３（開始）</t>
    <rPh sb="0" eb="4">
      <t>キンムジカン</t>
    </rPh>
    <rPh sb="6" eb="8">
      <t>カイシ</t>
    </rPh>
    <phoneticPr fontId="1"/>
  </si>
  <si>
    <t>勤務時間３（終了）</t>
    <rPh sb="0" eb="4">
      <t>キンムジカン</t>
    </rPh>
    <rPh sb="6" eb="8">
      <t>シュウリョウ</t>
    </rPh>
    <phoneticPr fontId="1"/>
  </si>
  <si>
    <t>拘束時間（合計）</t>
    <rPh sb="0" eb="4">
      <t>コウソクジカン</t>
    </rPh>
    <rPh sb="5" eb="7">
      <t>ゴウケイ</t>
    </rPh>
    <phoneticPr fontId="1"/>
  </si>
  <si>
    <t>休憩時間（合計）</t>
    <rPh sb="0" eb="4">
      <t>キュウケイジカン</t>
    </rPh>
    <rPh sb="5" eb="7">
      <t>ゴウケイ</t>
    </rPh>
    <phoneticPr fontId="1"/>
  </si>
  <si>
    <t>勤務時間（単位：h）</t>
    <rPh sb="0" eb="4">
      <t>キンムジカン</t>
    </rPh>
    <rPh sb="5" eb="7">
      <t>タンイ</t>
    </rPh>
    <phoneticPr fontId="1"/>
  </si>
  <si>
    <t>勤務時間</t>
    <rPh sb="0" eb="4">
      <t>キンムジカン</t>
    </rPh>
    <phoneticPr fontId="1"/>
  </si>
  <si>
    <t>①</t>
  </si>
  <si>
    <t>サービス管理責任者</t>
    <rPh sb="4" eb="9">
      <t>カンリセキニンシャ</t>
    </rPh>
    <phoneticPr fontId="1"/>
  </si>
  <si>
    <t>②</t>
  </si>
  <si>
    <t>医師</t>
    <rPh sb="0" eb="2">
      <t>イシ</t>
    </rPh>
    <phoneticPr fontId="1"/>
  </si>
  <si>
    <t>③</t>
  </si>
  <si>
    <t>看護職員</t>
    <rPh sb="0" eb="4">
      <t>カンゴショクイン</t>
    </rPh>
    <phoneticPr fontId="1"/>
  </si>
  <si>
    <t>④</t>
    <phoneticPr fontId="8" type="Hiragana" alignment="distributed"/>
  </si>
  <si>
    <t>理学療法士</t>
    <rPh sb="0" eb="5">
      <t>リガクリョウホウシ</t>
    </rPh>
    <phoneticPr fontId="1"/>
  </si>
  <si>
    <t>⑤</t>
  </si>
  <si>
    <t>作業療法士</t>
    <rPh sb="0" eb="5">
      <t>サギョウリョウホウシ</t>
    </rPh>
    <phoneticPr fontId="1"/>
  </si>
  <si>
    <t>⑥</t>
  </si>
  <si>
    <t>生活支援員</t>
    <rPh sb="0" eb="5">
      <t>セイカツシエンイン</t>
    </rPh>
    <phoneticPr fontId="1"/>
  </si>
  <si>
    <t>⑦</t>
  </si>
  <si>
    <t>地域移行支援員</t>
    <rPh sb="0" eb="7">
      <t>チイキイコウシエンイン</t>
    </rPh>
    <phoneticPr fontId="1"/>
  </si>
  <si>
    <t>⑧</t>
  </si>
  <si>
    <t>職業指導員</t>
    <rPh sb="0" eb="5">
      <t>ショクギョウシドウイン</t>
    </rPh>
    <phoneticPr fontId="1"/>
  </si>
  <si>
    <t>⑨</t>
  </si>
  <si>
    <t>就労支援員</t>
    <rPh sb="0" eb="5">
      <t>シュウロウシエンイン</t>
    </rPh>
    <phoneticPr fontId="1"/>
  </si>
  <si>
    <t>⑩</t>
  </si>
  <si>
    <t>就労定着支援員</t>
    <rPh sb="0" eb="7">
      <t>シュウロウテイチャクシエンイン</t>
    </rPh>
    <phoneticPr fontId="1"/>
  </si>
  <si>
    <t>⑪</t>
  </si>
  <si>
    <t>世話人</t>
    <rPh sb="0" eb="3">
      <t>セワニン</t>
    </rPh>
    <phoneticPr fontId="1"/>
  </si>
  <si>
    <t>⑫</t>
  </si>
  <si>
    <t>賃金向上達成指導員</t>
    <rPh sb="0" eb="9">
      <t>チンギンコウジョウタッセイシドウイン</t>
    </rPh>
    <phoneticPr fontId="1"/>
  </si>
  <si>
    <t>⑬</t>
  </si>
  <si>
    <t>目標工賃達成指導員</t>
    <rPh sb="0" eb="9">
      <t>モクヒョウコウチンタッセイシドウイン</t>
    </rPh>
    <phoneticPr fontId="1"/>
  </si>
  <si>
    <t>⑭</t>
  </si>
  <si>
    <t>夜間支援従事者</t>
    <rPh sb="0" eb="7">
      <t>ヤカンシエンジュウジシャ</t>
    </rPh>
    <phoneticPr fontId="1"/>
  </si>
  <si>
    <t>⑮</t>
  </si>
  <si>
    <t>管理栄養士</t>
    <rPh sb="0" eb="5">
      <t>カンリエイヨウシ</t>
    </rPh>
    <phoneticPr fontId="1"/>
  </si>
  <si>
    <t>⑯</t>
  </si>
  <si>
    <t>栄養士</t>
    <rPh sb="0" eb="3">
      <t>エイヨウシ</t>
    </rPh>
    <phoneticPr fontId="1"/>
  </si>
  <si>
    <t>⑰</t>
  </si>
  <si>
    <t>調理員</t>
    <rPh sb="0" eb="3">
      <t>チョウリイン</t>
    </rPh>
    <phoneticPr fontId="1"/>
  </si>
  <si>
    <t>⑱</t>
  </si>
  <si>
    <t>言語聴覚士</t>
    <rPh sb="0" eb="5">
      <t>ゲンゴチョウカクシ</t>
    </rPh>
    <phoneticPr fontId="1"/>
  </si>
  <si>
    <t>⑲</t>
  </si>
  <si>
    <t>機能訓練指導員</t>
    <rPh sb="0" eb="7">
      <t>キノウクンレンシドウイン</t>
    </rPh>
    <phoneticPr fontId="1"/>
  </si>
  <si>
    <t>⑳</t>
  </si>
  <si>
    <t>その他</t>
    <rPh sb="2" eb="3">
      <t>タ</t>
    </rPh>
    <phoneticPr fontId="1"/>
  </si>
  <si>
    <t>㉑</t>
    <phoneticPr fontId="1"/>
  </si>
  <si>
    <t>㉒</t>
    <phoneticPr fontId="1"/>
  </si>
  <si>
    <t>㉓</t>
    <phoneticPr fontId="1"/>
  </si>
  <si>
    <t>㉔</t>
    <phoneticPr fontId="1"/>
  </si>
  <si>
    <t>㉕</t>
    <phoneticPr fontId="1"/>
  </si>
  <si>
    <t>㉖</t>
    <phoneticPr fontId="1"/>
  </si>
  <si>
    <t>㉗</t>
    <phoneticPr fontId="1"/>
  </si>
  <si>
    <t>㉘</t>
    <phoneticPr fontId="1"/>
  </si>
  <si>
    <t>㉙</t>
    <phoneticPr fontId="1"/>
  </si>
  <si>
    <t>㉚</t>
    <phoneticPr fontId="1"/>
  </si>
  <si>
    <t>合計</t>
    <rPh sb="0" eb="2">
      <t>ゴウケイ</t>
    </rPh>
    <phoneticPr fontId="1"/>
  </si>
  <si>
    <t>月分</t>
    <rPh sb="0" eb="1">
      <t>ツキ</t>
    </rPh>
    <rPh sb="1" eb="2">
      <t>ブン</t>
    </rPh>
    <phoneticPr fontId="1"/>
  </si>
  <si>
    <t>年</t>
    <rPh sb="0" eb="1">
      <t>ネン</t>
    </rPh>
    <phoneticPr fontId="1"/>
  </si>
  <si>
    <t>令和</t>
    <rPh sb="0" eb="2">
      <t>レイワ</t>
    </rPh>
    <phoneticPr fontId="1"/>
  </si>
  <si>
    <t>第5週</t>
    <rPh sb="0" eb="1">
      <t>ダイ</t>
    </rPh>
    <rPh sb="2" eb="3">
      <t>シュウ</t>
    </rPh>
    <phoneticPr fontId="1"/>
  </si>
  <si>
    <t>第3週</t>
    <rPh sb="0" eb="1">
      <t>だい</t>
    </rPh>
    <rPh sb="2" eb="3">
      <t>しゅう</t>
    </rPh>
    <phoneticPr fontId="7" type="Hiragana" alignment="distributed"/>
  </si>
  <si>
    <t>第2週</t>
    <rPh sb="0" eb="1">
      <t>だい</t>
    </rPh>
    <rPh sb="2" eb="3">
      <t>しゅう</t>
    </rPh>
    <phoneticPr fontId="7" type="Hiragana" alignment="distributed"/>
  </si>
  <si>
    <t>第1週</t>
    <rPh sb="0" eb="1">
      <t>だい</t>
    </rPh>
    <rPh sb="2" eb="3">
      <t>しゅう</t>
    </rPh>
    <phoneticPr fontId="7" type="Hiragana" alignment="distributed"/>
  </si>
  <si>
    <t>平成</t>
    <rPh sb="0" eb="2">
      <t>ヘイセイ</t>
    </rPh>
    <phoneticPr fontId="1"/>
  </si>
  <si>
    <t>令和</t>
    <rPh sb="0" eb="2">
      <t>レイワ</t>
    </rPh>
    <phoneticPr fontId="1"/>
  </si>
  <si>
    <t>元号</t>
    <rPh sb="0" eb="2">
      <t>ゲンゴウ</t>
    </rPh>
    <phoneticPr fontId="1"/>
  </si>
  <si>
    <t>開始年</t>
    <rPh sb="0" eb="3">
      <t>カイシネン</t>
    </rPh>
    <phoneticPr fontId="1"/>
  </si>
  <si>
    <t>勤務時間数合計</t>
    <rPh sb="0" eb="7">
      <t>きんむじかんすうごうけい</t>
    </rPh>
    <phoneticPr fontId="7" type="Hiragana" alignment="distributed"/>
  </si>
  <si>
    <t>就労選択支援員</t>
    <rPh sb="0" eb="7">
      <t>シュウロウセンタクシエンイン</t>
    </rPh>
    <phoneticPr fontId="1"/>
  </si>
  <si>
    <t>サービス提供時間</t>
    <rPh sb="4" eb="8">
      <t>テイキョウジカン</t>
    </rPh>
    <phoneticPr fontId="1"/>
  </si>
  <si>
    <t>A</t>
    <phoneticPr fontId="1"/>
  </si>
  <si>
    <t>B</t>
    <phoneticPr fontId="1"/>
  </si>
  <si>
    <t>C</t>
    <phoneticPr fontId="1"/>
  </si>
  <si>
    <t>D</t>
    <phoneticPr fontId="1"/>
  </si>
  <si>
    <t>医師（嘱託医）</t>
    <rPh sb="0" eb="2">
      <t>イシ</t>
    </rPh>
    <rPh sb="3" eb="6">
      <t>ショクタクイ</t>
    </rPh>
    <phoneticPr fontId="1"/>
  </si>
  <si>
    <t>サービスの種類</t>
    <rPh sb="5" eb="7">
      <t>しゅるい</t>
    </rPh>
    <phoneticPr fontId="7" type="Hiragana" alignment="distributed"/>
  </si>
  <si>
    <t>事業所・施設名</t>
    <rPh sb="0" eb="3">
      <t>じぎょうしょ</t>
    </rPh>
    <rPh sb="4" eb="6">
      <t>しせつ</t>
    </rPh>
    <rPh sb="6" eb="7">
      <t>めい</t>
    </rPh>
    <phoneticPr fontId="7" type="Hiragana" alignment="distributed"/>
  </si>
  <si>
    <t>予定/実績の別</t>
    <rPh sb="0" eb="2">
      <t>ヨテイ</t>
    </rPh>
    <rPh sb="3" eb="5">
      <t>ジッセキ</t>
    </rPh>
    <rPh sb="6" eb="7">
      <t>ベツ</t>
    </rPh>
    <phoneticPr fontId="1"/>
  </si>
  <si>
    <t>記載する期間</t>
    <rPh sb="0" eb="2">
      <t>キサイ</t>
    </rPh>
    <rPh sb="4" eb="6">
      <t>キカン</t>
    </rPh>
    <phoneticPr fontId="1"/>
  </si>
  <si>
    <t>歴月</t>
    <rPh sb="0" eb="2">
      <t>レキゲツ</t>
    </rPh>
    <phoneticPr fontId="1"/>
  </si>
  <si>
    <t>4週</t>
    <rPh sb="1" eb="2">
      <t>シュウ</t>
    </rPh>
    <phoneticPr fontId="1"/>
  </si>
  <si>
    <t>予定</t>
    <rPh sb="0" eb="2">
      <t>ヨテイ</t>
    </rPh>
    <phoneticPr fontId="1"/>
  </si>
  <si>
    <t>実績</t>
    <rPh sb="0" eb="2">
      <t>ジッセキ</t>
    </rPh>
    <phoneticPr fontId="1"/>
  </si>
  <si>
    <t>時間/週</t>
    <rPh sb="0" eb="2">
      <t>ジカン</t>
    </rPh>
    <rPh sb="3" eb="4">
      <t>シュウ</t>
    </rPh>
    <phoneticPr fontId="1"/>
  </si>
  <si>
    <t>時間/月</t>
    <rPh sb="0" eb="2">
      <t>ジカン</t>
    </rPh>
    <rPh sb="3" eb="4">
      <t>ツキ</t>
    </rPh>
    <phoneticPr fontId="1"/>
  </si>
  <si>
    <t>世話人</t>
    <rPh sb="0" eb="3">
      <t>セワニン</t>
    </rPh>
    <phoneticPr fontId="1"/>
  </si>
  <si>
    <t>生活支援員</t>
    <rPh sb="0" eb="5">
      <t>セイカツシエンイン</t>
    </rPh>
    <phoneticPr fontId="1"/>
  </si>
  <si>
    <t>夜間支援従事者</t>
    <rPh sb="0" eb="7">
      <t>ヤカンシエンジュウジシャ</t>
    </rPh>
    <phoneticPr fontId="1"/>
  </si>
  <si>
    <t>資格等</t>
    <rPh sb="0" eb="2">
      <t>シカク</t>
    </rPh>
    <rPh sb="2" eb="3">
      <t>トウ</t>
    </rPh>
    <phoneticPr fontId="1"/>
  </si>
  <si>
    <t>サービス種別</t>
    <rPh sb="4" eb="6">
      <t>シュベツ</t>
    </rPh>
    <phoneticPr fontId="1"/>
  </si>
  <si>
    <t>生活介護</t>
    <rPh sb="0" eb="4">
      <t>セイカツカイゴ</t>
    </rPh>
    <phoneticPr fontId="1"/>
  </si>
  <si>
    <t>短期入所</t>
    <rPh sb="0" eb="4">
      <t>タンキニュウショ</t>
    </rPh>
    <phoneticPr fontId="1"/>
  </si>
  <si>
    <t>就労選択支援</t>
    <rPh sb="0" eb="6">
      <t>シュウロウセンタクシエン</t>
    </rPh>
    <phoneticPr fontId="1"/>
  </si>
  <si>
    <t>就労移行支援</t>
    <rPh sb="0" eb="6">
      <t>シュウロウイコウシエン</t>
    </rPh>
    <phoneticPr fontId="1"/>
  </si>
  <si>
    <t>就労継続支援A型</t>
    <rPh sb="0" eb="2">
      <t>シュウロウ</t>
    </rPh>
    <rPh sb="2" eb="6">
      <t>ケイゾクシエン</t>
    </rPh>
    <rPh sb="7" eb="8">
      <t>ガタ</t>
    </rPh>
    <phoneticPr fontId="1"/>
  </si>
  <si>
    <t>就労継続支援B型</t>
    <rPh sb="0" eb="6">
      <t>シュウロウケイゾクシエン</t>
    </rPh>
    <rPh sb="7" eb="8">
      <t>ガタ</t>
    </rPh>
    <phoneticPr fontId="1"/>
  </si>
  <si>
    <t>就労定着支援</t>
    <rPh sb="0" eb="6">
      <t>シュウロウテイチャクシエン</t>
    </rPh>
    <phoneticPr fontId="1"/>
  </si>
  <si>
    <t>共同生活援助（介護サービス包括型）</t>
    <rPh sb="0" eb="6">
      <t>キョウドウセイカツエンジョ</t>
    </rPh>
    <rPh sb="7" eb="9">
      <t>カイゴ</t>
    </rPh>
    <rPh sb="13" eb="16">
      <t>ホウカツガタ</t>
    </rPh>
    <phoneticPr fontId="1"/>
  </si>
  <si>
    <t>共同生活援助（日中サービス支援型）</t>
    <rPh sb="0" eb="6">
      <t>キョウドウセイカツエンジョ</t>
    </rPh>
    <rPh sb="7" eb="9">
      <t>ニッチュウ</t>
    </rPh>
    <rPh sb="13" eb="16">
      <t>シエンガタ</t>
    </rPh>
    <phoneticPr fontId="1"/>
  </si>
  <si>
    <t>共同生活援助（外部サービス利用型）</t>
    <rPh sb="0" eb="6">
      <t>キョウドウセイカツエンジョ</t>
    </rPh>
    <rPh sb="7" eb="9">
      <t>ガイブ</t>
    </rPh>
    <rPh sb="13" eb="16">
      <t>リヨウガタ</t>
    </rPh>
    <phoneticPr fontId="1"/>
  </si>
  <si>
    <t>自立訓練（機能訓練）</t>
    <rPh sb="0" eb="4">
      <t>ジリツクンレン</t>
    </rPh>
    <rPh sb="5" eb="9">
      <t>キノウクンレン</t>
    </rPh>
    <phoneticPr fontId="1"/>
  </si>
  <si>
    <t>自立訓練（生活訓練）</t>
    <rPh sb="0" eb="4">
      <t>ジリツクンレン</t>
    </rPh>
    <rPh sb="5" eb="9">
      <t>セイカツクンレン</t>
    </rPh>
    <phoneticPr fontId="1"/>
  </si>
  <si>
    <t>宿泊型自立訓練</t>
    <rPh sb="0" eb="7">
      <t>シュクハクガタジリツクンレン</t>
    </rPh>
    <phoneticPr fontId="1"/>
  </si>
  <si>
    <t>管理者</t>
    <rPh sb="0" eb="3">
      <t>カンリシャ</t>
    </rPh>
    <phoneticPr fontId="1"/>
  </si>
  <si>
    <t>常勤</t>
    <rPh sb="0" eb="2">
      <t>ジョウキン</t>
    </rPh>
    <phoneticPr fontId="1"/>
  </si>
  <si>
    <t>非常勤</t>
    <rPh sb="0" eb="3">
      <t>ヒジョウキン</t>
    </rPh>
    <phoneticPr fontId="1"/>
  </si>
  <si>
    <t>-</t>
    <phoneticPr fontId="1"/>
  </si>
  <si>
    <t>専従</t>
    <rPh sb="0" eb="2">
      <t>センジュウ</t>
    </rPh>
    <phoneticPr fontId="1"/>
  </si>
  <si>
    <t>兼務</t>
    <rPh sb="0" eb="2">
      <t>ケンム</t>
    </rPh>
    <phoneticPr fontId="1"/>
  </si>
  <si>
    <t>サービス管理責任者</t>
    <rPh sb="4" eb="9">
      <t>カンリセキニンシャ</t>
    </rPh>
    <phoneticPr fontId="1"/>
  </si>
  <si>
    <t>―</t>
    <phoneticPr fontId="1"/>
  </si>
  <si>
    <t>氏名</t>
    <rPh sb="0" eb="2">
      <t>しめい</t>
    </rPh>
    <phoneticPr fontId="7" type="Hiragana" alignment="distributed"/>
  </si>
  <si>
    <t>勤務形態</t>
    <rPh sb="0" eb="4">
      <t>きんむけいたい</t>
    </rPh>
    <phoneticPr fontId="7" type="Hiragana" alignment="distributed"/>
  </si>
  <si>
    <t>職種</t>
    <rPh sb="0" eb="2">
      <t>しょくしゅ</t>
    </rPh>
    <phoneticPr fontId="7" type="Hiragana" alignment="distributed"/>
  </si>
  <si>
    <t>5月</t>
  </si>
  <si>
    <t>6月</t>
  </si>
  <si>
    <t>7月</t>
  </si>
  <si>
    <t>8月</t>
  </si>
  <si>
    <t>9月</t>
  </si>
  <si>
    <t>10月</t>
  </si>
  <si>
    <t>11月</t>
  </si>
  <si>
    <t>12月</t>
  </si>
  <si>
    <t>開所日数</t>
    <rPh sb="0" eb="4">
      <t>カイショニッスウ</t>
    </rPh>
    <phoneticPr fontId="1"/>
  </si>
  <si>
    <t>うち個人居宅介護利用者数</t>
    <rPh sb="2" eb="4">
      <t>コジン</t>
    </rPh>
    <rPh sb="4" eb="6">
      <t>キョタク</t>
    </rPh>
    <rPh sb="6" eb="8">
      <t>カイゴ</t>
    </rPh>
    <rPh sb="8" eb="11">
      <t>リヨウシャ</t>
    </rPh>
    <rPh sb="11" eb="12">
      <t>スウ</t>
    </rPh>
    <phoneticPr fontId="3"/>
  </si>
  <si>
    <t>区分１以下</t>
    <rPh sb="0" eb="2">
      <t>クブン</t>
    </rPh>
    <rPh sb="3" eb="5">
      <t>イカ</t>
    </rPh>
    <phoneticPr fontId="1"/>
  </si>
  <si>
    <t>区分４</t>
    <rPh sb="0" eb="2">
      <t>クブン</t>
    </rPh>
    <phoneticPr fontId="1"/>
  </si>
  <si>
    <t>区分５</t>
    <rPh sb="0" eb="2">
      <t>クブン</t>
    </rPh>
    <phoneticPr fontId="1"/>
  </si>
  <si>
    <t>区分６</t>
    <rPh sb="0" eb="2">
      <t>クブン</t>
    </rPh>
    <phoneticPr fontId="1"/>
  </si>
  <si>
    <t>常勤換算数</t>
    <rPh sb="0" eb="4">
      <t>ジョウキンカンサン</t>
    </rPh>
    <rPh sb="4" eb="5">
      <t>スウ</t>
    </rPh>
    <phoneticPr fontId="1"/>
  </si>
  <si>
    <t>常勤1人</t>
    <rPh sb="0" eb="2">
      <t>ジョウキン</t>
    </rPh>
    <rPh sb="3" eb="4">
      <t>ニン</t>
    </rPh>
    <phoneticPr fontId="1"/>
  </si>
  <si>
    <t>なし</t>
    <phoneticPr fontId="1"/>
  </si>
  <si>
    <t>7.5:1</t>
    <phoneticPr fontId="1"/>
  </si>
  <si>
    <t>12:1</t>
    <phoneticPr fontId="1"/>
  </si>
  <si>
    <t>20:1</t>
    <phoneticPr fontId="1"/>
  </si>
  <si>
    <t>30:1</t>
    <phoneticPr fontId="1"/>
  </si>
  <si>
    <t>6:1</t>
    <phoneticPr fontId="1"/>
  </si>
  <si>
    <t>5:1</t>
    <phoneticPr fontId="1"/>
  </si>
  <si>
    <t>基準上必要な数</t>
    <rPh sb="0" eb="2">
      <t>キジュン</t>
    </rPh>
    <rPh sb="2" eb="3">
      <t>ジョウ</t>
    </rPh>
    <rPh sb="3" eb="5">
      <t>ヒツヨウ</t>
    </rPh>
    <rPh sb="6" eb="7">
      <t>カズ</t>
    </rPh>
    <phoneticPr fontId="1"/>
  </si>
  <si>
    <t>-</t>
    <phoneticPr fontId="7" type="Hiragana" alignment="distributed"/>
  </si>
  <si>
    <t>必要時間数</t>
    <rPh sb="0" eb="5">
      <t>ひつようじかんすう</t>
    </rPh>
    <phoneticPr fontId="7" type="Hiragana" alignment="distributed"/>
  </si>
  <si>
    <t>夜間支援体制</t>
    <rPh sb="0" eb="6">
      <t>ヤカンシエンタイセイ</t>
    </rPh>
    <phoneticPr fontId="1"/>
  </si>
  <si>
    <t>あり</t>
    <phoneticPr fontId="1"/>
  </si>
  <si>
    <t>(1)記載する期間</t>
    <rPh sb="3" eb="5">
      <t>きさい</t>
    </rPh>
    <rPh sb="7" eb="9">
      <t>きかん</t>
    </rPh>
    <phoneticPr fontId="7" type="Hiragana" alignment="distributed"/>
  </si>
  <si>
    <t>(2)予定/実績の別</t>
    <rPh sb="3" eb="5">
      <t>ヨテイ</t>
    </rPh>
    <rPh sb="6" eb="8">
      <t>ジッセキ</t>
    </rPh>
    <rPh sb="9" eb="10">
      <t>ベツ</t>
    </rPh>
    <phoneticPr fontId="1"/>
  </si>
  <si>
    <t>(3)当該事業所において
常勤の職員が
勤務すべき時間数</t>
    <phoneticPr fontId="1"/>
  </si>
  <si>
    <t>(1)</t>
    <phoneticPr fontId="7" type="Hiragana" alignment="distributed"/>
  </si>
  <si>
    <t>(2)</t>
    <phoneticPr fontId="7" type="Hiragana" alignment="distributed"/>
  </si>
  <si>
    <t>(3)</t>
    <phoneticPr fontId="7" type="Hiragana" alignment="distributed"/>
  </si>
  <si>
    <t>「予定」・「実績」のいずれかを選択してください。</t>
    <phoneticPr fontId="7" type="Hiragana" alignment="distributed"/>
  </si>
  <si>
    <t>事業所における常勤の従業者が勤務すべき時間数を入力してください。</t>
    <phoneticPr fontId="7" type="Hiragana" alignment="distributed"/>
  </si>
  <si>
    <t>(4)</t>
    <phoneticPr fontId="7" type="Hiragana" alignment="distributed"/>
  </si>
  <si>
    <t>(5)</t>
    <phoneticPr fontId="7" type="Hiragana" alignment="distributed"/>
  </si>
  <si>
    <t xml:space="preserve"> 従業者の職種を入力してください。記入の順序は、職種ごとにまとめてください。</t>
    <phoneticPr fontId="7" type="Hiragana" alignment="distributed"/>
  </si>
  <si>
    <t>従業者の勤務形態について、下記のうち該当する区分の記号を入力してください。</t>
    <phoneticPr fontId="7" type="Hiragana" alignment="distributed"/>
  </si>
  <si>
    <t>記号</t>
    <rPh sb="0" eb="2">
      <t>キゴウ</t>
    </rPh>
    <phoneticPr fontId="14"/>
  </si>
  <si>
    <t>区分</t>
    <rPh sb="0" eb="2">
      <t>クブン</t>
    </rPh>
    <phoneticPr fontId="14"/>
  </si>
  <si>
    <t>A</t>
  </si>
  <si>
    <t>常勤で専従</t>
    <rPh sb="0" eb="2">
      <t>ジョウキン</t>
    </rPh>
    <rPh sb="3" eb="5">
      <t>センジュウ</t>
    </rPh>
    <phoneticPr fontId="14"/>
  </si>
  <si>
    <t>B</t>
  </si>
  <si>
    <t>常勤で兼務</t>
    <rPh sb="0" eb="2">
      <t>ジョウキン</t>
    </rPh>
    <rPh sb="3" eb="5">
      <t>ケンム</t>
    </rPh>
    <phoneticPr fontId="14"/>
  </si>
  <si>
    <t>C</t>
  </si>
  <si>
    <t>非常勤で専従</t>
    <rPh sb="0" eb="3">
      <t>ヒジョウキン</t>
    </rPh>
    <rPh sb="4" eb="6">
      <t>センジュウ</t>
    </rPh>
    <phoneticPr fontId="14"/>
  </si>
  <si>
    <t>D</t>
  </si>
  <si>
    <t>非常勤で兼務</t>
    <rPh sb="0" eb="3">
      <t>ヒジョウキン</t>
    </rPh>
    <rPh sb="4" eb="6">
      <t>ケンム</t>
    </rPh>
    <phoneticPr fontId="14"/>
  </si>
  <si>
    <t>(6)</t>
    <phoneticPr fontId="7" type="Hiragana" alignment="distributed"/>
  </si>
  <si>
    <t>従業者の保有する資格を記入してください。保有資格を全て記入するのではなく、人員基準・加配加算上、求められる資格等を入力してください。</t>
    <rPh sb="11" eb="13">
      <t>きにゅう</t>
    </rPh>
    <rPh sb="20" eb="22">
      <t>ほゆう</t>
    </rPh>
    <phoneticPr fontId="7" type="Hiragana" alignment="distributed"/>
  </si>
  <si>
    <t>※記入した資格及び研修に関して、必要に応じて、資格証又は研修修了証等の写しを添付資料として提出してください。</t>
    <rPh sb="1" eb="3">
      <t>きにゅう</t>
    </rPh>
    <phoneticPr fontId="7" type="Hiragana" alignment="distributed"/>
  </si>
  <si>
    <t>(7)</t>
    <phoneticPr fontId="7" type="Hiragana" alignment="distributed"/>
  </si>
  <si>
    <t>従業者の氏名を記入してください。</t>
    <rPh sb="0" eb="3">
      <t>じゅうぎょうしゃ</t>
    </rPh>
    <rPh sb="4" eb="6">
      <t>しめい</t>
    </rPh>
    <rPh sb="7" eb="9">
      <t>きにゅう</t>
    </rPh>
    <phoneticPr fontId="7" type="Hiragana" alignment="distributed"/>
  </si>
  <si>
    <t>(8)</t>
    <phoneticPr fontId="7" type="Hiragana" alignment="distributed"/>
  </si>
  <si>
    <t>(9)</t>
    <phoneticPr fontId="7" type="Hiragana" alignment="distributed"/>
  </si>
  <si>
    <t>その場合、勤務時間欄には「休」と記入し、勤務時間の合計に含めてください（非常勤職員の休暇等は常勤換算の計算に含めることはできません）。</t>
    <phoneticPr fontId="7" type="Hiragana" alignment="distributed"/>
  </si>
  <si>
    <t>休①</t>
    <rPh sb="0" eb="1">
      <t>キュウ</t>
    </rPh>
    <phoneticPr fontId="1"/>
  </si>
  <si>
    <t>休②</t>
    <rPh sb="0" eb="1">
      <t>キュウ</t>
    </rPh>
    <phoneticPr fontId="1"/>
  </si>
  <si>
    <t>休③</t>
    <rPh sb="0" eb="1">
      <t>キュウ</t>
    </rPh>
    <phoneticPr fontId="1"/>
  </si>
  <si>
    <t>申請する事業に係る従業者（管理者を含む。）の1か月分の勤務時間を入力してください。</t>
    <phoneticPr fontId="7" type="Hiragana" alignment="distributed"/>
  </si>
  <si>
    <t>常勤の職員の休暇等については、その期間が暦年で1月を超えるものでない限り、常勤換算の計算上は勤務したものとみなすことができます。</t>
    <phoneticPr fontId="7" type="Hiragana" alignment="distributed"/>
  </si>
  <si>
    <t>第4週</t>
    <phoneticPr fontId="7" type="Hiragana" alignment="distributed"/>
  </si>
  <si>
    <t>No.</t>
  </si>
  <si>
    <t>(4)</t>
    <phoneticPr fontId="7" type="Hiragana" alignment="distributed"/>
  </si>
  <si>
    <t>(5)</t>
    <phoneticPr fontId="7" type="Hiragana" alignment="distributed"/>
  </si>
  <si>
    <t>(6)</t>
    <phoneticPr fontId="1"/>
  </si>
  <si>
    <t>(7)</t>
    <phoneticPr fontId="7" type="Hiragana" alignment="distributed"/>
  </si>
  <si>
    <t>(10)</t>
    <phoneticPr fontId="7" type="Hiragana" alignment="distributed"/>
  </si>
  <si>
    <t>従業者ごとに、合計勤務時間数を入力してください。</t>
    <phoneticPr fontId="7" type="Hiragana" alignment="distributed"/>
  </si>
  <si>
    <t>休④</t>
    <rPh sb="0" eb="1">
      <t>キュウ</t>
    </rPh>
    <phoneticPr fontId="1"/>
  </si>
  <si>
    <t>休⑤</t>
    <rPh sb="0" eb="1">
      <t>キュウ</t>
    </rPh>
    <phoneticPr fontId="1"/>
  </si>
  <si>
    <t>従業者ごとに、週平均の勤務時間数を入力してください。</t>
    <phoneticPr fontId="7" type="Hiragana" alignment="distributed"/>
  </si>
  <si>
    <t>(11)</t>
  </si>
  <si>
    <t>(11)</t>
    <phoneticPr fontId="7" type="Hiragana" alignment="distributed"/>
  </si>
  <si>
    <t>申請する事業所以外の事業所・施設との兼務がある場合は、兼務先の事業所・施設の名称、兼務する職務の内容について記入してください。</t>
    <phoneticPr fontId="7" type="Hiragana" alignment="distributed"/>
  </si>
  <si>
    <t>(12)</t>
    <phoneticPr fontId="7" type="Hiragana" alignment="distributed"/>
  </si>
  <si>
    <t>(13)</t>
    <phoneticPr fontId="7" type="Hiragana" alignment="distributed"/>
  </si>
  <si>
    <t>同一事業所内の兼務についても兼務する職務の内容を記入してください。</t>
    <phoneticPr fontId="7" type="Hiragana" alignment="distributed"/>
  </si>
  <si>
    <t>その他、特記事項欄としてもご活用ください。</t>
    <phoneticPr fontId="7" type="Hiragana" alignment="distributed"/>
  </si>
  <si>
    <t>本表には計算式を設定していますが、結果に誤りがないかご確認ください。</t>
    <phoneticPr fontId="7" type="Hiragana" alignment="distributed"/>
  </si>
  <si>
    <t>必要項目を満たしていれば、各事業所で使用するシフト表等をもって代替書類として差し支えありません。</t>
    <phoneticPr fontId="7" type="Hiragana" alignment="distributed"/>
  </si>
  <si>
    <t>（注）常勤・非常勤の区分について</t>
    <phoneticPr fontId="7" type="Hiragana" alignment="distributed"/>
  </si>
  <si>
    <t>雇用の形態は考慮しません。</t>
    <phoneticPr fontId="7" type="Hiragana" alignment="distributed"/>
  </si>
  <si>
    <t>当該事業所における勤務時間が、当該事業所において定められている常勤の従業者が勤務すべき時間数に達していることをいいます。</t>
    <rPh sb="0" eb="2">
      <t>トウガイ</t>
    </rPh>
    <rPh sb="2" eb="5">
      <t>ジギョウショ</t>
    </rPh>
    <rPh sb="9" eb="11">
      <t>キンム</t>
    </rPh>
    <rPh sb="11" eb="13">
      <t>ジカン</t>
    </rPh>
    <rPh sb="15" eb="17">
      <t>トウガイ</t>
    </rPh>
    <rPh sb="17" eb="20">
      <t>ジギョウショ</t>
    </rPh>
    <rPh sb="24" eb="25">
      <t>サダ</t>
    </rPh>
    <rPh sb="31" eb="33">
      <t>ジョウキン</t>
    </rPh>
    <rPh sb="34" eb="37">
      <t>ジュウギョウシャ</t>
    </rPh>
    <rPh sb="38" eb="40">
      <t>キンム</t>
    </rPh>
    <rPh sb="43" eb="46">
      <t>ジカンスウ</t>
    </rPh>
    <rPh sb="47" eb="48">
      <t>タッ</t>
    </rPh>
    <phoneticPr fontId="1"/>
  </si>
  <si>
    <t>（例えば、常勤者は週に40時間勤務することとされた事業所であれば、非正規雇用であっても、週40時間勤務する従業者は常勤扱いとなります。）</t>
    <rPh sb="1" eb="2">
      <t>タト</t>
    </rPh>
    <rPh sb="5" eb="8">
      <t>ジョウキンシャ</t>
    </rPh>
    <rPh sb="9" eb="10">
      <t>シュウ</t>
    </rPh>
    <rPh sb="13" eb="15">
      <t>ジカン</t>
    </rPh>
    <rPh sb="15" eb="17">
      <t>キンム</t>
    </rPh>
    <rPh sb="25" eb="28">
      <t>ジギョウショ</t>
    </rPh>
    <rPh sb="33" eb="36">
      <t>ヒセイキ</t>
    </rPh>
    <rPh sb="36" eb="38">
      <t>コヨウ</t>
    </rPh>
    <rPh sb="44" eb="45">
      <t>シュウ</t>
    </rPh>
    <rPh sb="47" eb="49">
      <t>ジカン</t>
    </rPh>
    <rPh sb="49" eb="51">
      <t>キンム</t>
    </rPh>
    <rPh sb="53" eb="56">
      <t>ジュウギョウシャ</t>
    </rPh>
    <rPh sb="57" eb="59">
      <t>ジョウキン</t>
    </rPh>
    <rPh sb="59" eb="60">
      <t>アツカ</t>
    </rPh>
    <phoneticPr fontId="1"/>
  </si>
  <si>
    <t>時短
勤務</t>
    <rPh sb="0" eb="2">
      <t>ジタン</t>
    </rPh>
    <rPh sb="3" eb="5">
      <t>キンム</t>
    </rPh>
    <phoneticPr fontId="1"/>
  </si>
  <si>
    <t>兼務状況
（兼務先／兼務する職務の内容）等</t>
    <rPh sb="0" eb="2">
      <t>けんむ</t>
    </rPh>
    <rPh sb="2" eb="4">
      <t>じょうきょう</t>
    </rPh>
    <rPh sb="6" eb="8">
      <t>けんむ</t>
    </rPh>
    <rPh sb="8" eb="9">
      <t>さき</t>
    </rPh>
    <rPh sb="10" eb="12">
      <t>けんむ</t>
    </rPh>
    <rPh sb="14" eb="16">
      <t>しょくむ</t>
    </rPh>
    <rPh sb="17" eb="19">
      <t>ないよう</t>
    </rPh>
    <rPh sb="20" eb="21">
      <t>とう</t>
    </rPh>
    <phoneticPr fontId="7" type="Hiragana" alignment="distributed"/>
  </si>
  <si>
    <t>兼務先の週の合計勤務時間</t>
    <rPh sb="0" eb="2">
      <t>けんむ</t>
    </rPh>
    <rPh sb="2" eb="3">
      <t>さき</t>
    </rPh>
    <rPh sb="4" eb="5">
      <t>しゅう</t>
    </rPh>
    <rPh sb="6" eb="8">
      <t>ごうけい</t>
    </rPh>
    <rPh sb="8" eb="12">
      <t>きんむじかん</t>
    </rPh>
    <phoneticPr fontId="7" type="Hiragana" alignment="distributed"/>
  </si>
  <si>
    <t>「4週」・「暦月」のいずれかを選択してください。</t>
    <phoneticPr fontId="7" type="Hiragana" alignment="distributed"/>
  </si>
  <si>
    <t>育児、介護及び治療のための所定労働時間の短縮等の措置が講じられている者は「○」を入力してください。</t>
    <rPh sb="0" eb="2">
      <t>いくじ</t>
    </rPh>
    <rPh sb="34" eb="35">
      <t>_x0000__x0000_</t>
    </rPh>
    <rPh sb="40" eb="42">
      <t/>
    </rPh>
    <phoneticPr fontId="7" type="Hiragana" alignment="distributed"/>
  </si>
  <si>
    <t>※ 入力することができる時間数は、当該事業所において常勤の従業者が勤務すべき勤務時間数を上限とします。</t>
    <phoneticPr fontId="7" type="Hiragana" alignment="distributed"/>
  </si>
  <si>
    <t>※ 指定基準の確認に際しては、4週分の入力で差し支えありません。</t>
    <phoneticPr fontId="7" type="Hiragana" alignment="distributed"/>
  </si>
  <si>
    <r>
      <t xml:space="preserve">※ </t>
    </r>
    <r>
      <rPr>
        <u/>
        <sz val="12"/>
        <color rgb="FFFF0000"/>
        <rFont val="ＭＳ Ｐゴシック"/>
        <family val="3"/>
        <charset val="128"/>
      </rPr>
      <t>宿直勤務の場合</t>
    </r>
    <r>
      <rPr>
        <sz val="12"/>
        <rFont val="ＭＳ Ｐゴシック"/>
        <family val="3"/>
        <charset val="128"/>
      </rPr>
      <t>は、勤務時間と休憩時間が同じになるよう入力（例：勤務時間1「22:00～5:00」、休憩時間「7:00」と入力→勤務時間「0h」）</t>
    </r>
    <rPh sb="2" eb="6">
      <t>シュクチョクキンム</t>
    </rPh>
    <rPh sb="7" eb="9">
      <t>バアイ</t>
    </rPh>
    <rPh sb="11" eb="15">
      <t>キンムジカン</t>
    </rPh>
    <rPh sb="16" eb="18">
      <t>キュウケイ</t>
    </rPh>
    <rPh sb="18" eb="20">
      <t>ジカン</t>
    </rPh>
    <rPh sb="21" eb="22">
      <t>オナ</t>
    </rPh>
    <rPh sb="28" eb="30">
      <t>ニュウリョク</t>
    </rPh>
    <rPh sb="31" eb="32">
      <t>レイ</t>
    </rPh>
    <rPh sb="33" eb="37">
      <t>キンムジカン</t>
    </rPh>
    <rPh sb="51" eb="55">
      <t>キュウケイジカン</t>
    </rPh>
    <rPh sb="62" eb="64">
      <t>ニュウリョク</t>
    </rPh>
    <rPh sb="65" eb="69">
      <t>キンムジカン</t>
    </rPh>
    <phoneticPr fontId="1"/>
  </si>
  <si>
    <r>
      <t xml:space="preserve">※ </t>
    </r>
    <r>
      <rPr>
        <u/>
        <sz val="12"/>
        <color rgb="FFFF0000"/>
        <rFont val="ＭＳ Ｐゴシック"/>
        <family val="3"/>
        <charset val="128"/>
      </rPr>
      <t>常勤の職員の休暇等</t>
    </r>
    <r>
      <rPr>
        <sz val="12"/>
        <rFont val="ＭＳ Ｐゴシック"/>
        <family val="3"/>
        <charset val="128"/>
      </rPr>
      <t>は、「休○」に当該職員の通常の勤務時間を入力（例：勤務時間1「0：00～8:00」、休憩時間「0:00」と入力→勤務時間「8h」）</t>
    </r>
    <rPh sb="2" eb="4">
      <t>ジョウキン</t>
    </rPh>
    <rPh sb="5" eb="7">
      <t>ショクイン</t>
    </rPh>
    <rPh sb="8" eb="11">
      <t>キュウカトウ</t>
    </rPh>
    <rPh sb="14" eb="15">
      <t>ヤス</t>
    </rPh>
    <rPh sb="18" eb="22">
      <t>トウガイショクイン</t>
    </rPh>
    <rPh sb="23" eb="25">
      <t>ツウジョウ</t>
    </rPh>
    <rPh sb="26" eb="30">
      <t>キンムジカン</t>
    </rPh>
    <rPh sb="31" eb="33">
      <t>ニュウリョク</t>
    </rPh>
    <rPh sb="34" eb="35">
      <t>レイ</t>
    </rPh>
    <rPh sb="36" eb="40">
      <t>キンムジカン</t>
    </rPh>
    <rPh sb="53" eb="57">
      <t>キュウケイジカン</t>
    </rPh>
    <rPh sb="64" eb="66">
      <t>ニュウリョク</t>
    </rPh>
    <rPh sb="67" eb="71">
      <t>キンムジカン</t>
    </rPh>
    <phoneticPr fontId="1"/>
  </si>
  <si>
    <t>※ 「勤務時間」及び「休憩時間」は「h:mm」形式で入力</t>
    <rPh sb="3" eb="7">
      <t>キンムジカン</t>
    </rPh>
    <rPh sb="8" eb="9">
      <t>オヨ</t>
    </rPh>
    <rPh sb="11" eb="15">
      <t>キュウケイジカン</t>
    </rPh>
    <rPh sb="23" eb="25">
      <t>ケイシキ</t>
    </rPh>
    <rPh sb="26" eb="28">
      <t>ニュウリョク</t>
    </rPh>
    <phoneticPr fontId="1"/>
  </si>
  <si>
    <t>※ 「勤務時間２」以降は、同日に複数の勤務時間がある場合に入力</t>
    <rPh sb="3" eb="7">
      <t>キンムジカン</t>
    </rPh>
    <rPh sb="9" eb="11">
      <t>イコウ</t>
    </rPh>
    <rPh sb="13" eb="15">
      <t>ドウジツ</t>
    </rPh>
    <rPh sb="16" eb="18">
      <t>フクスウ</t>
    </rPh>
    <rPh sb="19" eb="23">
      <t>キンムジカン</t>
    </rPh>
    <rPh sb="26" eb="28">
      <t>バアイ</t>
    </rPh>
    <rPh sb="29" eb="31">
      <t>ニュウリョク</t>
    </rPh>
    <phoneticPr fontId="1"/>
  </si>
  <si>
    <t>※ 「休憩時間」は1日の休憩時間の合計を入力（例：「勤務時間１」に30分間、「勤務時間２」に30分間の休憩時間がある場合は、「1:00」と入力）</t>
    <rPh sb="3" eb="7">
      <t>キュウケイジカン</t>
    </rPh>
    <rPh sb="10" eb="11">
      <t>ニチ</t>
    </rPh>
    <rPh sb="12" eb="14">
      <t>キュウケイ</t>
    </rPh>
    <rPh sb="14" eb="16">
      <t>ジカン</t>
    </rPh>
    <rPh sb="17" eb="19">
      <t>ゴウケイ</t>
    </rPh>
    <rPh sb="20" eb="22">
      <t>ニュウリョク</t>
    </rPh>
    <rPh sb="23" eb="24">
      <t>レイ</t>
    </rPh>
    <rPh sb="26" eb="30">
      <t>キンムジカン</t>
    </rPh>
    <rPh sb="35" eb="37">
      <t>フンカン</t>
    </rPh>
    <rPh sb="39" eb="43">
      <t>キンムジカン</t>
    </rPh>
    <rPh sb="48" eb="50">
      <t>フンカン</t>
    </rPh>
    <rPh sb="51" eb="55">
      <t>キュウケイジカン</t>
    </rPh>
    <rPh sb="58" eb="60">
      <t>バアイ</t>
    </rPh>
    <rPh sb="69" eb="71">
      <t>ニュウリョク</t>
    </rPh>
    <phoneticPr fontId="1"/>
  </si>
  <si>
    <t>・</t>
    <phoneticPr fontId="7" type="Hiragana" alignment="distributed"/>
  </si>
  <si>
    <t>現年度</t>
    <rPh sb="0" eb="3">
      <t>ゲンネンド</t>
    </rPh>
    <phoneticPr fontId="1"/>
  </si>
  <si>
    <t>前年度</t>
    <rPh sb="0" eb="3">
      <t>ゼンネンド</t>
    </rPh>
    <phoneticPr fontId="1"/>
  </si>
  <si>
    <t>4月</t>
    <rPh sb="1" eb="2">
      <t>ガツ</t>
    </rPh>
    <phoneticPr fontId="1"/>
  </si>
  <si>
    <t>事業所名</t>
    <rPh sb="0" eb="3">
      <t>ジギョウショ</t>
    </rPh>
    <rPh sb="3" eb="4">
      <t>メイ</t>
    </rPh>
    <phoneticPr fontId="1"/>
  </si>
  <si>
    <t>延べ利用者数</t>
    <rPh sb="0" eb="1">
      <t>ノ</t>
    </rPh>
    <rPh sb="2" eb="6">
      <t>リヨウシャスウ</t>
    </rPh>
    <phoneticPr fontId="1"/>
  </si>
  <si>
    <t>平均利用者数</t>
    <rPh sb="0" eb="6">
      <t>ヘイキンリヨウシャスウ</t>
    </rPh>
    <phoneticPr fontId="1"/>
  </si>
  <si>
    <t>対象期間</t>
    <rPh sb="0" eb="4">
      <t>タイショウキカン</t>
    </rPh>
    <phoneticPr fontId="1"/>
  </si>
  <si>
    <t>始期</t>
    <rPh sb="0" eb="2">
      <t>シキ</t>
    </rPh>
    <phoneticPr fontId="1"/>
  </si>
  <si>
    <t>終期</t>
    <rPh sb="0" eb="2">
      <t>シュウキ</t>
    </rPh>
    <phoneticPr fontId="1"/>
  </si>
  <si>
    <t>翌1月</t>
    <rPh sb="0" eb="1">
      <t>ヨク</t>
    </rPh>
    <phoneticPr fontId="1"/>
  </si>
  <si>
    <t>翌2月</t>
    <rPh sb="0" eb="1">
      <t>ヨク</t>
    </rPh>
    <phoneticPr fontId="1"/>
  </si>
  <si>
    <t>翌3月</t>
    <rPh sb="0" eb="1">
      <t>ヨク</t>
    </rPh>
    <phoneticPr fontId="1"/>
  </si>
  <si>
    <t>　※いずれか１つに○（定員減の時点から３か月未満の場合はその他該当するものに○）</t>
    <rPh sb="11" eb="13">
      <t>テイイン</t>
    </rPh>
    <rPh sb="13" eb="14">
      <t>ゲン</t>
    </rPh>
    <rPh sb="15" eb="17">
      <t>ジテン</t>
    </rPh>
    <rPh sb="21" eb="22">
      <t>ゲツ</t>
    </rPh>
    <rPh sb="22" eb="24">
      <t>ミマン</t>
    </rPh>
    <rPh sb="25" eb="27">
      <t>バアイ</t>
    </rPh>
    <rPh sb="30" eb="31">
      <t>ホカ</t>
    </rPh>
    <rPh sb="31" eb="33">
      <t>ガイトウ</t>
    </rPh>
    <phoneticPr fontId="1"/>
  </si>
  <si>
    <t>前年度の平均利用者数</t>
    <rPh sb="0" eb="3">
      <t>ゼンネンド</t>
    </rPh>
    <rPh sb="4" eb="6">
      <t>ヘイキン</t>
    </rPh>
    <rPh sb="6" eb="9">
      <t>リヨウシャ</t>
    </rPh>
    <rPh sb="9" eb="10">
      <t>スウ</t>
    </rPh>
    <phoneticPr fontId="7"/>
  </si>
  <si>
    <t>1.前年度１年間の実績あり</t>
    <rPh sb="2" eb="5">
      <t>ゼンネンド</t>
    </rPh>
    <rPh sb="6" eb="8">
      <t>ネンカン</t>
    </rPh>
    <rPh sb="9" eb="11">
      <t>ジッセキ</t>
    </rPh>
    <phoneticPr fontId="1"/>
  </si>
  <si>
    <t>2.新設又は定員増の時点から１年以上</t>
    <rPh sb="2" eb="5">
      <t>シンセツマタ</t>
    </rPh>
    <rPh sb="6" eb="8">
      <t>テイイン</t>
    </rPh>
    <rPh sb="8" eb="9">
      <t>ゾウ</t>
    </rPh>
    <rPh sb="10" eb="12">
      <t>ジテン</t>
    </rPh>
    <rPh sb="15" eb="18">
      <t>ネンイジョウ</t>
    </rPh>
    <phoneticPr fontId="1"/>
  </si>
  <si>
    <t>3.新設又は定員増の時点から６か月以上１年未満</t>
    <rPh sb="2" eb="5">
      <t>シンセツマタ</t>
    </rPh>
    <rPh sb="6" eb="8">
      <t>テイイン</t>
    </rPh>
    <rPh sb="8" eb="9">
      <t>ゾウ</t>
    </rPh>
    <rPh sb="10" eb="12">
      <t>ジテン</t>
    </rPh>
    <rPh sb="16" eb="17">
      <t>ゲツ</t>
    </rPh>
    <rPh sb="17" eb="19">
      <t>イジョウ</t>
    </rPh>
    <rPh sb="20" eb="21">
      <t>ネン</t>
    </rPh>
    <rPh sb="21" eb="23">
      <t>ミマン</t>
    </rPh>
    <phoneticPr fontId="1"/>
  </si>
  <si>
    <t>4.新設又は定員増の時点から６か月未満</t>
    <rPh sb="2" eb="5">
      <t>シンセツマタ</t>
    </rPh>
    <rPh sb="6" eb="8">
      <t>テイイン</t>
    </rPh>
    <rPh sb="8" eb="9">
      <t>ゾウ</t>
    </rPh>
    <rPh sb="10" eb="12">
      <t>ジテン</t>
    </rPh>
    <rPh sb="16" eb="17">
      <t>ゲツ</t>
    </rPh>
    <rPh sb="17" eb="19">
      <t>ミマン</t>
    </rPh>
    <phoneticPr fontId="1"/>
  </si>
  <si>
    <t>5.定員減の時点から３か月以上</t>
    <rPh sb="2" eb="5">
      <t>テイインゲン</t>
    </rPh>
    <rPh sb="6" eb="8">
      <t>ジテン</t>
    </rPh>
    <rPh sb="12" eb="13">
      <t>ゲツ</t>
    </rPh>
    <rPh sb="13" eb="15">
      <t>イジョウ</t>
    </rPh>
    <phoneticPr fontId="1"/>
  </si>
  <si>
    <t>指定（変更）年月日</t>
    <rPh sb="0" eb="2">
      <t>シテイ</t>
    </rPh>
    <rPh sb="3" eb="5">
      <t>ヘンコウ</t>
    </rPh>
    <rPh sb="6" eb="9">
      <t>ネンガッピ</t>
    </rPh>
    <rPh sb="8" eb="9">
      <t>ヒ</t>
    </rPh>
    <phoneticPr fontId="1"/>
  </si>
  <si>
    <t>直近の定員増減年月日（6か月以内・新規含む）</t>
    <rPh sb="0" eb="2">
      <t>チョッキン</t>
    </rPh>
    <rPh sb="3" eb="6">
      <t>テイインゾウ</t>
    </rPh>
    <rPh sb="7" eb="10">
      <t>ネンガッピ</t>
    </rPh>
    <rPh sb="12" eb="14">
      <t>シンキ</t>
    </rPh>
    <rPh sb="14" eb="15">
      <t>フク</t>
    </rPh>
    <phoneticPr fontId="1"/>
  </si>
  <si>
    <t>※従たる事業所がある場合、従たる事業所のみに勤務する者は「従」、主たる・従たる事業所を兼務する者は「主・従」と記入してください。</t>
    <phoneticPr fontId="7" type="Hiragana" alignment="distributed"/>
  </si>
  <si>
    <t>※行が不足する場合は追加してください（数式もコピーすること）</t>
    <rPh sb="1" eb="2">
      <t>ぎょう</t>
    </rPh>
    <rPh sb="3" eb="5">
      <t>ふそく</t>
    </rPh>
    <rPh sb="7" eb="9">
      <t>ばあい</t>
    </rPh>
    <rPh sb="10" eb="12">
      <t>ついか</t>
    </rPh>
    <rPh sb="19" eb="21">
      <t>すうしき</t>
    </rPh>
    <phoneticPr fontId="7" type="Hiragana" alignment="distributed"/>
  </si>
  <si>
    <t>勤務時間数</t>
    <rPh sb="0" eb="5">
      <t>キンムジカンスウ</t>
    </rPh>
    <phoneticPr fontId="1"/>
  </si>
  <si>
    <t>※ 行が不足する場合は追加してください（数式もコピーすること）</t>
    <rPh sb="2" eb="3">
      <t>ギョウ</t>
    </rPh>
    <rPh sb="4" eb="6">
      <t>フソク</t>
    </rPh>
    <rPh sb="8" eb="10">
      <t>バアイ</t>
    </rPh>
    <rPh sb="11" eb="13">
      <t>ツイカ</t>
    </rPh>
    <rPh sb="20" eb="22">
      <t>スウシキ</t>
    </rPh>
    <phoneticPr fontId="1"/>
  </si>
  <si>
    <t>対象期間
利用者数</t>
    <rPh sb="0" eb="4">
      <t>タイショウキカン</t>
    </rPh>
    <rPh sb="5" eb="9">
      <t>リヨウシャスウ</t>
    </rPh>
    <phoneticPr fontId="1"/>
  </si>
  <si>
    <t>平均利用者数合計</t>
    <rPh sb="0" eb="6">
      <t>ヘイキンリヨウシャスウ</t>
    </rPh>
    <rPh sb="6" eb="8">
      <t>ゴウケイ</t>
    </rPh>
    <phoneticPr fontId="1"/>
  </si>
  <si>
    <t>実績分平均</t>
    <rPh sb="0" eb="3">
      <t>ジッセキブン</t>
    </rPh>
    <rPh sb="3" eb="5">
      <t>ヘイキン</t>
    </rPh>
    <phoneticPr fontId="1"/>
  </si>
  <si>
    <t>定員増分平均</t>
    <rPh sb="0" eb="2">
      <t>テイイン</t>
    </rPh>
    <rPh sb="2" eb="3">
      <t>ゾウ</t>
    </rPh>
    <rPh sb="3" eb="4">
      <t>ブン</t>
    </rPh>
    <rPh sb="4" eb="6">
      <t>ヘイキン</t>
    </rPh>
    <phoneticPr fontId="1"/>
  </si>
  <si>
    <t>【注意事項】</t>
    <rPh sb="1" eb="5">
      <t>チュウイジコウ</t>
    </rPh>
    <phoneticPr fontId="1"/>
  </si>
  <si>
    <t>数シートを作成する場合、事業所名の後ろに住居名等を記載してください</t>
    <rPh sb="0" eb="1">
      <t>スウ</t>
    </rPh>
    <rPh sb="5" eb="7">
      <t>サクセイ</t>
    </rPh>
    <rPh sb="9" eb="11">
      <t>バアイ</t>
    </rPh>
    <rPh sb="12" eb="16">
      <t>ジギョウショメイ</t>
    </rPh>
    <rPh sb="17" eb="18">
      <t>ウシ</t>
    </rPh>
    <rPh sb="20" eb="23">
      <t>ジュウキョメイ</t>
    </rPh>
    <rPh sb="23" eb="24">
      <t>ナド</t>
    </rPh>
    <rPh sb="25" eb="27">
      <t>キサイ</t>
    </rPh>
    <phoneticPr fontId="1"/>
  </si>
  <si>
    <t>延べ利用者数の算定には、利用者が入居した日は含み、退去した日は含めず入力してください</t>
    <rPh sb="34" eb="36">
      <t>ニュウリョク</t>
    </rPh>
    <phoneticPr fontId="1"/>
  </si>
  <si>
    <t>サービス種別（GH）</t>
    <rPh sb="4" eb="6">
      <t>シュベツ</t>
    </rPh>
    <phoneticPr fontId="1"/>
  </si>
  <si>
    <t>（時間数計算用・印刷不要）</t>
    <rPh sb="1" eb="4">
      <t>じかんすう</t>
    </rPh>
    <rPh sb="4" eb="7">
      <t>けいさんよう</t>
    </rPh>
    <rPh sb="8" eb="12">
      <t>いんさつふよう</t>
    </rPh>
    <phoneticPr fontId="7" type="Hiragana" alignment="distributed"/>
  </si>
  <si>
    <t>↓「勤務一覧」への貼付用（※「値貼り付け」で貼り付けてください）</t>
    <rPh sb="2" eb="6">
      <t>キンムイチラン</t>
    </rPh>
    <rPh sb="9" eb="12">
      <t>ハリツケヨウ</t>
    </rPh>
    <rPh sb="15" eb="16">
      <t>アタイ</t>
    </rPh>
    <rPh sb="16" eb="17">
      <t>ハ</t>
    </rPh>
    <rPh sb="18" eb="19">
      <t>ツ</t>
    </rPh>
    <rPh sb="22" eb="23">
      <t>ハ</t>
    </rPh>
    <rPh sb="24" eb="25">
      <t>ツ</t>
    </rPh>
    <phoneticPr fontId="1"/>
  </si>
  <si>
    <t>サービス種別（障害者支援施設）</t>
    <rPh sb="4" eb="6">
      <t>シュベツ</t>
    </rPh>
    <rPh sb="7" eb="14">
      <t>ショウガイシャシエンシセツ</t>
    </rPh>
    <phoneticPr fontId="1"/>
  </si>
  <si>
    <t>サービス種別（GH以外）</t>
    <rPh sb="4" eb="6">
      <t>シュベツ</t>
    </rPh>
    <rPh sb="9" eb="11">
      <t>イガイ</t>
    </rPh>
    <phoneticPr fontId="1"/>
  </si>
  <si>
    <t>人員配置区分</t>
    <rPh sb="0" eb="6">
      <t>じんいんはいちくぶん</t>
    </rPh>
    <phoneticPr fontId="7" type="Hiragana" alignment="distributed"/>
  </si>
  <si>
    <t>人員配置体制加算</t>
    <rPh sb="0" eb="2">
      <t>じんいん</t>
    </rPh>
    <rPh sb="2" eb="4">
      <t>はいち</t>
    </rPh>
    <rPh sb="4" eb="6">
      <t>たいせい</t>
    </rPh>
    <rPh sb="6" eb="8">
      <t>かさん</t>
    </rPh>
    <phoneticPr fontId="7" type="Hiragana" alignment="distributed"/>
  </si>
  <si>
    <t>定員数合計</t>
    <rPh sb="0" eb="3">
      <t>ていいんすう</t>
    </rPh>
    <rPh sb="3" eb="5">
      <t>ごうけい</t>
    </rPh>
    <phoneticPr fontId="7" type="Hiragana" alignment="distributed"/>
  </si>
  <si>
    <t>事業所定員数</t>
    <rPh sb="0" eb="3">
      <t>じぎょうしょ</t>
    </rPh>
    <rPh sb="3" eb="6">
      <t>ていいんすう</t>
    </rPh>
    <phoneticPr fontId="7" type="Hiragana" alignment="distributed"/>
  </si>
  <si>
    <t>理学療法士</t>
    <rPh sb="0" eb="5">
      <t>リガクリョウホウシ</t>
    </rPh>
    <phoneticPr fontId="1"/>
  </si>
  <si>
    <t>10:1</t>
    <phoneticPr fontId="1"/>
  </si>
  <si>
    <t>人員区分
（GH）</t>
    <rPh sb="0" eb="2">
      <t>ジンイン</t>
    </rPh>
    <rPh sb="2" eb="4">
      <t>クブン</t>
    </rPh>
    <phoneticPr fontId="1"/>
  </si>
  <si>
    <t>人員加算（GH）</t>
    <rPh sb="0" eb="2">
      <t>ジンイン</t>
    </rPh>
    <rPh sb="2" eb="4">
      <t>カサン</t>
    </rPh>
    <phoneticPr fontId="1"/>
  </si>
  <si>
    <t>加配数
（GH)</t>
    <rPh sb="0" eb="2">
      <t>カハイ</t>
    </rPh>
    <rPh sb="2" eb="3">
      <t>スウ</t>
    </rPh>
    <phoneticPr fontId="1"/>
  </si>
  <si>
    <t>必要時間数</t>
    <phoneticPr fontId="1"/>
  </si>
  <si>
    <t>1人</t>
    <rPh sb="1" eb="2">
      <t>ニン</t>
    </rPh>
    <phoneticPr fontId="1"/>
  </si>
  <si>
    <t>1.5:1</t>
    <phoneticPr fontId="1"/>
  </si>
  <si>
    <t>1.7:1</t>
    <phoneticPr fontId="1"/>
  </si>
  <si>
    <t>2:1</t>
    <phoneticPr fontId="1"/>
  </si>
  <si>
    <t>2.5:1</t>
    <phoneticPr fontId="1"/>
  </si>
  <si>
    <t>3:1</t>
    <phoneticPr fontId="1"/>
  </si>
  <si>
    <t>4.5:1</t>
    <phoneticPr fontId="1"/>
  </si>
  <si>
    <t>5:1</t>
    <phoneticPr fontId="1"/>
  </si>
  <si>
    <t>6:1</t>
    <phoneticPr fontId="1"/>
  </si>
  <si>
    <t>5.5:1</t>
    <phoneticPr fontId="1"/>
  </si>
  <si>
    <t>人員区分
（生活介護）</t>
    <rPh sb="0" eb="2">
      <t>ジンイン</t>
    </rPh>
    <rPh sb="2" eb="4">
      <t>クブン</t>
    </rPh>
    <rPh sb="6" eb="10">
      <t>セイカツカイゴ</t>
    </rPh>
    <phoneticPr fontId="1"/>
  </si>
  <si>
    <t>必要な数</t>
    <rPh sb="0" eb="2">
      <t>ヒツヨウ</t>
    </rPh>
    <rPh sb="3" eb="4">
      <t>カズ</t>
    </rPh>
    <phoneticPr fontId="1"/>
  </si>
  <si>
    <t>うち常勤1人</t>
    <rPh sb="2" eb="4">
      <t>ジョウキン</t>
    </rPh>
    <rPh sb="5" eb="6">
      <t>ニン</t>
    </rPh>
    <phoneticPr fontId="1"/>
  </si>
  <si>
    <t>1人</t>
    <phoneticPr fontId="1"/>
  </si>
  <si>
    <t>1人</t>
    <rPh sb="1" eb="2">
      <t>ニン</t>
    </rPh>
    <phoneticPr fontId="1"/>
  </si>
  <si>
    <t>人員加算
（生活介護）</t>
    <rPh sb="0" eb="4">
      <t>ジンインカサン</t>
    </rPh>
    <rPh sb="6" eb="10">
      <t>セイカツカイゴ</t>
    </rPh>
    <phoneticPr fontId="1"/>
  </si>
  <si>
    <t>6:1</t>
  </si>
  <si>
    <t>区分２</t>
    <rPh sb="0" eb="2">
      <t>クブン</t>
    </rPh>
    <phoneticPr fontId="1"/>
  </si>
  <si>
    <t>区分３</t>
    <rPh sb="0" eb="2">
      <t>クブン</t>
    </rPh>
    <phoneticPr fontId="1"/>
  </si>
  <si>
    <t>複数住居等があり、それぞれ新設等の時期が異なる場合、シートをコピーして期間別に作成してください</t>
    <rPh sb="0" eb="2">
      <t>フクスウ</t>
    </rPh>
    <rPh sb="2" eb="4">
      <t>ジュウキョ</t>
    </rPh>
    <rPh sb="4" eb="5">
      <t>トウ</t>
    </rPh>
    <rPh sb="13" eb="16">
      <t>シンセツトウ</t>
    </rPh>
    <rPh sb="17" eb="19">
      <t>ジキ</t>
    </rPh>
    <rPh sb="20" eb="21">
      <t>コト</t>
    </rPh>
    <rPh sb="23" eb="25">
      <t>バアイ</t>
    </rPh>
    <rPh sb="35" eb="37">
      <t>キカン</t>
    </rPh>
    <rPh sb="37" eb="38">
      <t>ベツ</t>
    </rPh>
    <rPh sb="38" eb="39">
      <t>クベツ</t>
    </rPh>
    <rPh sb="39" eb="41">
      <t>サクセイ</t>
    </rPh>
    <phoneticPr fontId="1"/>
  </si>
  <si>
    <t>（新設等から6か月未満の場合は、他の期間と一体で作成可）</t>
    <rPh sb="1" eb="3">
      <t>シンセツ</t>
    </rPh>
    <rPh sb="3" eb="4">
      <t>トウ</t>
    </rPh>
    <rPh sb="8" eb="9">
      <t>ゲツ</t>
    </rPh>
    <rPh sb="9" eb="11">
      <t>ミマン</t>
    </rPh>
    <rPh sb="12" eb="14">
      <t>バアイ</t>
    </rPh>
    <rPh sb="16" eb="17">
      <t>タ</t>
    </rPh>
    <rPh sb="18" eb="20">
      <t>キカン</t>
    </rPh>
    <rPh sb="21" eb="23">
      <t>イッタイ</t>
    </rPh>
    <rPh sb="24" eb="26">
      <t>サクセイ</t>
    </rPh>
    <rPh sb="26" eb="27">
      <t>カ</t>
    </rPh>
    <phoneticPr fontId="1"/>
  </si>
  <si>
    <t>Ⅰ型</t>
    <rPh sb="0" eb="1">
      <t>イチガタ</t>
    </rPh>
    <phoneticPr fontId="1"/>
  </si>
  <si>
    <t>Ⅱ型</t>
    <rPh sb="0" eb="1">
      <t>ニガタ</t>
    </rPh>
    <phoneticPr fontId="1"/>
  </si>
  <si>
    <t>Ⅲ型</t>
    <rPh sb="0" eb="1">
      <t>サンガタ</t>
    </rPh>
    <phoneticPr fontId="1"/>
  </si>
  <si>
    <t>Ⅳ型</t>
    <rPh sb="0" eb="1">
      <t>ヨンガタ</t>
    </rPh>
    <phoneticPr fontId="1"/>
  </si>
  <si>
    <t>Ⅴ型</t>
    <rPh sb="0" eb="1">
      <t>ゴガタ</t>
    </rPh>
    <phoneticPr fontId="1"/>
  </si>
  <si>
    <t>Ⅵ型</t>
    <rPh sb="0" eb="1">
      <t>ロクガタ</t>
    </rPh>
    <phoneticPr fontId="1"/>
  </si>
  <si>
    <t>Ⅶ型</t>
  </si>
  <si>
    <t>Ⅷ型</t>
    <rPh sb="0" eb="1">
      <t>ガタ</t>
    </rPh>
    <phoneticPr fontId="1"/>
  </si>
  <si>
    <t>Ⅸ型</t>
    <rPh sb="0" eb="1">
      <t>ガタ</t>
    </rPh>
    <phoneticPr fontId="1"/>
  </si>
  <si>
    <t>3.5:1</t>
    <phoneticPr fontId="1"/>
  </si>
  <si>
    <t>4:1</t>
    <phoneticPr fontId="1"/>
  </si>
  <si>
    <t>Ⅹ型</t>
    <rPh sb="0" eb="1">
      <t>ガタ</t>
    </rPh>
    <phoneticPr fontId="1"/>
  </si>
  <si>
    <t>Ⅺ型</t>
    <rPh sb="0" eb="1">
      <t>ガタ</t>
    </rPh>
    <phoneticPr fontId="1"/>
  </si>
  <si>
    <t>うち所要時間</t>
    <rPh sb="2" eb="6">
      <t>ショヨウジカン</t>
    </rPh>
    <phoneticPr fontId="1"/>
  </si>
  <si>
    <t>5時間未満</t>
    <rPh sb="1" eb="3">
      <t>ジカン</t>
    </rPh>
    <rPh sb="3" eb="5">
      <t>ミマン</t>
    </rPh>
    <phoneticPr fontId="1"/>
  </si>
  <si>
    <t>5時間以上7時間未満</t>
    <rPh sb="1" eb="5">
      <t>ジカンイジョウ</t>
    </rPh>
    <rPh sb="6" eb="10">
      <t>ジカンミマン</t>
    </rPh>
    <phoneticPr fontId="1"/>
  </si>
  <si>
    <t>平均障害
支援区分</t>
    <rPh sb="0" eb="2">
      <t>ヘイキン</t>
    </rPh>
    <rPh sb="2" eb="4">
      <t>ショウガイ</t>
    </rPh>
    <rPh sb="5" eb="7">
      <t>シエン</t>
    </rPh>
    <rPh sb="7" eb="9">
      <t>クブン</t>
    </rPh>
    <phoneticPr fontId="1"/>
  </si>
  <si>
    <t>共同生活援助（介護サービス包括型）・短期入所（併設）</t>
    <rPh sb="0" eb="6">
      <t>キョウドウセイカツエンジョ</t>
    </rPh>
    <rPh sb="7" eb="9">
      <t>カイゴ</t>
    </rPh>
    <rPh sb="13" eb="16">
      <t>ホウカツガタ</t>
    </rPh>
    <rPh sb="18" eb="22">
      <t>タンキニュウショ</t>
    </rPh>
    <rPh sb="23" eb="25">
      <t>ヘイセツ</t>
    </rPh>
    <phoneticPr fontId="1"/>
  </si>
  <si>
    <t>共同生活援助（日中サービス支援型）・短期入所（併設）</t>
    <rPh sb="0" eb="6">
      <t>キョウドウセイカツエンジョ</t>
    </rPh>
    <rPh sb="7" eb="9">
      <t>ニッチュウ</t>
    </rPh>
    <rPh sb="13" eb="16">
      <t>シエンガタ</t>
    </rPh>
    <rPh sb="18" eb="22">
      <t>タンキニュウショ</t>
    </rPh>
    <phoneticPr fontId="1"/>
  </si>
  <si>
    <t>共同生活援助（外部サービス利用型）・短期入所（併設）</t>
    <rPh sb="0" eb="6">
      <t>キョウドウセイカツエンジョ</t>
    </rPh>
    <rPh sb="7" eb="9">
      <t>ガイブ</t>
    </rPh>
    <rPh sb="13" eb="16">
      <t>リヨウガタ</t>
    </rPh>
    <rPh sb="18" eb="22">
      <t>タンキニュウショ</t>
    </rPh>
    <phoneticPr fontId="1"/>
  </si>
  <si>
    <t>うち施設外就労</t>
    <rPh sb="2" eb="7">
      <t>シセツガイシュウロウ</t>
    </rPh>
    <phoneticPr fontId="1"/>
  </si>
  <si>
    <t>利用者数</t>
    <rPh sb="0" eb="4">
      <t>リヨウシャスウ</t>
    </rPh>
    <phoneticPr fontId="1"/>
  </si>
  <si>
    <t>従たる事業所があり、主・従で新設等の時期が異なる場合、シートをコピーして期間別に作成してください</t>
    <rPh sb="0" eb="1">
      <t>ジュウ</t>
    </rPh>
    <rPh sb="3" eb="6">
      <t>ジギョウショ</t>
    </rPh>
    <rPh sb="10" eb="11">
      <t>シュ</t>
    </rPh>
    <rPh sb="12" eb="13">
      <t>ジュウ</t>
    </rPh>
    <rPh sb="14" eb="17">
      <t>シンセツトウ</t>
    </rPh>
    <rPh sb="18" eb="20">
      <t>ジキ</t>
    </rPh>
    <rPh sb="21" eb="22">
      <t>コト</t>
    </rPh>
    <rPh sb="24" eb="26">
      <t>バアイ</t>
    </rPh>
    <rPh sb="36" eb="38">
      <t>キカン</t>
    </rPh>
    <rPh sb="38" eb="39">
      <t>ベツ</t>
    </rPh>
    <rPh sb="39" eb="40">
      <t>クベツ</t>
    </rPh>
    <rPh sb="40" eb="42">
      <t>サクセイ</t>
    </rPh>
    <phoneticPr fontId="1"/>
  </si>
  <si>
    <t>施設外就労の有無</t>
    <rPh sb="0" eb="5">
      <t>しせつがいしゅうろう</t>
    </rPh>
    <rPh sb="6" eb="8">
      <t>うむ</t>
    </rPh>
    <phoneticPr fontId="7" type="Hiragana" alignment="distributed"/>
  </si>
  <si>
    <t>人員区分
（就労）</t>
    <rPh sb="0" eb="2">
      <t>ジンイン</t>
    </rPh>
    <rPh sb="2" eb="4">
      <t>クブン</t>
    </rPh>
    <rPh sb="6" eb="8">
      <t>シュウロウ</t>
    </rPh>
    <phoneticPr fontId="1"/>
  </si>
  <si>
    <t>職業指導員・生活支援員の必要配置数</t>
    <rPh sb="0" eb="5">
      <t>しょくぎょうしどういん</t>
    </rPh>
    <rPh sb="6" eb="11">
      <t>せいかつしえんいん</t>
    </rPh>
    <rPh sb="12" eb="17">
      <t>ひつようはいちすう</t>
    </rPh>
    <phoneticPr fontId="7" type="Hiragana" alignment="distributed"/>
  </si>
  <si>
    <t>就労定着支援員の必要配置数</t>
    <rPh sb="0" eb="7">
      <t>しゅうろうていちゃくしえんいん</t>
    </rPh>
    <rPh sb="8" eb="13">
      <t>ひつようはいちすう</t>
    </rPh>
    <phoneticPr fontId="7" type="Hiragana" alignment="distributed"/>
  </si>
  <si>
    <t>－</t>
    <phoneticPr fontId="1"/>
  </si>
  <si>
    <t>開所月数</t>
    <rPh sb="0" eb="2">
      <t>カイショ</t>
    </rPh>
    <rPh sb="2" eb="3">
      <t>ツキ</t>
    </rPh>
    <rPh sb="3" eb="4">
      <t>スウ</t>
    </rPh>
    <phoneticPr fontId="1"/>
  </si>
  <si>
    <t>直近6か月以内の増加定員数（新規含む）</t>
    <rPh sb="5" eb="7">
      <t>イナイ</t>
    </rPh>
    <rPh sb="14" eb="17">
      <t>シンキフク</t>
    </rPh>
    <phoneticPr fontId="1"/>
  </si>
  <si>
    <t>一体的に運営する短期入所事業所がある場合、利用者数は合算した人数を記載してください</t>
    <rPh sb="0" eb="3">
      <t>イッタイテキ</t>
    </rPh>
    <rPh sb="4" eb="6">
      <t>ウンエイ</t>
    </rPh>
    <rPh sb="8" eb="12">
      <t>タンキニュウショ</t>
    </rPh>
    <rPh sb="12" eb="14">
      <t>ジギョウ</t>
    </rPh>
    <rPh sb="14" eb="15">
      <t>ショ</t>
    </rPh>
    <rPh sb="18" eb="20">
      <t>バアイ</t>
    </rPh>
    <rPh sb="21" eb="25">
      <t>リヨウシャスウ</t>
    </rPh>
    <rPh sb="26" eb="28">
      <t>ガッサン</t>
    </rPh>
    <rPh sb="30" eb="32">
      <t>ニンズウ</t>
    </rPh>
    <rPh sb="33" eb="35">
      <t>キサイ</t>
    </rPh>
    <phoneticPr fontId="1"/>
  </si>
  <si>
    <t>2.新設の時点から１年以上</t>
    <rPh sb="2" eb="4">
      <t>シンセツ</t>
    </rPh>
    <rPh sb="5" eb="7">
      <t>ジテン</t>
    </rPh>
    <rPh sb="10" eb="13">
      <t>ネンイジョウ</t>
    </rPh>
    <phoneticPr fontId="1"/>
  </si>
  <si>
    <t>3.新設の時点から６か月以上１年未満</t>
    <rPh sb="2" eb="4">
      <t>シンセツ</t>
    </rPh>
    <rPh sb="5" eb="7">
      <t>ジテン</t>
    </rPh>
    <rPh sb="11" eb="12">
      <t>ゲツ</t>
    </rPh>
    <rPh sb="12" eb="14">
      <t>イジョウ</t>
    </rPh>
    <rPh sb="15" eb="16">
      <t>ネン</t>
    </rPh>
    <rPh sb="16" eb="18">
      <t>ミマン</t>
    </rPh>
    <phoneticPr fontId="1"/>
  </si>
  <si>
    <t>4.新設の時点から６か月未満</t>
    <rPh sb="2" eb="4">
      <t>シンセツ</t>
    </rPh>
    <rPh sb="5" eb="7">
      <t>ジテン</t>
    </rPh>
    <rPh sb="11" eb="12">
      <t>ゲツ</t>
    </rPh>
    <rPh sb="12" eb="14">
      <t>ミマン</t>
    </rPh>
    <phoneticPr fontId="1"/>
  </si>
  <si>
    <t>　※いずれか１つに○</t>
    <phoneticPr fontId="1"/>
  </si>
  <si>
    <t>（見込区分別）</t>
    <phoneticPr fontId="1"/>
  </si>
  <si>
    <t>直近6か月以内の増加定員数’
（新規含む）</t>
    <rPh sb="5" eb="7">
      <t>イナイ</t>
    </rPh>
    <rPh sb="16" eb="19">
      <t>シンキフク</t>
    </rPh>
    <phoneticPr fontId="1"/>
  </si>
  <si>
    <t>見込区分別</t>
    <phoneticPr fontId="1"/>
  </si>
  <si>
    <t>直近6か月以内の増加定員数
（新規含む）</t>
    <rPh sb="5" eb="7">
      <t>イナイ</t>
    </rPh>
    <rPh sb="15" eb="18">
      <t>シンキフク</t>
    </rPh>
    <phoneticPr fontId="1"/>
  </si>
  <si>
    <t>対象期間利用者数</t>
    <rPh sb="0" eb="4">
      <t>タイショウキカン</t>
    </rPh>
    <rPh sb="4" eb="8">
      <t>リヨウシャスウ</t>
    </rPh>
    <phoneticPr fontId="1"/>
  </si>
  <si>
    <t>一体的に運営する生活介護等を受けた後に一般就労し、就労を継続している期間が６か月に達した者の数
（指定日から過去3年間）</t>
    <rPh sb="0" eb="3">
      <t>イッタイテキ</t>
    </rPh>
    <rPh sb="4" eb="6">
      <t>ウンエイ</t>
    </rPh>
    <rPh sb="8" eb="12">
      <t>セイカツカイゴ</t>
    </rPh>
    <rPh sb="12" eb="13">
      <t>トウ</t>
    </rPh>
    <rPh sb="14" eb="15">
      <t>ウ</t>
    </rPh>
    <rPh sb="17" eb="18">
      <t>アト</t>
    </rPh>
    <rPh sb="19" eb="23">
      <t>イッパンシュウロウ</t>
    </rPh>
    <rPh sb="25" eb="27">
      <t>シュウロウ</t>
    </rPh>
    <rPh sb="28" eb="30">
      <t>ケイゾク</t>
    </rPh>
    <rPh sb="34" eb="36">
      <t>キカン</t>
    </rPh>
    <rPh sb="39" eb="40">
      <t>ゲツ</t>
    </rPh>
    <rPh sb="41" eb="42">
      <t>タッ</t>
    </rPh>
    <rPh sb="44" eb="45">
      <t>モノ</t>
    </rPh>
    <rPh sb="46" eb="47">
      <t>カズ</t>
    </rPh>
    <rPh sb="49" eb="52">
      <t>シテイビ</t>
    </rPh>
    <rPh sb="54" eb="56">
      <t>カコ</t>
    </rPh>
    <rPh sb="57" eb="59">
      <t>ネンカン</t>
    </rPh>
    <phoneticPr fontId="1"/>
  </si>
  <si>
    <t>新設の時点から6か月未満の場合</t>
    <rPh sb="0" eb="2">
      <t>シンセツ</t>
    </rPh>
    <rPh sb="3" eb="5">
      <t>ジテン</t>
    </rPh>
    <rPh sb="9" eb="10">
      <t>ゲツ</t>
    </rPh>
    <rPh sb="10" eb="12">
      <t>ミマン</t>
    </rPh>
    <rPh sb="13" eb="15">
      <t>バアイ</t>
    </rPh>
    <phoneticPr fontId="1"/>
  </si>
  <si>
    <t>開所月数</t>
    <rPh sb="0" eb="2">
      <t>カイショ</t>
    </rPh>
    <rPh sb="2" eb="4">
      <t>ゲッスウ</t>
    </rPh>
    <phoneticPr fontId="1"/>
  </si>
  <si>
    <t>前年度の
平均利用者数</t>
    <rPh sb="0" eb="3">
      <t>ゼンネンド</t>
    </rPh>
    <rPh sb="5" eb="7">
      <t>ヘイキン</t>
    </rPh>
    <rPh sb="7" eb="10">
      <t>リヨウシャ</t>
    </rPh>
    <rPh sb="10" eb="11">
      <t>スウ</t>
    </rPh>
    <phoneticPr fontId="7"/>
  </si>
  <si>
    <t>賃金向上達成指導員</t>
    <rPh sb="0" eb="2">
      <t>チンギン</t>
    </rPh>
    <rPh sb="2" eb="4">
      <t>コウジョウ</t>
    </rPh>
    <rPh sb="4" eb="6">
      <t>タッセイ</t>
    </rPh>
    <rPh sb="6" eb="9">
      <t>シドウイン</t>
    </rPh>
    <phoneticPr fontId="1"/>
  </si>
  <si>
    <t>目標工賃達成指導員</t>
    <rPh sb="0" eb="6">
      <t>モクヒョウコウチンタッセイ</t>
    </rPh>
    <rPh sb="6" eb="9">
      <t>シドウイン</t>
    </rPh>
    <phoneticPr fontId="1"/>
  </si>
  <si>
    <t>看護職員</t>
    <rPh sb="0" eb="2">
      <t>カンゴ</t>
    </rPh>
    <rPh sb="2" eb="4">
      <t>ショクイン</t>
    </rPh>
    <phoneticPr fontId="1"/>
  </si>
  <si>
    <t>平均障害支援区分</t>
    <rPh sb="0" eb="2">
      <t>ヘイキン</t>
    </rPh>
    <rPh sb="2" eb="4">
      <t>ショウガイ</t>
    </rPh>
    <rPh sb="4" eb="6">
      <t>シエン</t>
    </rPh>
    <rPh sb="6" eb="8">
      <t>クブン</t>
    </rPh>
    <phoneticPr fontId="1"/>
  </si>
  <si>
    <t>5時間未満</t>
    <rPh sb="1" eb="5">
      <t>ジカンミマン</t>
    </rPh>
    <phoneticPr fontId="1"/>
  </si>
  <si>
    <t>5時間以上
7時間未満</t>
    <rPh sb="1" eb="5">
      <t>ジカンイジョウ</t>
    </rPh>
    <rPh sb="7" eb="11">
      <t>ジカンミマン</t>
    </rPh>
    <phoneticPr fontId="1"/>
  </si>
  <si>
    <t>7時間以上</t>
    <rPh sb="1" eb="5">
      <t>ジカンイジョウ</t>
    </rPh>
    <phoneticPr fontId="1"/>
  </si>
  <si>
    <t>夜間の職員配置</t>
    <rPh sb="0" eb="2">
      <t>やかん</t>
    </rPh>
    <rPh sb="3" eb="7">
      <t>しょくいんはいち</t>
    </rPh>
    <phoneticPr fontId="7" type="Hiragana" alignment="distributed"/>
  </si>
  <si>
    <t>夜勤</t>
    <rPh sb="0" eb="1">
      <t>ヤキン</t>
    </rPh>
    <phoneticPr fontId="1"/>
  </si>
  <si>
    <t>宿直</t>
    <rPh sb="0" eb="1">
      <t>シュクチョク</t>
    </rPh>
    <phoneticPr fontId="1"/>
  </si>
  <si>
    <t>夜勤・宿直</t>
    <rPh sb="0" eb="1">
      <t>ヤキン</t>
    </rPh>
    <rPh sb="2" eb="4">
      <t>シュクチョク</t>
    </rPh>
    <phoneticPr fontId="1"/>
  </si>
  <si>
    <t>障害支援区分</t>
    <rPh sb="0" eb="6">
      <t>ショウガイシエンクブン</t>
    </rPh>
    <phoneticPr fontId="7"/>
  </si>
  <si>
    <t>１以下</t>
    <rPh sb="1" eb="3">
      <t>イカ</t>
    </rPh>
    <phoneticPr fontId="7"/>
  </si>
  <si>
    <t>２</t>
    <phoneticPr fontId="7" type="Hiragana" alignment="distributed"/>
  </si>
  <si>
    <t>３</t>
    <phoneticPr fontId="7" type="Hiragana" alignment="distributed"/>
  </si>
  <si>
    <t>４</t>
    <phoneticPr fontId="7" type="Hiragana" alignment="distributed"/>
  </si>
  <si>
    <t>５</t>
    <phoneticPr fontId="7" type="Hiragana" alignment="distributed"/>
  </si>
  <si>
    <t>６</t>
    <phoneticPr fontId="7" type="Hiragana" alignment="distributed"/>
  </si>
  <si>
    <t>うち個人居宅
介護等利用者</t>
    <rPh sb="9" eb="10">
      <t>ナド</t>
    </rPh>
    <phoneticPr fontId="7"/>
  </si>
  <si>
    <t>前年度の平均利用者数（一体的に運営する
短期入所を含む）</t>
    <rPh sb="0" eb="3">
      <t>ゼンネンド</t>
    </rPh>
    <rPh sb="4" eb="6">
      <t>ヘイキン</t>
    </rPh>
    <rPh sb="6" eb="9">
      <t>リヨウシャ</t>
    </rPh>
    <rPh sb="9" eb="10">
      <t>スウ</t>
    </rPh>
    <rPh sb="11" eb="14">
      <t>イッタイテキ</t>
    </rPh>
    <rPh sb="15" eb="17">
      <t>ウンエイ</t>
    </rPh>
    <rPh sb="20" eb="24">
      <t>タンキニュウショ</t>
    </rPh>
    <rPh sb="25" eb="26">
      <t>フク</t>
    </rPh>
    <phoneticPr fontId="7"/>
  </si>
  <si>
    <t>区分３</t>
    <rPh sb="0" eb="2">
      <t>くぶん</t>
    </rPh>
    <phoneticPr fontId="7" type="Hiragana" alignment="distributed"/>
  </si>
  <si>
    <t>区分４</t>
    <rPh sb="0" eb="2">
      <t>くぶん</t>
    </rPh>
    <phoneticPr fontId="7" type="Hiragana" alignment="distributed"/>
  </si>
  <si>
    <t>区分５</t>
    <rPh sb="0" eb="2">
      <t>くぶん</t>
    </rPh>
    <phoneticPr fontId="7" type="Hiragana" alignment="distributed"/>
  </si>
  <si>
    <t>区分６</t>
    <rPh sb="0" eb="2">
      <t>くぶん</t>
    </rPh>
    <phoneticPr fontId="7" type="Hiragana" alignment="distributed"/>
  </si>
  <si>
    <t>生活支援員
必要数算定用</t>
    <rPh sb="0" eb="5">
      <t>せいかつしえんいん</t>
    </rPh>
    <rPh sb="6" eb="9">
      <t>ひつようすう</t>
    </rPh>
    <rPh sb="9" eb="12">
      <t>さんていよう</t>
    </rPh>
    <phoneticPr fontId="7" type="Hiragana" alignment="distributed"/>
  </si>
  <si>
    <t>個人居宅介護等利用</t>
    <rPh sb="0" eb="4">
      <t>こじんきょたく</t>
    </rPh>
    <rPh sb="4" eb="6">
      <t>かいご</t>
    </rPh>
    <rPh sb="6" eb="7">
      <t>とう</t>
    </rPh>
    <rPh sb="7" eb="9">
      <t>りよう</t>
    </rPh>
    <phoneticPr fontId="7" type="Hiragana" alignment="distributed"/>
  </si>
  <si>
    <t>合計</t>
    <rPh sb="0" eb="2">
      <t>ごうけい</t>
    </rPh>
    <phoneticPr fontId="7" type="Hiragana" alignment="distributed"/>
  </si>
  <si>
    <t>各1人かつうち常勤1人</t>
    <rPh sb="0" eb="1">
      <t>カク</t>
    </rPh>
    <rPh sb="2" eb="3">
      <t>ニン</t>
    </rPh>
    <rPh sb="7" eb="9">
      <t>ジョウキン</t>
    </rPh>
    <rPh sb="10" eb="11">
      <t>ニン</t>
    </rPh>
    <phoneticPr fontId="1"/>
  </si>
  <si>
    <t>-</t>
  </si>
  <si>
    <t>-</t>
    <phoneticPr fontId="1"/>
  </si>
  <si>
    <t>一体的に運営する事業所に係る
前年度の平均利用者数</t>
    <rPh sb="0" eb="3">
      <t>イッタイテキ</t>
    </rPh>
    <rPh sb="4" eb="6">
      <t>ウンエイ</t>
    </rPh>
    <rPh sb="8" eb="11">
      <t>ジギョウショ</t>
    </rPh>
    <rPh sb="12" eb="13">
      <t>カカ</t>
    </rPh>
    <rPh sb="15" eb="18">
      <t>ゼンネンド</t>
    </rPh>
    <rPh sb="19" eb="21">
      <t>ヘイキン</t>
    </rPh>
    <rPh sb="21" eb="24">
      <t>リヨウシャ</t>
    </rPh>
    <rPh sb="24" eb="25">
      <t>スウ</t>
    </rPh>
    <phoneticPr fontId="7"/>
  </si>
  <si>
    <t>障害支援区分</t>
    <rPh sb="0" eb="4">
      <t>ショウガイシエン</t>
    </rPh>
    <rPh sb="4" eb="6">
      <t>クブン</t>
    </rPh>
    <phoneticPr fontId="1"/>
  </si>
  <si>
    <t>２</t>
    <phoneticPr fontId="1"/>
  </si>
  <si>
    <t>３</t>
    <phoneticPr fontId="1"/>
  </si>
  <si>
    <t>４</t>
    <phoneticPr fontId="1"/>
  </si>
  <si>
    <t>５</t>
    <phoneticPr fontId="1"/>
  </si>
  <si>
    <t>６</t>
    <phoneticPr fontId="1"/>
  </si>
  <si>
    <t>↓「勤務一覧」への貼付用</t>
    <rPh sb="2" eb="6">
      <t>キンムイチラン</t>
    </rPh>
    <rPh sb="9" eb="12">
      <t>ハリツケヨウ</t>
    </rPh>
    <phoneticPr fontId="1"/>
  </si>
  <si>
    <t>↓「勤務一覧」への貼付用（前年度の平均利用者数）</t>
    <rPh sb="2" eb="6">
      <t>キンムイチラン</t>
    </rPh>
    <rPh sb="9" eb="12">
      <t>ハリツケヨウ</t>
    </rPh>
    <rPh sb="13" eb="16">
      <t>ゼンネンド</t>
    </rPh>
    <rPh sb="17" eb="23">
      <t>ヘイキンリヨウシャスウ</t>
    </rPh>
    <phoneticPr fontId="1"/>
  </si>
  <si>
    <t>↓「勤務一覧」への貼付用（平均障害支援区分）</t>
    <rPh sb="2" eb="6">
      <t>キンムイチラン</t>
    </rPh>
    <rPh sb="9" eb="12">
      <t>ハリツケヨウ</t>
    </rPh>
    <rPh sb="13" eb="21">
      <t>ヘイキンショウガイシエンクブン</t>
    </rPh>
    <phoneticPr fontId="1"/>
  </si>
  <si>
    <t>所要時間に応じた平均利用者数</t>
    <rPh sb="0" eb="4">
      <t>ショヨウジカン</t>
    </rPh>
    <rPh sb="5" eb="6">
      <t>オウ</t>
    </rPh>
    <rPh sb="8" eb="14">
      <t>ヘイキンリヨウシャスウ</t>
    </rPh>
    <phoneticPr fontId="1"/>
  </si>
  <si>
    <t>所要時間に
応じた
平均利用者数</t>
    <rPh sb="0" eb="4">
      <t>ショヨウジカン</t>
    </rPh>
    <rPh sb="6" eb="7">
      <t>オウ</t>
    </rPh>
    <rPh sb="10" eb="16">
      <t>ヘイキンリヨウシャスウ</t>
    </rPh>
    <phoneticPr fontId="1"/>
  </si>
  <si>
    <t>参考様式５－１別添②　利用者数算定表【就労定着支援】</t>
    <rPh sb="0" eb="2">
      <t>サンコウ</t>
    </rPh>
    <rPh sb="2" eb="4">
      <t>ヨウシキ</t>
    </rPh>
    <rPh sb="7" eb="9">
      <t>ベッテン</t>
    </rPh>
    <rPh sb="11" eb="14">
      <t>リヨウシャ</t>
    </rPh>
    <rPh sb="14" eb="15">
      <t>スウ</t>
    </rPh>
    <rPh sb="15" eb="17">
      <t>サンテイ</t>
    </rPh>
    <rPh sb="17" eb="18">
      <t>ヒョウ</t>
    </rPh>
    <rPh sb="18" eb="26">
      <t>(シュウロウテイチャクシエン)</t>
    </rPh>
    <phoneticPr fontId="1"/>
  </si>
  <si>
    <t>（参考様式５－１）従業者等の勤務体制及び勤務形態一覧表【生活介護】</t>
    <rPh sb="28" eb="32">
      <t>セイカツカイゴ</t>
    </rPh>
    <phoneticPr fontId="1"/>
  </si>
  <si>
    <t>（参考様式５－１）従業者等の勤務体制及び勤務形態一覧表【共同生活援助】</t>
    <rPh sb="28" eb="34">
      <t>キョウドウセイカツエンジョ</t>
    </rPh>
    <phoneticPr fontId="1"/>
  </si>
  <si>
    <t>（参考様式５－１）従業者等の勤務体制及び勤務形態一覧表【就労定着支援】</t>
    <rPh sb="28" eb="34">
      <t>シュウロウテイチャクシエン</t>
    </rPh>
    <phoneticPr fontId="1"/>
  </si>
  <si>
    <t>（参考様式５－１　別添①）勤務時間表</t>
    <rPh sb="1" eb="5">
      <t>サンコウヨウシキ</t>
    </rPh>
    <rPh sb="9" eb="11">
      <t>ベッテン</t>
    </rPh>
    <rPh sb="13" eb="17">
      <t>キンムジカン</t>
    </rPh>
    <rPh sb="17" eb="18">
      <t>ヒョウ</t>
    </rPh>
    <phoneticPr fontId="1"/>
  </si>
  <si>
    <t>（参考様式５－１　別添②）利用者数算定表【生活介護】</t>
    <rPh sb="1" eb="3">
      <t>サンコウ</t>
    </rPh>
    <rPh sb="3" eb="5">
      <t>ヨウシキ</t>
    </rPh>
    <rPh sb="9" eb="11">
      <t>ベッテン</t>
    </rPh>
    <rPh sb="13" eb="16">
      <t>リヨウシャ</t>
    </rPh>
    <rPh sb="16" eb="17">
      <t>スウ</t>
    </rPh>
    <rPh sb="17" eb="19">
      <t>サンテイ</t>
    </rPh>
    <rPh sb="19" eb="20">
      <t>ヒョウ</t>
    </rPh>
    <rPh sb="20" eb="26">
      <t>(セイカツカイゴ)</t>
    </rPh>
    <phoneticPr fontId="1"/>
  </si>
  <si>
    <t>（参考様式５－１　別添②）利用者数算定表【共同生活援助】</t>
    <rPh sb="1" eb="3">
      <t>サンコウ</t>
    </rPh>
    <rPh sb="3" eb="5">
      <t>ヨウシキ</t>
    </rPh>
    <rPh sb="9" eb="11">
      <t>ベッテン</t>
    </rPh>
    <rPh sb="13" eb="16">
      <t>リヨウシャ</t>
    </rPh>
    <rPh sb="16" eb="17">
      <t>スウ</t>
    </rPh>
    <rPh sb="17" eb="19">
      <t>サンテイ</t>
    </rPh>
    <rPh sb="19" eb="20">
      <t>ヒョウ</t>
    </rPh>
    <rPh sb="20" eb="28">
      <t>(キョウドウセイカツエンジョ)</t>
    </rPh>
    <phoneticPr fontId="1"/>
  </si>
  <si>
    <t>従たる事業所があり、主・従で新設等の時期が異なる場合、</t>
    <rPh sb="0" eb="1">
      <t>ジュウ</t>
    </rPh>
    <rPh sb="3" eb="6">
      <t>ジギョウショ</t>
    </rPh>
    <rPh sb="10" eb="11">
      <t>シュ</t>
    </rPh>
    <rPh sb="12" eb="13">
      <t>ジュウ</t>
    </rPh>
    <rPh sb="14" eb="17">
      <t>シンセツトウ</t>
    </rPh>
    <rPh sb="18" eb="20">
      <t>ジキ</t>
    </rPh>
    <rPh sb="21" eb="22">
      <t>コト</t>
    </rPh>
    <rPh sb="24" eb="26">
      <t>バアイ</t>
    </rPh>
    <phoneticPr fontId="1"/>
  </si>
  <si>
    <t>（参考様式５－１）従業者等の勤務体制及び勤務形態一覧表【就労移行支援・就労継続支援】</t>
    <rPh sb="28" eb="30">
      <t>シュウロウ</t>
    </rPh>
    <rPh sb="30" eb="32">
      <t>イコウ</t>
    </rPh>
    <rPh sb="32" eb="34">
      <t>シエン</t>
    </rPh>
    <rPh sb="35" eb="41">
      <t>シュウロウケイゾクシエン</t>
    </rPh>
    <phoneticPr fontId="1"/>
  </si>
  <si>
    <t>（参考様式５－１　別添②）利用者数算定表【就労移行支援・就労継続支援】</t>
    <rPh sb="1" eb="3">
      <t>サンコウ</t>
    </rPh>
    <rPh sb="3" eb="5">
      <t>ヨウシキ</t>
    </rPh>
    <rPh sb="9" eb="11">
      <t>ベッテン</t>
    </rPh>
    <rPh sb="13" eb="16">
      <t>リヨウシャ</t>
    </rPh>
    <rPh sb="16" eb="17">
      <t>スウ</t>
    </rPh>
    <rPh sb="17" eb="19">
      <t>サンテイ</t>
    </rPh>
    <rPh sb="19" eb="20">
      <t>ヒョウ</t>
    </rPh>
    <rPh sb="21" eb="23">
      <t>シュウロウ</t>
    </rPh>
    <rPh sb="23" eb="27">
      <t>イコウシエン</t>
    </rPh>
    <rPh sb="28" eb="34">
      <t>シュウロウケイゾクシエン</t>
    </rPh>
    <phoneticPr fontId="1"/>
  </si>
  <si>
    <t>（参考様式５－１）従業者等の勤務体制及び勤務形態一覧表【就労選択支援】</t>
    <rPh sb="28" eb="34">
      <t>シュウロウセンタクシエン</t>
    </rPh>
    <phoneticPr fontId="1"/>
  </si>
  <si>
    <t>（参考様式５－１　別添②）利用者数算定表【就労選択支援】</t>
    <rPh sb="1" eb="3">
      <t>サンコウ</t>
    </rPh>
    <rPh sb="3" eb="5">
      <t>ヨウシキ</t>
    </rPh>
    <rPh sb="9" eb="11">
      <t>ベッテン</t>
    </rPh>
    <rPh sb="13" eb="16">
      <t>リヨウシャ</t>
    </rPh>
    <rPh sb="16" eb="17">
      <t>スウ</t>
    </rPh>
    <rPh sb="17" eb="19">
      <t>サンテイ</t>
    </rPh>
    <rPh sb="19" eb="20">
      <t>ヒョウ</t>
    </rPh>
    <rPh sb="21" eb="23">
      <t>シュウロウ</t>
    </rPh>
    <rPh sb="23" eb="25">
      <t>センタク</t>
    </rPh>
    <rPh sb="25" eb="27">
      <t>シエン</t>
    </rPh>
    <phoneticPr fontId="1"/>
  </si>
  <si>
    <t>転記用列
（印刷不要）</t>
    <rPh sb="0" eb="3">
      <t>テンキヨウ</t>
    </rPh>
    <rPh sb="3" eb="4">
      <t>レツ</t>
    </rPh>
    <rPh sb="6" eb="10">
      <t>インサツフヨウ</t>
    </rPh>
    <phoneticPr fontId="1"/>
  </si>
  <si>
    <t>左記の総数</t>
    <rPh sb="0" eb="2">
      <t>サキ</t>
    </rPh>
    <rPh sb="3" eb="5">
      <t>ソウスウ</t>
    </rPh>
    <phoneticPr fontId="1"/>
  </si>
  <si>
    <t>配置が必要となる直接処遇職員の合計数</t>
    <rPh sb="0" eb="2">
      <t>ハイチ</t>
    </rPh>
    <rPh sb="3" eb="5">
      <t>ヒツヨウ</t>
    </rPh>
    <phoneticPr fontId="1"/>
  </si>
  <si>
    <t>これに準ずる者の数</t>
    <rPh sb="3" eb="4">
      <t>ジュン</t>
    </rPh>
    <rPh sb="6" eb="7">
      <t>モノ</t>
    </rPh>
    <rPh sb="8" eb="9">
      <t>カズ</t>
    </rPh>
    <phoneticPr fontId="1"/>
  </si>
  <si>
    <t>区分５又は６に
該当する者の数</t>
    <rPh sb="0" eb="2">
      <t>クブン</t>
    </rPh>
    <rPh sb="3" eb="4">
      <t>マタ</t>
    </rPh>
    <rPh sb="8" eb="10">
      <t>ガイトウ</t>
    </rPh>
    <rPh sb="12" eb="13">
      <t>モノ</t>
    </rPh>
    <rPh sb="14" eb="15">
      <t>カズ</t>
    </rPh>
    <phoneticPr fontId="1"/>
  </si>
  <si>
    <t>人員配置体制加算（Ⅰ、Ⅱ又はⅢ）を
算定する場合</t>
    <rPh sb="0" eb="8">
      <t>じんいんはいちたいせいかさん</t>
    </rPh>
    <rPh sb="18" eb="20">
      <t>さんてい</t>
    </rPh>
    <rPh sb="22" eb="24">
      <t>ばあい</t>
    </rPh>
    <phoneticPr fontId="7" type="Hiragana" alignment="distributed"/>
  </si>
  <si>
    <t>区分５若しくは６に該当する者
又はこれに準ずる者の割合</t>
    <rPh sb="0" eb="2">
      <t>クブン</t>
    </rPh>
    <rPh sb="3" eb="4">
      <t>モ</t>
    </rPh>
    <rPh sb="9" eb="11">
      <t>ガイトウ</t>
    </rPh>
    <rPh sb="13" eb="14">
      <t>モノ</t>
    </rPh>
    <rPh sb="15" eb="16">
      <t>マタ</t>
    </rPh>
    <rPh sb="20" eb="21">
      <t>ジュン</t>
    </rPh>
    <rPh sb="23" eb="24">
      <t>モノ</t>
    </rPh>
    <rPh sb="25" eb="27">
      <t>ワリアイ</t>
    </rPh>
    <phoneticPr fontId="1"/>
  </si>
  <si>
    <t>利用者総数に
対する割合</t>
    <rPh sb="0" eb="3">
      <t>リヨウシャ</t>
    </rPh>
    <rPh sb="3" eb="5">
      <t>ソウスウ</t>
    </rPh>
    <rPh sb="4" eb="5">
      <t>スウ</t>
    </rPh>
    <rPh sb="7" eb="8">
      <t>タイ</t>
    </rPh>
    <rPh sb="10" eb="12">
      <t>ワリアイ</t>
    </rPh>
    <phoneticPr fontId="1"/>
  </si>
  <si>
    <t>算定可否</t>
    <rPh sb="0" eb="2">
      <t>サンテイ</t>
    </rPh>
    <rPh sb="2" eb="4">
      <t>カヒ</t>
    </rPh>
    <phoneticPr fontId="1"/>
  </si>
  <si>
    <t>通常の開所日のうち祝日等で開所しない日に○</t>
    <rPh sb="0" eb="2">
      <t>ツウジョウ</t>
    </rPh>
    <rPh sb="3" eb="5">
      <t>カイショ</t>
    </rPh>
    <rPh sb="5" eb="6">
      <t>ビ</t>
    </rPh>
    <rPh sb="9" eb="11">
      <t>シュクジツ</t>
    </rPh>
    <rPh sb="11" eb="12">
      <t>トウ</t>
    </rPh>
    <rPh sb="13" eb="15">
      <t>カイショ</t>
    </rPh>
    <rPh sb="18" eb="19">
      <t>ヒ</t>
    </rPh>
    <phoneticPr fontId="1"/>
  </si>
  <si>
    <t>夜間支援時間帯</t>
    <rPh sb="0" eb="7">
      <t>やかんしえんじかんたい</t>
    </rPh>
    <phoneticPr fontId="7" type="Hiragana" alignment="distributed"/>
  </si>
  <si>
    <t>～</t>
    <phoneticPr fontId="7" type="Hiragana" alignment="distributed"/>
  </si>
  <si>
    <t>祝日を
控除した
勤務時間数</t>
    <rPh sb="0" eb="2">
      <t>シュクジツ</t>
    </rPh>
    <rPh sb="4" eb="6">
      <t>コウジョ</t>
    </rPh>
    <rPh sb="9" eb="14">
      <t>キンムジカンスウ</t>
    </rPh>
    <phoneticPr fontId="1"/>
  </si>
  <si>
    <t>週平均勤務時間数</t>
    <rPh sb="0" eb="3">
      <t>シュウヘイキン</t>
    </rPh>
    <rPh sb="3" eb="8">
      <t>キンムジカンスウ</t>
    </rPh>
    <phoneticPr fontId="1"/>
  </si>
  <si>
    <t>（参考様式５－１）従業者等の勤務体制及び勤務形態一覧表【自立訓練（機能訓練・生活訓練）】</t>
    <rPh sb="28" eb="32">
      <t>ジリツクンレン</t>
    </rPh>
    <rPh sb="33" eb="37">
      <t>キノウクンレン</t>
    </rPh>
    <rPh sb="38" eb="42">
      <t>セイカツクンレン</t>
    </rPh>
    <phoneticPr fontId="1"/>
  </si>
  <si>
    <t>シートをコピーして期間別に作成してください。</t>
    <phoneticPr fontId="1"/>
  </si>
  <si>
    <t>障害者支援施設</t>
    <rPh sb="0" eb="7">
      <t>ショウガイシャシエンシセツ</t>
    </rPh>
    <phoneticPr fontId="1"/>
  </si>
  <si>
    <t>（参考様式５－１）従業者等の勤務体制及び勤務形態一覧表【障害者支援施設】</t>
    <rPh sb="28" eb="35">
      <t>ショウガイシャシエンシセツ</t>
    </rPh>
    <phoneticPr fontId="1"/>
  </si>
  <si>
    <t>実施の有無</t>
    <rPh sb="0" eb="2">
      <t>ジッシ</t>
    </rPh>
    <rPh sb="3" eb="5">
      <t>ウム</t>
    </rPh>
    <phoneticPr fontId="1"/>
  </si>
  <si>
    <t>就労移行
支援</t>
    <rPh sb="0" eb="2">
      <t>シュウロウ</t>
    </rPh>
    <rPh sb="2" eb="4">
      <t>イコウ</t>
    </rPh>
    <rPh sb="5" eb="7">
      <t>シエン</t>
    </rPh>
    <phoneticPr fontId="1"/>
  </si>
  <si>
    <t>自立訓練
（生活訓練）</t>
    <rPh sb="0" eb="4">
      <t>ジリツクンレン</t>
    </rPh>
    <rPh sb="6" eb="10">
      <t>セイカツクンレン</t>
    </rPh>
    <phoneticPr fontId="1"/>
  </si>
  <si>
    <t>自立訓練
（機能訓練）</t>
    <rPh sb="0" eb="4">
      <t>ジリツクンレン</t>
    </rPh>
    <rPh sb="6" eb="10">
      <t>キノウクンレン</t>
    </rPh>
    <phoneticPr fontId="1"/>
  </si>
  <si>
    <t>当該サービス
の利用者数</t>
    <rPh sb="0" eb="2">
      <t>トウガイ</t>
    </rPh>
    <rPh sb="8" eb="12">
      <t>リヨウシャスウ</t>
    </rPh>
    <phoneticPr fontId="1"/>
  </si>
  <si>
    <t>昼間サービス
の状況</t>
    <rPh sb="0" eb="2">
      <t>チュウカン</t>
    </rPh>
    <rPh sb="8" eb="10">
      <t>ジョウキョウ</t>
    </rPh>
    <phoneticPr fontId="1"/>
  </si>
  <si>
    <t>○</t>
  </si>
  <si>
    <t>前年度の
平均利用者数
（生活介護）</t>
    <rPh sb="0" eb="3">
      <t>ゼンネンド</t>
    </rPh>
    <rPh sb="5" eb="7">
      <t>ヘイキン</t>
    </rPh>
    <rPh sb="7" eb="10">
      <t>リヨウシャ</t>
    </rPh>
    <rPh sb="10" eb="11">
      <t>スウ</t>
    </rPh>
    <rPh sb="13" eb="17">
      <t>セイカツカイゴ</t>
    </rPh>
    <phoneticPr fontId="7"/>
  </si>
  <si>
    <t>区分１以下</t>
    <rPh sb="0" eb="2">
      <t>クブン</t>
    </rPh>
    <rPh sb="3" eb="5">
      <t>イカ</t>
    </rPh>
    <phoneticPr fontId="7"/>
  </si>
  <si>
    <t>障害者支援施設・短期入所（併設型）</t>
    <rPh sb="0" eb="7">
      <t>ショウガイシャシエンシセツ</t>
    </rPh>
    <rPh sb="8" eb="12">
      <t>タンキニュウショ</t>
    </rPh>
    <rPh sb="15" eb="16">
      <t>ガタ</t>
    </rPh>
    <phoneticPr fontId="1"/>
  </si>
  <si>
    <t>障害者支援施設・短期入所（空床型）</t>
    <rPh sb="0" eb="7">
      <t>ショウガイシャシエンシセツ</t>
    </rPh>
    <rPh sb="8" eb="12">
      <t>タンキニュウショ</t>
    </rPh>
    <rPh sb="13" eb="16">
      <t>クウショウガタ</t>
    </rPh>
    <phoneticPr fontId="1"/>
  </si>
  <si>
    <t>障害者支援施設・短期入所（併設・空床型）</t>
    <rPh sb="0" eb="7">
      <t>ショウガイシャシエンシセツ</t>
    </rPh>
    <rPh sb="8" eb="12">
      <t>タンキニュウショ</t>
    </rPh>
    <rPh sb="16" eb="19">
      <t>クウショウガタ</t>
    </rPh>
    <phoneticPr fontId="1"/>
  </si>
  <si>
    <t>自立訓練（機能訓練）</t>
    <rPh sb="0" eb="2">
      <t>ジリツ</t>
    </rPh>
    <rPh sb="2" eb="4">
      <t>クンレン</t>
    </rPh>
    <rPh sb="5" eb="7">
      <t>キノウ</t>
    </rPh>
    <rPh sb="7" eb="9">
      <t>クンレン</t>
    </rPh>
    <phoneticPr fontId="1"/>
  </si>
  <si>
    <t>直接処遇職員（看護職員・理学療法士・作業療法士・言語聴覚士・生活支援員）の必要配置数</t>
    <rPh sb="0" eb="6">
      <t>ちょくせつしょぐうしょくいん</t>
    </rPh>
    <rPh sb="7" eb="11">
      <t>かんごしょくいん</t>
    </rPh>
    <rPh sb="12" eb="17">
      <t>りがくりょうほうし</t>
    </rPh>
    <rPh sb="18" eb="23">
      <t>さぎょうりょうほうし</t>
    </rPh>
    <rPh sb="24" eb="29">
      <t>げんごちょうかくし</t>
    </rPh>
    <rPh sb="30" eb="35">
      <t>せいかつしえんいん</t>
    </rPh>
    <rPh sb="37" eb="42">
      <t>ひつようはいちすう</t>
    </rPh>
    <phoneticPr fontId="7" type="Hiragana" alignment="distributed"/>
  </si>
  <si>
    <t>直接処遇職員（看護職員・理学療法士・作業療法士・言語聴覚士・生活支援員）の必要配置数</t>
    <rPh sb="0" eb="2">
      <t>ちょくせつ</t>
    </rPh>
    <rPh sb="2" eb="4">
      <t>しょぐう</t>
    </rPh>
    <rPh sb="4" eb="6">
      <t>しょくいん</t>
    </rPh>
    <rPh sb="7" eb="9">
      <t>かんご</t>
    </rPh>
    <rPh sb="9" eb="11">
      <t>しょくいん</t>
    </rPh>
    <rPh sb="12" eb="14">
      <t>りがく</t>
    </rPh>
    <rPh sb="14" eb="17">
      <t>りょうほうし</t>
    </rPh>
    <rPh sb="18" eb="20">
      <t>さぎょう</t>
    </rPh>
    <rPh sb="20" eb="23">
      <t>りょうほうし</t>
    </rPh>
    <rPh sb="24" eb="29">
      <t>げんごちょうかくし</t>
    </rPh>
    <rPh sb="30" eb="32">
      <t>せいかつ</t>
    </rPh>
    <rPh sb="32" eb="34">
      <t>しえん</t>
    </rPh>
    <rPh sb="34" eb="35">
      <t>いん</t>
    </rPh>
    <rPh sb="37" eb="39">
      <t>ひつよう</t>
    </rPh>
    <rPh sb="39" eb="41">
      <t>はいち</t>
    </rPh>
    <rPh sb="41" eb="42">
      <t>すう</t>
    </rPh>
    <phoneticPr fontId="7" type="Hiragana" alignment="distributed"/>
  </si>
  <si>
    <t>看護職員・理学療法士・作業療法士・言語聴覚士・生活支援員の必要配置数</t>
    <rPh sb="0" eb="4">
      <t>かんごしょくいん</t>
    </rPh>
    <rPh sb="5" eb="10">
      <t>りがくりょうほうし</t>
    </rPh>
    <rPh sb="11" eb="16">
      <t>さぎょうりょうほうし</t>
    </rPh>
    <rPh sb="17" eb="22">
      <t>げんごちょうかくし</t>
    </rPh>
    <rPh sb="23" eb="28">
      <t>せいかつしえんいん</t>
    </rPh>
    <rPh sb="29" eb="31">
      <t>ひつよう</t>
    </rPh>
    <rPh sb="31" eb="33">
      <t>はいち</t>
    </rPh>
    <rPh sb="33" eb="34">
      <t>すう</t>
    </rPh>
    <phoneticPr fontId="7" type="Hiragana" alignment="distributed"/>
  </si>
  <si>
    <t>生活支援員の必要配置数</t>
    <rPh sb="0" eb="5">
      <t>せいかつしえんいん</t>
    </rPh>
    <rPh sb="6" eb="10">
      <t>ひつようはいち</t>
    </rPh>
    <rPh sb="10" eb="11">
      <t>かず</t>
    </rPh>
    <phoneticPr fontId="7" type="Hiragana" alignment="distributed"/>
  </si>
  <si>
    <t>職業指導員・生活支援員の必要配置数</t>
    <rPh sb="0" eb="5">
      <t>しょくぎょうしどういん</t>
    </rPh>
    <rPh sb="6" eb="11">
      <t>せいかつしえんいん</t>
    </rPh>
    <rPh sb="12" eb="16">
      <t>ひつようはいち</t>
    </rPh>
    <rPh sb="16" eb="17">
      <t>かず</t>
    </rPh>
    <phoneticPr fontId="7" type="Hiragana" alignment="distributed"/>
  </si>
  <si>
    <t>就労支援員の必要配置数</t>
    <rPh sb="0" eb="5">
      <t>しゅうろうしえんいん</t>
    </rPh>
    <rPh sb="6" eb="10">
      <t>ひつようはいち</t>
    </rPh>
    <rPh sb="10" eb="11">
      <t>かず</t>
    </rPh>
    <phoneticPr fontId="7" type="Hiragana" alignment="distributed"/>
  </si>
  <si>
    <t>人員配置区分
（生活介護）</t>
    <rPh sb="0" eb="6">
      <t>じんいんはいちくぶん</t>
    </rPh>
    <rPh sb="8" eb="12">
      <t>せいかつかいご</t>
    </rPh>
    <phoneticPr fontId="7" type="Hiragana" alignment="distributed"/>
  </si>
  <si>
    <t>人員配置体制加算
（生活介護）</t>
    <rPh sb="0" eb="2">
      <t>じんいん</t>
    </rPh>
    <rPh sb="2" eb="4">
      <t>はいち</t>
    </rPh>
    <rPh sb="4" eb="6">
      <t>たいせい</t>
    </rPh>
    <rPh sb="6" eb="8">
      <t>かさん</t>
    </rPh>
    <rPh sb="10" eb="14">
      <t>せいかつかいご</t>
    </rPh>
    <phoneticPr fontId="7" type="Hiragana" alignment="distributed"/>
  </si>
  <si>
    <t>人員配置体制区分
（就労継続支援）</t>
    <rPh sb="0" eb="2">
      <t>じんいん</t>
    </rPh>
    <rPh sb="2" eb="4">
      <t>はいち</t>
    </rPh>
    <rPh sb="4" eb="6">
      <t>たいせい</t>
    </rPh>
    <rPh sb="6" eb="8">
      <t>くぶん</t>
    </rPh>
    <rPh sb="10" eb="16">
      <t>しゅうろうけいぞくしえん</t>
    </rPh>
    <phoneticPr fontId="7" type="Hiragana" alignment="distributed"/>
  </si>
  <si>
    <t>就労継続
支援Ｂ型</t>
    <rPh sb="0" eb="2">
      <t>シュウロウ</t>
    </rPh>
    <rPh sb="2" eb="4">
      <t>ケイゾク</t>
    </rPh>
    <rPh sb="5" eb="7">
      <t>シエン</t>
    </rPh>
    <rPh sb="8" eb="9">
      <t>ガタ</t>
    </rPh>
    <phoneticPr fontId="1"/>
  </si>
  <si>
    <t>加配する場合の必要配置数</t>
    <rPh sb="0" eb="2">
      <t>かはい</t>
    </rPh>
    <rPh sb="4" eb="6">
      <t>ばあい</t>
    </rPh>
    <rPh sb="7" eb="12">
      <t>ひつようはいちすう</t>
    </rPh>
    <phoneticPr fontId="7" type="Hiragana" alignment="distributed"/>
  </si>
  <si>
    <t>就労移行支援</t>
    <rPh sb="0" eb="2">
      <t>シュウロウ</t>
    </rPh>
    <rPh sb="2" eb="4">
      <t>イコウ</t>
    </rPh>
    <rPh sb="4" eb="6">
      <t>シエン</t>
    </rPh>
    <phoneticPr fontId="1"/>
  </si>
  <si>
    <t>就労継続支援Ｂ型</t>
    <rPh sb="0" eb="2">
      <t>シュウロウ</t>
    </rPh>
    <rPh sb="2" eb="4">
      <t>ケイゾク</t>
    </rPh>
    <rPh sb="4" eb="6">
      <t>シエン</t>
    </rPh>
    <rPh sb="7" eb="8">
      <t>ガタ</t>
    </rPh>
    <phoneticPr fontId="1"/>
  </si>
  <si>
    <t>自立訓練（生活訓練）</t>
    <rPh sb="0" eb="2">
      <t>ジリツ</t>
    </rPh>
    <rPh sb="2" eb="4">
      <t>クンレン</t>
    </rPh>
    <rPh sb="5" eb="7">
      <t>セイカツ</t>
    </rPh>
    <rPh sb="7" eb="9">
      <t>クンレン</t>
    </rPh>
    <phoneticPr fontId="1"/>
  </si>
  <si>
    <t>人員配置体制加算
（Ⅰ、Ⅱ又はⅢ）
を算定する場合</t>
    <rPh sb="0" eb="8">
      <t>じんいんはいちたいせいかさん</t>
    </rPh>
    <rPh sb="19" eb="21">
      <t>さんてい</t>
    </rPh>
    <rPh sb="23" eb="25">
      <t>ばあい</t>
    </rPh>
    <phoneticPr fontId="7" type="Hiragana" alignment="distributed"/>
  </si>
  <si>
    <t>世話人の必要配置数</t>
    <rPh sb="0" eb="3">
      <t>せわにん</t>
    </rPh>
    <rPh sb="4" eb="9">
      <t>ひつようはいちすう</t>
    </rPh>
    <phoneticPr fontId="7" type="Hiragana" alignment="distributed"/>
  </si>
  <si>
    <t>生活支援員の必要配置数</t>
    <rPh sb="0" eb="5">
      <t>せいかつしえんいん</t>
    </rPh>
    <rPh sb="6" eb="11">
      <t>ひつようはいちすう</t>
    </rPh>
    <phoneticPr fontId="7" type="Hiragana" alignment="distributed"/>
  </si>
  <si>
    <t>就労選択支援員員の必要配置数</t>
    <rPh sb="0" eb="2">
      <t>しゅうろう</t>
    </rPh>
    <rPh sb="2" eb="4">
      <t>せんたく</t>
    </rPh>
    <rPh sb="4" eb="6">
      <t>しえん</t>
    </rPh>
    <rPh sb="6" eb="7">
      <t>いん</t>
    </rPh>
    <rPh sb="7" eb="8">
      <t>いん</t>
    </rPh>
    <rPh sb="9" eb="14">
      <t>ひつようはいちすう</t>
    </rPh>
    <phoneticPr fontId="7" type="Hiragana" alignment="distributed"/>
  </si>
  <si>
    <t>-</t>
    <phoneticPr fontId="1"/>
  </si>
  <si>
    <t>（参考様式５－１　別添②）利用者数算定表【自立訓練（機能訓練・生活訓練）】</t>
    <rPh sb="1" eb="3">
      <t>サンコウ</t>
    </rPh>
    <rPh sb="3" eb="5">
      <t>ヨウシキ</t>
    </rPh>
    <rPh sb="9" eb="11">
      <t>ベッテン</t>
    </rPh>
    <rPh sb="13" eb="16">
      <t>リヨウシャ</t>
    </rPh>
    <rPh sb="16" eb="17">
      <t>スウ</t>
    </rPh>
    <rPh sb="17" eb="19">
      <t>サンテイ</t>
    </rPh>
    <rPh sb="19" eb="20">
      <t>ヒョウ</t>
    </rPh>
    <rPh sb="21" eb="25">
      <t>ジリツクンレン</t>
    </rPh>
    <rPh sb="26" eb="30">
      <t>キノウクンレン</t>
    </rPh>
    <rPh sb="31" eb="35">
      <t>セイカツクンレン</t>
    </rPh>
    <phoneticPr fontId="1"/>
  </si>
  <si>
    <t>施設定員数</t>
    <rPh sb="0" eb="2">
      <t>しせつ</t>
    </rPh>
    <rPh sb="2" eb="5">
      <t>ていいんすう</t>
    </rPh>
    <rPh sb="3" eb="4">
      <t>せってい</t>
    </rPh>
    <phoneticPr fontId="7" type="Hiragana" alignment="distributed"/>
  </si>
  <si>
    <t>【以下は新設又は定員増の時点から6か月以上経過している場合に記入してください】</t>
    <rPh sb="1" eb="3">
      <t>イカ</t>
    </rPh>
    <rPh sb="4" eb="7">
      <t>シンセツマタ</t>
    </rPh>
    <rPh sb="8" eb="11">
      <t>テイインゾウ</t>
    </rPh>
    <rPh sb="12" eb="14">
      <t>ジテン</t>
    </rPh>
    <rPh sb="18" eb="19">
      <t>ゲツ</t>
    </rPh>
    <rPh sb="19" eb="21">
      <t>イジョウ</t>
    </rPh>
    <rPh sb="21" eb="23">
      <t>ケイカ</t>
    </rPh>
    <rPh sb="27" eb="29">
      <t>バアイ</t>
    </rPh>
    <rPh sb="30" eb="32">
      <t>キニュウ</t>
    </rPh>
    <phoneticPr fontId="1"/>
  </si>
  <si>
    <t>新規指定申請の場合○</t>
    <rPh sb="0" eb="6">
      <t>シンキシテイシンセイ</t>
    </rPh>
    <rPh sb="7" eb="9">
      <t>バアイ</t>
    </rPh>
    <phoneticPr fontId="1"/>
  </si>
  <si>
    <t>　※新たに指定を受ける場合、利用者ごとの見込みの区分を入力してください。</t>
    <rPh sb="2" eb="3">
      <t>アラ</t>
    </rPh>
    <rPh sb="5" eb="7">
      <t>シテイ</t>
    </rPh>
    <rPh sb="8" eb="9">
      <t>ウ</t>
    </rPh>
    <rPh sb="11" eb="13">
      <t>バアイ</t>
    </rPh>
    <rPh sb="14" eb="17">
      <t>リヨウシャ</t>
    </rPh>
    <rPh sb="20" eb="22">
      <t>ミコ</t>
    </rPh>
    <rPh sb="24" eb="26">
      <t>クブン</t>
    </rPh>
    <rPh sb="27" eb="29">
      <t>ニュウリョク</t>
    </rPh>
    <phoneticPr fontId="1"/>
  </si>
  <si>
    <t>サービス提供時間</t>
    <rPh sb="4" eb="8">
      <t>テイキョウジカン</t>
    </rPh>
    <phoneticPr fontId="1"/>
  </si>
  <si>
    <t>5時間未満</t>
    <rPh sb="0" eb="2">
      <t>ジカン</t>
    </rPh>
    <rPh sb="2" eb="4">
      <t>ミマン</t>
    </rPh>
    <phoneticPr fontId="1"/>
  </si>
  <si>
    <t>5時間以上7時間未満</t>
    <rPh sb="0" eb="4">
      <t>ジカンイジョウ</t>
    </rPh>
    <rPh sb="5" eb="9">
      <t>ジカンミマン</t>
    </rPh>
    <phoneticPr fontId="1"/>
  </si>
  <si>
    <t>7時間以上</t>
    <rPh sb="0" eb="4">
      <t>ジカンイジョウ</t>
    </rPh>
    <phoneticPr fontId="1"/>
  </si>
  <si>
    <t>生活介護
（サービス提供時間）</t>
    <rPh sb="0" eb="4">
      <t>セイカツカイゴ</t>
    </rPh>
    <rPh sb="10" eb="14">
      <t>テイキョウジカン</t>
    </rPh>
    <phoneticPr fontId="1"/>
  </si>
  <si>
    <t>平均障害支援区分
（生活介護）</t>
    <rPh sb="0" eb="2">
      <t>ヘイキン</t>
    </rPh>
    <rPh sb="2" eb="4">
      <t>ショウガイ</t>
    </rPh>
    <rPh sb="4" eb="6">
      <t>シエン</t>
    </rPh>
    <rPh sb="6" eb="8">
      <t>クブン</t>
    </rPh>
    <rPh sb="10" eb="14">
      <t>セイカツカイゴ</t>
    </rPh>
    <phoneticPr fontId="1"/>
  </si>
  <si>
    <t>併設短期入所
定員数</t>
    <rPh sb="0" eb="2">
      <t>へいせつ</t>
    </rPh>
    <rPh sb="2" eb="6">
      <t>たんきにゅうしょ</t>
    </rPh>
    <rPh sb="7" eb="10">
      <t>ていいんすう</t>
    </rPh>
    <phoneticPr fontId="7" type="Hiragana" alignment="distributed"/>
  </si>
  <si>
    <t>共同生活援助
定員数</t>
    <rPh sb="0" eb="6">
      <t>きょうどうせいかつえんじょ</t>
    </rPh>
    <rPh sb="7" eb="10">
      <t>ていいんすう</t>
    </rPh>
    <phoneticPr fontId="7" type="Hiragana" alignment="distributed"/>
  </si>
  <si>
    <t>実配置数（常勤換算）</t>
    <rPh sb="0" eb="1">
      <t>ジツ</t>
    </rPh>
    <rPh sb="1" eb="3">
      <t>ハイチ</t>
    </rPh>
    <rPh sb="3" eb="4">
      <t>スウ</t>
    </rPh>
    <rPh sb="5" eb="9">
      <t>ジョウキンカンサン</t>
    </rPh>
    <phoneticPr fontId="1"/>
  </si>
  <si>
    <t>人員配置体制加算算定に必要な
世話人と生活支援員の合計数</t>
    <rPh sb="8" eb="10">
      <t>さんてい</t>
    </rPh>
    <phoneticPr fontId="7" type="Hiragana" alignment="distributed"/>
  </si>
  <si>
    <t>実配置数
（常勤換算）</t>
    <rPh sb="0" eb="1">
      <t>ジツ</t>
    </rPh>
    <rPh sb="1" eb="3">
      <t>ハイチ</t>
    </rPh>
    <rPh sb="3" eb="4">
      <t>スウ</t>
    </rPh>
    <rPh sb="6" eb="10">
      <t>ジョウキンカンサン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</si>
</sst>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Red]\-#,##0.0"/>
    <numFmt numFmtId="177" formatCode="0.0"/>
    <numFmt numFmtId="178" formatCode="#,##0.00_ "/>
    <numFmt numFmtId="179" formatCode="General&quot;h&quot;"/>
    <numFmt numFmtId="180" formatCode="d"/>
    <numFmt numFmtId="181" formatCode="aaa"/>
    <numFmt numFmtId="182" formatCode="0&quot;人&quot;"/>
    <numFmt numFmtId="183" formatCode="&quot;常&quot;&quot;勤&quot;&quot;換&quot;&quot;算&quot;0.0&quot;人&quot;"/>
    <numFmt numFmtId="184" formatCode="m&quot;月&quot;"/>
    <numFmt numFmtId="185" formatCode="[$-411]ggge&quot;年度&quot;"/>
    <numFmt numFmtId="186" formatCode="[$-411]ge&quot;年&quot;m&quot;月&quot;"/>
    <numFmt numFmtId="187" formatCode="#,##0.0"/>
    <numFmt numFmtId="188" formatCode="&quot;常&quot;&quot;勤&quot;&quot;換&quot;&quot;算&quot;&quot;合&quot;&quot;計&quot;0.0&quot;人&quot;"/>
    <numFmt numFmtId="189" formatCode="0.0%"/>
    <numFmt numFmtId="190" formatCode="&quot;計&quot;0&quot;日&quot;"/>
  </numFmts>
  <fonts count="37">
    <font>
      <sz val="11"/>
      <color theme="1"/>
      <name val="Yu Gothic"/>
      <family val="2"/>
      <scheme val="minor"/>
    </font>
    <font>
      <sz val="6"/>
      <name val="Yu Gothic"/>
      <family val="3"/>
      <charset val="128"/>
      <scheme val="minor"/>
    </font>
    <font>
      <sz val="11"/>
      <name val="ＭＳ Ｐゴシック"/>
      <family val="3"/>
      <charset val="128"/>
    </font>
    <font>
      <sz val="10.5"/>
      <name val="ＭＳ ゴシック"/>
      <family val="3"/>
      <charset val="128"/>
    </font>
    <font>
      <sz val="12"/>
      <name val="ＭＳ ゴシック"/>
      <family val="3"/>
      <charset val="128"/>
    </font>
    <font>
      <sz val="11"/>
      <color theme="1"/>
      <name val="Yu Gothic"/>
      <family val="2"/>
      <scheme val="minor"/>
    </font>
    <font>
      <sz val="11"/>
      <color theme="1"/>
      <name val="ＭＳ ゴシック"/>
      <family val="2"/>
      <charset val="128"/>
    </font>
    <font>
      <sz val="6"/>
      <name val="ＭＳ Ｐゴシック"/>
      <family val="3"/>
      <charset val="128"/>
    </font>
    <font>
      <sz val="12"/>
      <name val="ＭＳ Ｐゴシック"/>
      <family val="3"/>
      <charset val="128"/>
    </font>
    <font>
      <b/>
      <sz val="12"/>
      <color rgb="FFFF0000"/>
      <name val="ＭＳ Ｐゴシック"/>
      <family val="3"/>
      <charset val="128"/>
    </font>
    <font>
      <b/>
      <sz val="12"/>
      <name val="ＭＳ Ｐゴシック"/>
      <family val="3"/>
      <charset val="128"/>
    </font>
    <font>
      <sz val="12"/>
      <color theme="1"/>
      <name val="ＭＳ ゴシック"/>
      <family val="3"/>
      <charset val="128"/>
    </font>
    <font>
      <sz val="12"/>
      <color theme="1"/>
      <name val="ＭＳ Ｐゴシック"/>
      <family val="3"/>
      <charset val="128"/>
    </font>
    <font>
      <b/>
      <sz val="14"/>
      <name val="ＭＳ ゴシック"/>
      <family val="3"/>
      <charset val="128"/>
    </font>
    <font>
      <sz val="10"/>
      <color indexed="8"/>
      <name val="ＭＳ ゴシック"/>
      <family val="3"/>
      <charset val="128"/>
    </font>
    <font>
      <u/>
      <sz val="12"/>
      <name val="ＭＳ Ｐゴシック"/>
      <family val="3"/>
      <charset val="128"/>
    </font>
    <font>
      <u/>
      <sz val="12"/>
      <color rgb="FFFF0000"/>
      <name val="ＭＳ Ｐゴシック"/>
      <family val="3"/>
      <charset val="128"/>
    </font>
    <font>
      <sz val="11"/>
      <color theme="1"/>
      <name val="ＭＳ ゴシック"/>
      <family val="3"/>
      <charset val="128"/>
    </font>
    <font>
      <sz val="11"/>
      <name val="ＭＳ ゴシック"/>
      <family val="3"/>
      <charset val="128"/>
    </font>
    <font>
      <b/>
      <sz val="12"/>
      <color theme="1"/>
      <name val="ＭＳ ゴシック"/>
      <family val="3"/>
      <charset val="128"/>
    </font>
    <font>
      <b/>
      <sz val="12"/>
      <color theme="1"/>
      <name val="ＭＳ Ｐゴシック"/>
      <family val="3"/>
      <charset val="128"/>
    </font>
    <font>
      <sz val="10"/>
      <color theme="1"/>
      <name val="ＭＳ ゴシック"/>
      <family val="3"/>
      <charset val="128"/>
    </font>
    <font>
      <sz val="12"/>
      <color rgb="FFFF0000"/>
      <name val="ＭＳ Ｐゴシック"/>
      <family val="3"/>
      <charset val="128"/>
    </font>
    <font>
      <sz val="11"/>
      <name val="Yu Gothic"/>
      <family val="2"/>
      <scheme val="minor"/>
    </font>
    <font>
      <sz val="11"/>
      <name val="Yu Gothic"/>
      <family val="3"/>
      <charset val="128"/>
      <scheme val="minor"/>
    </font>
    <font>
      <b/>
      <sz val="8"/>
      <name val="Yu Gothic"/>
      <family val="3"/>
      <charset val="128"/>
      <scheme val="minor"/>
    </font>
    <font>
      <b/>
      <sz val="11"/>
      <name val="Yu Gothic"/>
      <family val="3"/>
      <charset val="128"/>
      <scheme val="minor"/>
    </font>
    <font>
      <b/>
      <sz val="12"/>
      <name val="ＭＳ ゴシック"/>
      <family val="3"/>
      <charset val="128"/>
    </font>
    <font>
      <sz val="10"/>
      <name val="ＭＳ ゴシック"/>
      <family val="3"/>
      <charset val="128"/>
    </font>
    <font>
      <sz val="8"/>
      <name val="Yu Gothic"/>
      <family val="3"/>
      <charset val="128"/>
      <scheme val="minor"/>
    </font>
    <font>
      <sz val="9"/>
      <name val="Yu Gothic"/>
      <family val="3"/>
      <charset val="128"/>
      <scheme val="minor"/>
    </font>
    <font>
      <b/>
      <sz val="10"/>
      <name val="Yu Gothic"/>
      <family val="3"/>
      <charset val="128"/>
      <scheme val="minor"/>
    </font>
    <font>
      <sz val="10"/>
      <color theme="1"/>
      <name val="ＭＳ Ｐゴシック"/>
      <family val="3"/>
      <charset val="128"/>
    </font>
    <font>
      <sz val="10"/>
      <name val="ＭＳ Ｐゴシック"/>
      <family val="3"/>
      <charset val="128"/>
    </font>
    <font>
      <b/>
      <sz val="11"/>
      <name val="ＭＳ Ｐゴシック"/>
      <family val="3"/>
      <charset val="128"/>
    </font>
    <font>
      <sz val="10"/>
      <name val="Yu Gothic"/>
      <family val="3"/>
      <charset val="128"/>
      <scheme val="minor"/>
    </font>
    <font>
      <sz val="9"/>
      <name val="ＭＳ Ｐゴシック"/>
      <family val="3"/>
      <charset val="128"/>
    </font>
  </fonts>
  <fills count="10">
    <fill>
      <patternFill patternType="none"/>
    </fill>
    <fill>
      <patternFill patternType="gray125"/>
    </fill>
    <fill>
      <patternFill patternType="solid">
        <fgColor rgb="FFFFC000"/>
        <bgColor indexed="64"/>
      </patternFill>
    </fill>
    <fill>
      <patternFill patternType="solid">
        <fgColor rgb="FFFFFF00"/>
        <bgColor indexed="64"/>
      </patternFill>
    </fill>
    <fill>
      <patternFill patternType="solid">
        <fgColor rgb="FFCCCCCC"/>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0" tint="-0.14999847407452621"/>
        <bgColor indexed="64"/>
      </patternFill>
    </fill>
  </fills>
  <borders count="1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medium">
        <color auto="1"/>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diagonalUp="1">
      <left style="thin">
        <color indexed="64"/>
      </left>
      <right/>
      <top style="thin">
        <color indexed="64"/>
      </top>
      <bottom style="thin">
        <color indexed="64"/>
      </bottom>
      <diagonal style="thin">
        <color indexed="64"/>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medium">
        <color auto="1"/>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double">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double">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medium">
        <color indexed="64"/>
      </left>
      <right/>
      <top style="thin">
        <color indexed="64"/>
      </top>
      <bottom style="medium">
        <color auto="1"/>
      </bottom>
      <diagonal/>
    </border>
    <border>
      <left/>
      <right/>
      <top style="thin">
        <color indexed="64"/>
      </top>
      <bottom style="medium">
        <color auto="1"/>
      </bottom>
      <diagonal/>
    </border>
    <border>
      <left/>
      <right style="medium">
        <color indexed="64"/>
      </right>
      <top style="thin">
        <color indexed="64"/>
      </top>
      <bottom style="medium">
        <color auto="1"/>
      </bottom>
      <diagonal/>
    </border>
    <border>
      <left/>
      <right/>
      <top/>
      <bottom style="medium">
        <color auto="1"/>
      </bottom>
      <diagonal/>
    </border>
    <border>
      <left/>
      <right style="medium">
        <color indexed="64"/>
      </right>
      <top/>
      <bottom style="medium">
        <color auto="1"/>
      </bottom>
      <diagonal/>
    </border>
    <border>
      <left/>
      <right style="thin">
        <color indexed="64"/>
      </right>
      <top style="medium">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right/>
      <top style="thin">
        <color indexed="64"/>
      </top>
      <bottom style="thin">
        <color indexed="64"/>
      </bottom>
      <diagonal style="thin">
        <color indexed="64"/>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auto="1"/>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diagonalUp="1">
      <left style="medium">
        <color indexed="64"/>
      </left>
      <right style="medium">
        <color indexed="64"/>
      </right>
      <top style="thin">
        <color indexed="64"/>
      </top>
      <bottom style="thin">
        <color indexed="64"/>
      </bottom>
      <diagonal style="thin">
        <color indexed="64"/>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style="medium">
        <color indexed="64"/>
      </left>
      <right style="medium">
        <color indexed="64"/>
      </right>
      <top style="thin">
        <color indexed="64"/>
      </top>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diagonalUp="1">
      <left style="thin">
        <color indexed="64"/>
      </left>
      <right style="medium">
        <color indexed="64"/>
      </right>
      <top style="thin">
        <color indexed="64"/>
      </top>
      <bottom/>
      <diagonal style="thin">
        <color indexed="64"/>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diagonalUp="1">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ouble">
        <color indexed="64"/>
      </bottom>
      <diagonal style="thin">
        <color indexed="64"/>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thin">
        <color indexed="64"/>
      </left>
      <right style="medium">
        <color indexed="64"/>
      </right>
      <top/>
      <bottom style="thin">
        <color indexed="64"/>
      </bottom>
      <diagonal/>
    </border>
    <border>
      <left style="medium">
        <color indexed="64"/>
      </left>
      <right/>
      <top/>
      <bottom style="thin">
        <color indexed="64"/>
      </bottom>
      <diagonal/>
    </border>
  </borders>
  <cellStyleXfs count="6">
    <xf numFmtId="0" fontId="0" fillId="0" borderId="0"/>
    <xf numFmtId="38" fontId="2" fillId="0" borderId="0" applyFont="0" applyFill="0" applyBorder="0" applyAlignment="0" applyProtection="0">
      <alignment vertical="center"/>
    </xf>
    <xf numFmtId="38" fontId="5" fillId="0" borderId="0" applyFont="0" applyFill="0" applyBorder="0" applyAlignment="0" applyProtection="0">
      <alignment vertical="center"/>
    </xf>
    <xf numFmtId="0" fontId="6" fillId="0" borderId="0">
      <alignment vertical="center"/>
    </xf>
    <xf numFmtId="0" fontId="2" fillId="0" borderId="0">
      <alignment vertical="center"/>
    </xf>
    <xf numFmtId="9" fontId="5" fillId="0" borderId="0" applyFont="0" applyFill="0" applyBorder="0" applyAlignment="0" applyProtection="0">
      <alignment vertical="center"/>
    </xf>
  </cellStyleXfs>
  <cellXfs count="787">
    <xf numFmtId="0" fontId="0" fillId="0" borderId="0" xfId="0"/>
    <xf numFmtId="0" fontId="8" fillId="0" borderId="0" xfId="0" applyFont="1" applyAlignment="1">
      <alignment vertical="center"/>
    </xf>
    <xf numFmtId="0" fontId="10" fillId="0" borderId="0" xfId="0" applyFont="1" applyAlignment="1">
      <alignment vertical="center"/>
    </xf>
    <xf numFmtId="4" fontId="8" fillId="0" borderId="1" xfId="0" applyNumberFormat="1" applyFont="1" applyBorder="1" applyAlignment="1">
      <alignment vertical="center" shrinkToFit="1"/>
    </xf>
    <xf numFmtId="0" fontId="8" fillId="0" borderId="0" xfId="0" applyFont="1" applyAlignment="1">
      <alignment horizontal="center" vertical="center"/>
    </xf>
    <xf numFmtId="0" fontId="8" fillId="0" borderId="5" xfId="0" applyFont="1" applyBorder="1" applyAlignment="1">
      <alignment vertical="center"/>
    </xf>
    <xf numFmtId="0" fontId="8" fillId="4" borderId="2" xfId="0" applyFont="1" applyFill="1" applyBorder="1" applyAlignment="1">
      <alignment horizontal="center" vertical="center" wrapText="1"/>
    </xf>
    <xf numFmtId="20" fontId="8" fillId="2" borderId="2" xfId="0" applyNumberFormat="1" applyFont="1" applyFill="1" applyBorder="1" applyAlignment="1">
      <alignment horizontal="center" vertical="center"/>
    </xf>
    <xf numFmtId="0" fontId="8" fillId="4" borderId="3" xfId="0" applyFont="1" applyFill="1" applyBorder="1" applyAlignment="1">
      <alignment horizontal="center" vertical="center" wrapText="1"/>
    </xf>
    <xf numFmtId="20" fontId="8" fillId="2" borderId="3" xfId="0" applyNumberFormat="1" applyFont="1" applyFill="1" applyBorder="1" applyAlignment="1">
      <alignment horizontal="center" vertical="center"/>
    </xf>
    <xf numFmtId="0" fontId="8" fillId="4" borderId="37" xfId="0" applyFont="1" applyFill="1" applyBorder="1" applyAlignment="1">
      <alignment horizontal="center" vertical="center" wrapText="1"/>
    </xf>
    <xf numFmtId="0" fontId="8" fillId="4" borderId="39" xfId="0" applyFont="1" applyFill="1" applyBorder="1" applyAlignment="1">
      <alignment horizontal="center" vertical="center" wrapText="1"/>
    </xf>
    <xf numFmtId="20" fontId="8" fillId="2" borderId="37" xfId="0" applyNumberFormat="1" applyFont="1" applyFill="1" applyBorder="1" applyAlignment="1">
      <alignment horizontal="center" vertical="center"/>
    </xf>
    <xf numFmtId="20" fontId="8" fillId="2" borderId="39" xfId="0" applyNumberFormat="1" applyFont="1" applyFill="1" applyBorder="1" applyAlignment="1">
      <alignment horizontal="center" vertical="center"/>
    </xf>
    <xf numFmtId="0" fontId="8" fillId="4" borderId="40" xfId="0" applyFont="1" applyFill="1" applyBorder="1" applyAlignment="1">
      <alignment horizontal="center" vertical="center" wrapText="1"/>
    </xf>
    <xf numFmtId="0" fontId="8" fillId="0" borderId="41" xfId="0" applyFont="1" applyBorder="1" applyAlignment="1">
      <alignment vertical="center"/>
    </xf>
    <xf numFmtId="20" fontId="8" fillId="0" borderId="41" xfId="0" applyNumberFormat="1" applyFont="1" applyBorder="1" applyAlignment="1">
      <alignment horizontal="center" vertical="center"/>
    </xf>
    <xf numFmtId="179" fontId="8" fillId="0" borderId="2" xfId="0" applyNumberFormat="1" applyFont="1" applyBorder="1" applyAlignment="1">
      <alignment horizontal="center" vertical="center"/>
    </xf>
    <xf numFmtId="180" fontId="8" fillId="0" borderId="33" xfId="0" applyNumberFormat="1" applyFont="1" applyBorder="1" applyAlignment="1">
      <alignment horizontal="center" vertical="center"/>
    </xf>
    <xf numFmtId="180" fontId="8" fillId="0" borderId="1" xfId="0" applyNumberFormat="1" applyFont="1" applyBorder="1" applyAlignment="1">
      <alignment horizontal="center" vertical="center"/>
    </xf>
    <xf numFmtId="180" fontId="8" fillId="0" borderId="19" xfId="0" applyNumberFormat="1" applyFont="1" applyBorder="1" applyAlignment="1">
      <alignment horizontal="center" vertical="center"/>
    </xf>
    <xf numFmtId="181" fontId="8" fillId="0" borderId="35" xfId="0" applyNumberFormat="1" applyFont="1" applyBorder="1" applyAlignment="1">
      <alignment horizontal="center" vertical="center"/>
    </xf>
    <xf numFmtId="181" fontId="8" fillId="0" borderId="36" xfId="0" applyNumberFormat="1" applyFont="1" applyBorder="1" applyAlignment="1">
      <alignment horizontal="center" vertical="center"/>
    </xf>
    <xf numFmtId="181" fontId="8" fillId="0" borderId="24" xfId="0" applyNumberFormat="1" applyFont="1" applyBorder="1" applyAlignment="1">
      <alignment horizontal="center" vertical="center"/>
    </xf>
    <xf numFmtId="20" fontId="8" fillId="5" borderId="12" xfId="0" applyNumberFormat="1" applyFont="1" applyFill="1" applyBorder="1" applyAlignment="1">
      <alignment horizontal="center" vertical="center"/>
    </xf>
    <xf numFmtId="20" fontId="8" fillId="5" borderId="46" xfId="0" applyNumberFormat="1" applyFont="1" applyFill="1" applyBorder="1" applyAlignment="1">
      <alignment horizontal="center" vertical="center"/>
    </xf>
    <xf numFmtId="20" fontId="8" fillId="5" borderId="47" xfId="0" applyNumberFormat="1" applyFont="1" applyFill="1" applyBorder="1" applyAlignment="1">
      <alignment horizontal="center" vertical="center"/>
    </xf>
    <xf numFmtId="20" fontId="8" fillId="5" borderId="13" xfId="0" applyNumberFormat="1" applyFont="1" applyFill="1" applyBorder="1" applyAlignment="1">
      <alignment horizontal="center" vertical="center"/>
    </xf>
    <xf numFmtId="0" fontId="8" fillId="5" borderId="2" xfId="0" applyFont="1" applyFill="1" applyBorder="1" applyAlignment="1">
      <alignment vertical="center"/>
    </xf>
    <xf numFmtId="0" fontId="8" fillId="5" borderId="37" xfId="0" applyFont="1" applyFill="1" applyBorder="1" applyAlignment="1">
      <alignment vertical="center"/>
    </xf>
    <xf numFmtId="0" fontId="8" fillId="5" borderId="39" xfId="0" applyFont="1" applyFill="1" applyBorder="1" applyAlignment="1">
      <alignment vertical="center"/>
    </xf>
    <xf numFmtId="0" fontId="8" fillId="5" borderId="3" xfId="0" applyFont="1" applyFill="1" applyBorder="1" applyAlignment="1">
      <alignment vertical="center"/>
    </xf>
    <xf numFmtId="0" fontId="8" fillId="5" borderId="41" xfId="0" applyFont="1" applyFill="1" applyBorder="1" applyAlignment="1">
      <alignment vertical="center"/>
    </xf>
    <xf numFmtId="0" fontId="8" fillId="6" borderId="44" xfId="0" applyFont="1" applyFill="1" applyBorder="1" applyAlignment="1">
      <alignment horizontal="center" vertical="center" shrinkToFit="1"/>
    </xf>
    <xf numFmtId="0" fontId="8" fillId="6" borderId="6" xfId="0" applyFont="1" applyFill="1" applyBorder="1" applyAlignment="1">
      <alignment horizontal="center" vertical="center" shrinkToFit="1"/>
    </xf>
    <xf numFmtId="0" fontId="8" fillId="6" borderId="45" xfId="0" applyFont="1" applyFill="1" applyBorder="1" applyAlignment="1">
      <alignment horizontal="center" vertical="center" shrinkToFit="1"/>
    </xf>
    <xf numFmtId="4" fontId="8" fillId="6" borderId="6" xfId="0" applyNumberFormat="1" applyFont="1" applyFill="1" applyBorder="1" applyAlignment="1">
      <alignment vertical="center" shrinkToFit="1"/>
    </xf>
    <xf numFmtId="4" fontId="8" fillId="6" borderId="45" xfId="0" applyNumberFormat="1" applyFont="1" applyFill="1" applyBorder="1" applyAlignment="1">
      <alignment vertical="center" shrinkToFit="1"/>
    </xf>
    <xf numFmtId="0" fontId="8" fillId="6" borderId="3" xfId="0" applyFont="1" applyFill="1" applyBorder="1" applyAlignment="1">
      <alignment horizontal="center" vertical="center" shrinkToFit="1"/>
    </xf>
    <xf numFmtId="0" fontId="8" fillId="0" borderId="1" xfId="0" applyFont="1" applyBorder="1" applyAlignment="1">
      <alignment horizontal="center" vertical="center" shrinkToFit="1"/>
    </xf>
    <xf numFmtId="4" fontId="8" fillId="0" borderId="3" xfId="0" applyNumberFormat="1" applyFont="1" applyBorder="1" applyAlignment="1">
      <alignment vertical="center" shrinkToFit="1"/>
    </xf>
    <xf numFmtId="4" fontId="8" fillId="6" borderId="11" xfId="0" applyNumberFormat="1" applyFont="1" applyFill="1" applyBorder="1" applyAlignment="1">
      <alignment vertical="center" shrinkToFit="1"/>
    </xf>
    <xf numFmtId="178" fontId="8" fillId="0" borderId="34" xfId="0" applyNumberFormat="1" applyFont="1" applyBorder="1" applyAlignment="1">
      <alignment vertical="center" shrinkToFit="1"/>
    </xf>
    <xf numFmtId="0" fontId="8" fillId="0" borderId="34" xfId="0" applyFont="1" applyBorder="1" applyAlignment="1">
      <alignment horizontal="center" vertical="center" shrinkToFit="1"/>
    </xf>
    <xf numFmtId="178" fontId="8" fillId="0" borderId="26" xfId="0" applyNumberFormat="1" applyFont="1" applyBorder="1" applyAlignment="1">
      <alignment vertical="center" shrinkToFit="1"/>
    </xf>
    <xf numFmtId="178" fontId="8" fillId="0" borderId="1" xfId="0" applyNumberFormat="1" applyFont="1" applyBorder="1" applyAlignment="1">
      <alignment vertical="center" shrinkToFit="1"/>
    </xf>
    <xf numFmtId="178" fontId="8" fillId="0" borderId="19" xfId="0" applyNumberFormat="1" applyFont="1" applyBorder="1" applyAlignment="1">
      <alignment vertical="center" shrinkToFit="1"/>
    </xf>
    <xf numFmtId="0" fontId="8" fillId="3" borderId="2" xfId="0" applyFont="1" applyFill="1" applyBorder="1" applyAlignment="1" applyProtection="1">
      <alignment horizontal="center" vertical="center" shrinkToFit="1"/>
      <protection locked="0"/>
    </xf>
    <xf numFmtId="0" fontId="8" fillId="3" borderId="3" xfId="0" applyFont="1" applyFill="1" applyBorder="1" applyAlignment="1" applyProtection="1">
      <alignment horizontal="center" vertical="center" shrinkToFit="1"/>
      <protection locked="0"/>
    </xf>
    <xf numFmtId="0" fontId="8" fillId="3" borderId="1" xfId="0" applyFont="1" applyFill="1" applyBorder="1" applyAlignment="1" applyProtection="1">
      <alignment horizontal="center" vertical="center" shrinkToFit="1"/>
      <protection locked="0"/>
    </xf>
    <xf numFmtId="0" fontId="8" fillId="3" borderId="33" xfId="0" applyFont="1" applyFill="1" applyBorder="1" applyAlignment="1" applyProtection="1">
      <alignment horizontal="center" vertical="center" shrinkToFit="1"/>
      <protection locked="0"/>
    </xf>
    <xf numFmtId="0" fontId="8" fillId="3" borderId="19" xfId="0" applyFont="1" applyFill="1" applyBorder="1" applyAlignment="1" applyProtection="1">
      <alignment horizontal="center" vertical="center" shrinkToFit="1"/>
      <protection locked="0"/>
    </xf>
    <xf numFmtId="0" fontId="8" fillId="2" borderId="1" xfId="0" applyFont="1" applyFill="1" applyBorder="1" applyAlignment="1" applyProtection="1">
      <alignment horizontal="center" vertical="center" shrinkToFit="1"/>
      <protection locked="0"/>
    </xf>
    <xf numFmtId="4" fontId="8" fillId="2" borderId="19" xfId="0" applyNumberFormat="1" applyFont="1" applyFill="1" applyBorder="1" applyAlignment="1" applyProtection="1">
      <alignment vertical="center" shrinkToFit="1"/>
      <protection locked="0"/>
    </xf>
    <xf numFmtId="0" fontId="8" fillId="0" borderId="0" xfId="0" applyFont="1" applyAlignment="1">
      <alignment vertical="center" wrapText="1"/>
    </xf>
    <xf numFmtId="0" fontId="13" fillId="0" borderId="0" xfId="0" applyFont="1" applyAlignment="1">
      <alignment vertical="center"/>
    </xf>
    <xf numFmtId="49" fontId="8" fillId="0" borderId="59" xfId="0" applyNumberFormat="1" applyFont="1" applyBorder="1" applyAlignment="1">
      <alignment horizontal="distributed" vertical="center" indent="1"/>
    </xf>
    <xf numFmtId="49" fontId="8" fillId="0" borderId="59" xfId="0" applyNumberFormat="1" applyFont="1" applyBorder="1" applyAlignment="1">
      <alignment horizontal="center" vertical="center" wrapText="1"/>
    </xf>
    <xf numFmtId="49" fontId="2" fillId="0" borderId="58" xfId="0" applyNumberFormat="1" applyFont="1" applyBorder="1" applyAlignment="1">
      <alignment horizontal="center" vertical="center" wrapText="1"/>
    </xf>
    <xf numFmtId="49" fontId="2" fillId="0" borderId="5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20" fontId="8" fillId="5" borderId="37" xfId="0" applyNumberFormat="1" applyFont="1" applyFill="1" applyBorder="1" applyAlignment="1">
      <alignment horizontal="center" vertical="center"/>
    </xf>
    <xf numFmtId="20" fontId="8" fillId="5" borderId="39" xfId="0" applyNumberFormat="1" applyFont="1" applyFill="1" applyBorder="1" applyAlignment="1">
      <alignment horizontal="center" vertical="center"/>
    </xf>
    <xf numFmtId="20" fontId="8" fillId="5" borderId="3" xfId="0" applyNumberFormat="1" applyFont="1" applyFill="1" applyBorder="1" applyAlignment="1">
      <alignment horizontal="center" vertical="center"/>
    </xf>
    <xf numFmtId="20" fontId="8" fillId="5" borderId="2" xfId="0" applyNumberFormat="1" applyFont="1" applyFill="1" applyBorder="1" applyAlignment="1">
      <alignment horizontal="center" vertical="center"/>
    </xf>
    <xf numFmtId="20" fontId="8" fillId="2" borderId="12" xfId="0" applyNumberFormat="1" applyFont="1" applyFill="1" applyBorder="1" applyAlignment="1">
      <alignment horizontal="center" vertical="center"/>
    </xf>
    <xf numFmtId="20" fontId="8" fillId="5" borderId="41" xfId="0" applyNumberFormat="1" applyFont="1" applyFill="1" applyBorder="1" applyAlignment="1">
      <alignment horizontal="center" vertical="center"/>
    </xf>
    <xf numFmtId="0" fontId="15" fillId="0" borderId="0" xfId="0" applyFont="1" applyAlignment="1">
      <alignment vertical="center"/>
    </xf>
    <xf numFmtId="0" fontId="8" fillId="0" borderId="27" xfId="0" applyFont="1" applyBorder="1" applyAlignment="1">
      <alignment vertical="center" shrinkToFit="1"/>
    </xf>
    <xf numFmtId="0" fontId="8" fillId="6" borderId="4" xfId="0" applyFont="1" applyFill="1" applyBorder="1" applyAlignment="1">
      <alignment horizontal="center" vertical="center" shrinkToFit="1"/>
    </xf>
    <xf numFmtId="0" fontId="8" fillId="6" borderId="23" xfId="0" applyFont="1" applyFill="1" applyBorder="1" applyAlignment="1">
      <alignment vertical="center"/>
    </xf>
    <xf numFmtId="0" fontId="8" fillId="6" borderId="4" xfId="0" applyFont="1" applyFill="1" applyBorder="1" applyAlignment="1">
      <alignment vertical="center" shrinkToFit="1"/>
    </xf>
    <xf numFmtId="0" fontId="8" fillId="6" borderId="22" xfId="0" applyFont="1" applyFill="1" applyBorder="1" applyAlignment="1">
      <alignment vertical="center" shrinkToFit="1"/>
    </xf>
    <xf numFmtId="49" fontId="8" fillId="0" borderId="0" xfId="0" applyNumberFormat="1" applyFont="1" applyAlignment="1">
      <alignment horizontal="right" vertical="center" indent="1"/>
    </xf>
    <xf numFmtId="0" fontId="8" fillId="0" borderId="0" xfId="0" applyFont="1" applyAlignment="1">
      <alignment horizontal="right" vertical="center" indent="1"/>
    </xf>
    <xf numFmtId="0" fontId="8" fillId="0" borderId="33" xfId="0" applyFont="1" applyBorder="1" applyAlignment="1" applyProtection="1">
      <alignment horizontal="center" vertical="center" shrinkToFit="1"/>
      <protection locked="0"/>
    </xf>
    <xf numFmtId="180" fontId="8" fillId="0" borderId="3" xfId="0" applyNumberFormat="1" applyFont="1" applyBorder="1" applyAlignment="1">
      <alignment horizontal="center" vertical="center"/>
    </xf>
    <xf numFmtId="181" fontId="8" fillId="0" borderId="63" xfId="0" applyNumberFormat="1" applyFont="1" applyBorder="1" applyAlignment="1">
      <alignment horizontal="center" vertical="center"/>
    </xf>
    <xf numFmtId="0" fontId="8" fillId="6" borderId="11" xfId="0" applyFont="1" applyFill="1" applyBorder="1" applyAlignment="1">
      <alignment horizontal="center" vertical="center" shrinkToFit="1"/>
    </xf>
    <xf numFmtId="2" fontId="2" fillId="0" borderId="3" xfId="2" applyNumberFormat="1" applyFont="1" applyBorder="1" applyAlignment="1">
      <alignment vertical="center" shrinkToFit="1"/>
    </xf>
    <xf numFmtId="2" fontId="2" fillId="0" borderId="1" xfId="2" applyNumberFormat="1" applyFont="1" applyBorder="1" applyAlignment="1">
      <alignment vertical="center" shrinkToFit="1"/>
    </xf>
    <xf numFmtId="2" fontId="2" fillId="0" borderId="19" xfId="2" applyNumberFormat="1" applyFont="1" applyBorder="1" applyAlignment="1">
      <alignment vertical="center" shrinkToFit="1"/>
    </xf>
    <xf numFmtId="2" fontId="2" fillId="0" borderId="33" xfId="2" applyNumberFormat="1" applyFont="1" applyBorder="1" applyAlignment="1">
      <alignment vertical="center" shrinkToFit="1"/>
    </xf>
    <xf numFmtId="2" fontId="2" fillId="0" borderId="3" xfId="0" applyNumberFormat="1" applyFont="1" applyBorder="1" applyAlignment="1">
      <alignment vertical="center" shrinkToFit="1"/>
    </xf>
    <xf numFmtId="2" fontId="2" fillId="0" borderId="1" xfId="0" applyNumberFormat="1" applyFont="1" applyBorder="1" applyAlignment="1">
      <alignment vertical="center" shrinkToFit="1"/>
    </xf>
    <xf numFmtId="2" fontId="2" fillId="2" borderId="43" xfId="0" applyNumberFormat="1" applyFont="1" applyFill="1" applyBorder="1" applyAlignment="1" applyProtection="1">
      <alignment vertical="center" shrinkToFit="1"/>
      <protection locked="0"/>
    </xf>
    <xf numFmtId="2" fontId="2" fillId="2" borderId="34" xfId="0" applyNumberFormat="1" applyFont="1" applyFill="1" applyBorder="1" applyAlignment="1" applyProtection="1">
      <alignment vertical="center" shrinkToFit="1"/>
      <protection locked="0"/>
    </xf>
    <xf numFmtId="2" fontId="2" fillId="2" borderId="26" xfId="0" applyNumberFormat="1" applyFont="1" applyFill="1" applyBorder="1" applyAlignment="1" applyProtection="1">
      <alignment vertical="center" shrinkToFit="1"/>
      <protection locked="0"/>
    </xf>
    <xf numFmtId="2" fontId="2" fillId="2" borderId="25" xfId="0" applyNumberFormat="1" applyFont="1" applyFill="1" applyBorder="1" applyAlignment="1" applyProtection="1">
      <alignment vertical="center" shrinkToFit="1"/>
      <protection locked="0"/>
    </xf>
    <xf numFmtId="2" fontId="2" fillId="2" borderId="34" xfId="0" applyNumberFormat="1" applyFont="1" applyFill="1" applyBorder="1" applyAlignment="1">
      <alignment vertical="center" shrinkToFit="1"/>
    </xf>
    <xf numFmtId="2" fontId="2" fillId="2" borderId="26" xfId="0" applyNumberFormat="1" applyFont="1" applyFill="1" applyBorder="1" applyAlignment="1">
      <alignment vertical="center" shrinkToFit="1"/>
    </xf>
    <xf numFmtId="2" fontId="2" fillId="0" borderId="43" xfId="0" applyNumberFormat="1" applyFont="1" applyBorder="1" applyAlignment="1">
      <alignment vertical="center" shrinkToFit="1"/>
    </xf>
    <xf numFmtId="2" fontId="2" fillId="0" borderId="34" xfId="0" applyNumberFormat="1" applyFont="1" applyBorder="1" applyAlignment="1">
      <alignment vertical="center" shrinkToFit="1"/>
    </xf>
    <xf numFmtId="4" fontId="8" fillId="2" borderId="1" xfId="0" applyNumberFormat="1" applyFont="1" applyFill="1" applyBorder="1" applyAlignment="1" applyProtection="1">
      <alignment horizontal="center" vertical="center" shrinkToFit="1"/>
      <protection locked="0"/>
    </xf>
    <xf numFmtId="181" fontId="8" fillId="0" borderId="1" xfId="0" applyNumberFormat="1" applyFont="1" applyBorder="1" applyAlignment="1">
      <alignment horizontal="center" vertical="center"/>
    </xf>
    <xf numFmtId="0" fontId="17" fillId="0" borderId="0" xfId="0" applyFont="1" applyAlignment="1">
      <alignment shrinkToFit="1"/>
    </xf>
    <xf numFmtId="0" fontId="18" fillId="0" borderId="1" xfId="0" applyFont="1" applyBorder="1" applyAlignment="1">
      <alignment horizontal="center" vertical="center" wrapText="1" shrinkToFit="1"/>
    </xf>
    <xf numFmtId="0" fontId="18" fillId="6" borderId="1" xfId="0" applyFont="1" applyFill="1" applyBorder="1" applyAlignment="1">
      <alignment vertical="center" shrinkToFit="1"/>
    </xf>
    <xf numFmtId="0" fontId="18" fillId="0" borderId="1" xfId="0" applyFont="1" applyBorder="1" applyAlignment="1">
      <alignment vertical="center" shrinkToFit="1"/>
    </xf>
    <xf numFmtId="0" fontId="18" fillId="0" borderId="0" xfId="0" applyFont="1" applyAlignment="1">
      <alignment vertical="center" shrinkToFit="1"/>
    </xf>
    <xf numFmtId="0" fontId="17" fillId="0" borderId="1" xfId="0" applyFont="1" applyBorder="1" applyAlignment="1">
      <alignment horizontal="center" vertical="center" wrapText="1" shrinkToFit="1"/>
    </xf>
    <xf numFmtId="0" fontId="17" fillId="0" borderId="0" xfId="0" applyFont="1" applyAlignment="1">
      <alignment horizontal="center" vertical="center" wrapText="1" shrinkToFit="1"/>
    </xf>
    <xf numFmtId="0" fontId="17" fillId="6" borderId="1" xfId="0" applyFont="1" applyFill="1" applyBorder="1" applyAlignment="1">
      <alignment shrinkToFit="1"/>
    </xf>
    <xf numFmtId="0" fontId="17" fillId="0" borderId="1" xfId="0" applyFont="1" applyBorder="1" applyAlignment="1">
      <alignment shrinkToFit="1"/>
    </xf>
    <xf numFmtId="0" fontId="18" fillId="0" borderId="1" xfId="0" quotePrefix="1" applyFont="1" applyBorder="1" applyAlignment="1">
      <alignment vertical="center" shrinkToFit="1"/>
    </xf>
    <xf numFmtId="20" fontId="18" fillId="0" borderId="1" xfId="0" quotePrefix="1" applyNumberFormat="1" applyFont="1" applyBorder="1" applyAlignment="1">
      <alignment vertical="center" shrinkToFit="1"/>
    </xf>
    <xf numFmtId="0" fontId="8" fillId="0" borderId="8" xfId="0" applyFont="1" applyBorder="1" applyAlignment="1">
      <alignment horizontal="center" vertical="center"/>
    </xf>
    <xf numFmtId="0" fontId="17" fillId="0" borderId="1" xfId="0" quotePrefix="1" applyFont="1" applyBorder="1" applyAlignment="1">
      <alignment shrinkToFit="1"/>
    </xf>
    <xf numFmtId="177" fontId="8" fillId="0" borderId="0" xfId="0" applyNumberFormat="1" applyFont="1" applyAlignment="1">
      <alignment vertical="center"/>
    </xf>
    <xf numFmtId="40" fontId="8" fillId="3" borderId="1" xfId="2" applyNumberFormat="1" applyFont="1" applyFill="1" applyBorder="1" applyAlignment="1" applyProtection="1">
      <alignment horizontal="center" vertical="center" shrinkToFit="1"/>
      <protection locked="0"/>
    </xf>
    <xf numFmtId="2" fontId="8" fillId="3" borderId="1" xfId="0" applyNumberFormat="1" applyFont="1" applyFill="1" applyBorder="1" applyAlignment="1" applyProtection="1">
      <alignment horizontal="center" vertical="center" shrinkToFit="1"/>
      <protection locked="0"/>
    </xf>
    <xf numFmtId="0" fontId="8" fillId="0" borderId="2" xfId="0" applyFont="1" applyBorder="1" applyAlignment="1">
      <alignment horizontal="center" vertical="center" shrinkToFit="1"/>
    </xf>
    <xf numFmtId="0" fontId="11" fillId="0" borderId="12" xfId="3" applyFont="1" applyBorder="1" applyAlignment="1">
      <alignment horizontal="center" vertical="center" shrinkToFit="1"/>
    </xf>
    <xf numFmtId="0" fontId="8" fillId="0" borderId="0" xfId="0" applyFont="1" applyAlignment="1">
      <alignment horizontal="center" vertical="center" shrinkToFit="1"/>
    </xf>
    <xf numFmtId="0" fontId="8" fillId="3" borderId="20" xfId="0" applyFont="1" applyFill="1" applyBorder="1" applyAlignment="1" applyProtection="1">
      <alignment horizontal="center" vertical="center"/>
      <protection locked="0"/>
    </xf>
    <xf numFmtId="20" fontId="8" fillId="5" borderId="73" xfId="0" applyNumberFormat="1" applyFont="1" applyFill="1" applyBorder="1" applyAlignment="1">
      <alignment horizontal="center" vertical="center"/>
    </xf>
    <xf numFmtId="179" fontId="8" fillId="5" borderId="2" xfId="0" applyNumberFormat="1" applyFont="1" applyFill="1" applyBorder="1" applyAlignment="1">
      <alignment horizontal="center" vertical="center"/>
    </xf>
    <xf numFmtId="0" fontId="8" fillId="5" borderId="73" xfId="0" applyFont="1" applyFill="1" applyBorder="1" applyAlignment="1">
      <alignment vertical="center"/>
    </xf>
    <xf numFmtId="0" fontId="23" fillId="0" borderId="0" xfId="0" applyFont="1" applyAlignment="1">
      <alignment vertical="center" shrinkToFit="1"/>
    </xf>
    <xf numFmtId="0" fontId="23" fillId="0" borderId="58" xfId="0" applyFont="1" applyBorder="1" applyAlignment="1">
      <alignment horizontal="center" vertical="center" shrinkToFit="1"/>
    </xf>
    <xf numFmtId="0" fontId="23" fillId="0" borderId="6" xfId="0" applyFont="1" applyBorder="1" applyAlignment="1">
      <alignment horizontal="center" vertical="center" shrinkToFit="1"/>
    </xf>
    <xf numFmtId="0" fontId="23" fillId="0" borderId="10" xfId="0" applyFont="1" applyBorder="1" applyAlignment="1">
      <alignment horizontal="center" vertical="center" shrinkToFit="1"/>
    </xf>
    <xf numFmtId="0" fontId="23" fillId="0" borderId="11" xfId="0" applyFont="1" applyBorder="1" applyAlignment="1">
      <alignment horizontal="center" vertical="center" shrinkToFit="1"/>
    </xf>
    <xf numFmtId="0" fontId="23" fillId="0" borderId="0" xfId="0" applyFont="1" applyAlignment="1">
      <alignment vertical="center"/>
    </xf>
    <xf numFmtId="0" fontId="23" fillId="0" borderId="8" xfId="0" applyFont="1" applyBorder="1" applyAlignment="1">
      <alignment horizontal="center" vertical="center" shrinkToFit="1"/>
    </xf>
    <xf numFmtId="0" fontId="23" fillId="0" borderId="12" xfId="0" applyFont="1" applyBorder="1" applyAlignment="1">
      <alignment horizontal="center" vertical="center" shrinkToFit="1"/>
    </xf>
    <xf numFmtId="0" fontId="23" fillId="0" borderId="13" xfId="0" applyFont="1" applyBorder="1" applyAlignment="1">
      <alignment horizontal="center" vertical="center" shrinkToFit="1"/>
    </xf>
    <xf numFmtId="0" fontId="24" fillId="0" borderId="1" xfId="0" applyFont="1" applyBorder="1" applyAlignment="1">
      <alignment horizontal="center" vertical="center" shrinkToFit="1"/>
    </xf>
    <xf numFmtId="176" fontId="23" fillId="0" borderId="14" xfId="2" applyNumberFormat="1" applyFont="1" applyFill="1" applyBorder="1" applyAlignment="1">
      <alignment vertical="center" shrinkToFit="1"/>
    </xf>
    <xf numFmtId="38" fontId="23" fillId="0" borderId="1" xfId="2" applyFont="1" applyFill="1" applyBorder="1" applyAlignment="1">
      <alignment vertical="center" shrinkToFit="1"/>
    </xf>
    <xf numFmtId="38" fontId="23" fillId="0" borderId="2" xfId="2" applyFont="1" applyFill="1" applyBorder="1" applyAlignment="1">
      <alignment vertical="center" shrinkToFit="1"/>
    </xf>
    <xf numFmtId="38" fontId="23" fillId="0" borderId="41" xfId="2" applyFont="1" applyFill="1" applyBorder="1" applyAlignment="1">
      <alignment vertical="center" shrinkToFit="1"/>
    </xf>
    <xf numFmtId="38" fontId="23" fillId="0" borderId="3" xfId="2" applyFont="1" applyFill="1" applyBorder="1" applyAlignment="1">
      <alignment vertical="center" shrinkToFit="1"/>
    </xf>
    <xf numFmtId="176" fontId="23" fillId="0" borderId="79" xfId="2" applyNumberFormat="1" applyFont="1" applyFill="1" applyBorder="1" applyAlignment="1">
      <alignment vertical="center" shrinkToFit="1"/>
    </xf>
    <xf numFmtId="0" fontId="23" fillId="0" borderId="28" xfId="0" applyFont="1" applyBorder="1" applyAlignment="1">
      <alignment horizontal="center" vertical="center" shrinkToFit="1"/>
    </xf>
    <xf numFmtId="57" fontId="24" fillId="2" borderId="55" xfId="0" applyNumberFormat="1" applyFont="1" applyFill="1" applyBorder="1" applyAlignment="1">
      <alignment horizontal="center" vertical="center" shrinkToFit="1"/>
    </xf>
    <xf numFmtId="176" fontId="23" fillId="0" borderId="1" xfId="2" applyNumberFormat="1" applyFont="1" applyFill="1" applyBorder="1" applyAlignment="1">
      <alignment vertical="center" shrinkToFit="1"/>
    </xf>
    <xf numFmtId="176" fontId="23" fillId="0" borderId="2" xfId="2" applyNumberFormat="1" applyFont="1" applyFill="1" applyBorder="1" applyAlignment="1">
      <alignment vertical="center" shrinkToFit="1"/>
    </xf>
    <xf numFmtId="176" fontId="23" fillId="0" borderId="3" xfId="2" applyNumberFormat="1" applyFont="1" applyFill="1" applyBorder="1" applyAlignment="1">
      <alignment vertical="center" shrinkToFit="1"/>
    </xf>
    <xf numFmtId="176" fontId="23" fillId="0" borderId="74" xfId="2" applyNumberFormat="1" applyFont="1" applyFill="1" applyBorder="1" applyAlignment="1">
      <alignment vertical="center" shrinkToFit="1"/>
    </xf>
    <xf numFmtId="0" fontId="23" fillId="0" borderId="48" xfId="0" applyFont="1" applyBorder="1" applyAlignment="1">
      <alignment horizontal="center" vertical="center" shrinkToFit="1"/>
    </xf>
    <xf numFmtId="57" fontId="23" fillId="2" borderId="12" xfId="0" applyNumberFormat="1" applyFont="1" applyFill="1" applyBorder="1" applyAlignment="1">
      <alignment horizontal="center" vertical="center" shrinkToFit="1"/>
    </xf>
    <xf numFmtId="0" fontId="23" fillId="0" borderId="33" xfId="0" applyFont="1" applyBorder="1" applyAlignment="1">
      <alignment horizontal="center" vertical="center" shrinkToFit="1"/>
    </xf>
    <xf numFmtId="0" fontId="23" fillId="0" borderId="1" xfId="0" applyFont="1" applyBorder="1" applyAlignment="1">
      <alignment horizontal="center" vertical="center" shrinkToFit="1"/>
    </xf>
    <xf numFmtId="176" fontId="23" fillId="0" borderId="19" xfId="2" applyNumberFormat="1" applyFont="1" applyBorder="1" applyAlignment="1">
      <alignment horizontal="center" vertical="center" shrinkToFit="1"/>
    </xf>
    <xf numFmtId="0" fontId="24" fillId="0" borderId="6" xfId="0" applyFont="1" applyBorder="1" applyAlignment="1">
      <alignment horizontal="center" vertical="center" shrinkToFit="1"/>
    </xf>
    <xf numFmtId="176" fontId="23" fillId="0" borderId="82" xfId="2" applyNumberFormat="1" applyFont="1" applyFill="1" applyBorder="1" applyAlignment="1">
      <alignment vertical="center" shrinkToFit="1"/>
    </xf>
    <xf numFmtId="176" fontId="23" fillId="0" borderId="6" xfId="2" applyNumberFormat="1" applyFont="1" applyFill="1" applyBorder="1" applyAlignment="1">
      <alignment vertical="center" shrinkToFit="1"/>
    </xf>
    <xf numFmtId="176" fontId="23" fillId="0" borderId="10" xfId="2" applyNumberFormat="1" applyFont="1" applyFill="1" applyBorder="1" applyAlignment="1">
      <alignment vertical="center" shrinkToFit="1"/>
    </xf>
    <xf numFmtId="176" fontId="23" fillId="0" borderId="83" xfId="2" applyNumberFormat="1" applyFont="1" applyFill="1" applyBorder="1" applyAlignment="1">
      <alignment vertical="center" shrinkToFit="1"/>
    </xf>
    <xf numFmtId="176" fontId="23" fillId="0" borderId="84" xfId="2" applyNumberFormat="1" applyFont="1" applyFill="1" applyBorder="1" applyAlignment="1">
      <alignment vertical="center" shrinkToFit="1"/>
    </xf>
    <xf numFmtId="176" fontId="23" fillId="0" borderId="85" xfId="2" applyNumberFormat="1" applyFont="1" applyFill="1" applyBorder="1" applyAlignment="1">
      <alignment vertical="center" shrinkToFit="1"/>
    </xf>
    <xf numFmtId="0" fontId="23" fillId="0" borderId="28" xfId="0" applyFont="1" applyBorder="1" applyAlignment="1">
      <alignment vertical="center" shrinkToFit="1"/>
    </xf>
    <xf numFmtId="0" fontId="23" fillId="3" borderId="18" xfId="0" applyFont="1" applyFill="1" applyBorder="1" applyAlignment="1">
      <alignment horizontal="center" vertical="center" shrinkToFit="1"/>
    </xf>
    <xf numFmtId="186" fontId="23" fillId="0" borderId="33" xfId="0" applyNumberFormat="1" applyFont="1" applyBorder="1" applyAlignment="1">
      <alignment horizontal="right" vertical="center" shrinkToFit="1"/>
    </xf>
    <xf numFmtId="186" fontId="23" fillId="0" borderId="1" xfId="0" applyNumberFormat="1" applyFont="1" applyBorder="1" applyAlignment="1">
      <alignment horizontal="right" vertical="center" shrinkToFit="1"/>
    </xf>
    <xf numFmtId="0" fontId="23" fillId="0" borderId="19" xfId="2" applyNumberFormat="1" applyFont="1" applyBorder="1" applyAlignment="1">
      <alignment horizontal="right" vertical="center" shrinkToFit="1"/>
    </xf>
    <xf numFmtId="0" fontId="26" fillId="0" borderId="80" xfId="0" applyFont="1" applyBorder="1" applyAlignment="1">
      <alignment horizontal="center" vertical="center" shrinkToFit="1"/>
    </xf>
    <xf numFmtId="176" fontId="26" fillId="0" borderId="86" xfId="2" applyNumberFormat="1" applyFont="1" applyFill="1" applyBorder="1" applyAlignment="1">
      <alignment vertical="center" shrinkToFit="1"/>
    </xf>
    <xf numFmtId="176" fontId="26" fillId="0" borderId="81" xfId="2" applyNumberFormat="1" applyFont="1" applyFill="1" applyBorder="1" applyAlignment="1">
      <alignment vertical="center" shrinkToFit="1"/>
    </xf>
    <xf numFmtId="176" fontId="26" fillId="0" borderId="71" xfId="2" applyNumberFormat="1" applyFont="1" applyFill="1" applyBorder="1" applyAlignment="1">
      <alignment vertical="center" shrinkToFit="1"/>
    </xf>
    <xf numFmtId="176" fontId="24" fillId="0" borderId="75" xfId="2" applyNumberFormat="1" applyFont="1" applyFill="1" applyBorder="1" applyAlignment="1">
      <alignment vertical="center" shrinkToFit="1"/>
    </xf>
    <xf numFmtId="176" fontId="23" fillId="0" borderId="53" xfId="2" applyNumberFormat="1" applyFont="1" applyFill="1" applyBorder="1" applyAlignment="1">
      <alignment vertical="center" shrinkToFit="1"/>
    </xf>
    <xf numFmtId="176" fontId="23" fillId="0" borderId="71" xfId="2" applyNumberFormat="1" applyFont="1" applyFill="1" applyBorder="1" applyAlignment="1">
      <alignment vertical="center" shrinkToFit="1"/>
    </xf>
    <xf numFmtId="176" fontId="26" fillId="0" borderId="75" xfId="2" applyNumberFormat="1" applyFont="1" applyFill="1" applyBorder="1" applyAlignment="1">
      <alignment vertical="center" shrinkToFit="1"/>
    </xf>
    <xf numFmtId="0" fontId="23" fillId="0" borderId="23" xfId="0" applyFont="1" applyBorder="1" applyAlignment="1">
      <alignment vertical="center" shrinkToFit="1"/>
    </xf>
    <xf numFmtId="0" fontId="23" fillId="3" borderId="2" xfId="0" applyFont="1" applyFill="1" applyBorder="1" applyAlignment="1">
      <alignment horizontal="center" vertical="center" shrinkToFit="1"/>
    </xf>
    <xf numFmtId="0" fontId="23" fillId="0" borderId="0" xfId="0" applyFont="1" applyAlignment="1">
      <alignment horizontal="center" vertical="center" shrinkToFit="1"/>
    </xf>
    <xf numFmtId="0" fontId="23" fillId="0" borderId="48" xfId="0" applyFont="1" applyBorder="1" applyAlignment="1">
      <alignment vertical="center" shrinkToFit="1"/>
    </xf>
    <xf numFmtId="0" fontId="23" fillId="3" borderId="54" xfId="0" applyFont="1" applyFill="1" applyBorder="1" applyAlignment="1">
      <alignment horizontal="center" vertical="center" shrinkToFit="1"/>
    </xf>
    <xf numFmtId="186" fontId="23" fillId="0" borderId="35" xfId="0" applyNumberFormat="1" applyFont="1" applyBorder="1" applyAlignment="1">
      <alignment horizontal="right" vertical="center" shrinkToFit="1"/>
    </xf>
    <xf numFmtId="186" fontId="23" fillId="0" borderId="36" xfId="0" applyNumberFormat="1" applyFont="1" applyBorder="1" applyAlignment="1">
      <alignment horizontal="right" vertical="center" shrinkToFit="1"/>
    </xf>
    <xf numFmtId="0" fontId="23" fillId="0" borderId="24" xfId="2" applyNumberFormat="1" applyFont="1" applyBorder="1" applyAlignment="1">
      <alignment horizontal="right" vertical="center" shrinkToFit="1"/>
    </xf>
    <xf numFmtId="0" fontId="23" fillId="0" borderId="8" xfId="0" applyFont="1" applyBorder="1" applyAlignment="1">
      <alignment vertical="center" shrinkToFit="1"/>
    </xf>
    <xf numFmtId="0" fontId="23" fillId="2" borderId="1" xfId="0" applyFont="1" applyFill="1" applyBorder="1" applyAlignment="1">
      <alignment vertical="center" shrinkToFit="1"/>
    </xf>
    <xf numFmtId="176" fontId="23" fillId="0" borderId="1" xfId="0" applyNumberFormat="1" applyFont="1" applyBorder="1" applyAlignment="1">
      <alignment vertical="center" shrinkToFit="1"/>
    </xf>
    <xf numFmtId="0" fontId="24" fillId="0" borderId="0" xfId="0" applyFont="1" applyAlignment="1">
      <alignment vertical="center" shrinkToFit="1"/>
    </xf>
    <xf numFmtId="0" fontId="24" fillId="0" borderId="1" xfId="0" applyFont="1" applyBorder="1" applyAlignment="1">
      <alignment horizontal="center" vertical="center"/>
    </xf>
    <xf numFmtId="185" fontId="23" fillId="0" borderId="1" xfId="0" applyNumberFormat="1" applyFont="1" applyBorder="1" applyAlignment="1">
      <alignment horizontal="center" vertical="center" shrinkToFit="1"/>
    </xf>
    <xf numFmtId="0" fontId="24" fillId="0" borderId="42" xfId="0" applyFont="1" applyBorder="1" applyAlignment="1">
      <alignment vertical="center"/>
    </xf>
    <xf numFmtId="0" fontId="24" fillId="0" borderId="1" xfId="0" applyFont="1" applyBorder="1" applyAlignment="1">
      <alignment horizontal="right" vertical="center"/>
    </xf>
    <xf numFmtId="0" fontId="24" fillId="2" borderId="1" xfId="0" applyFont="1" applyFill="1" applyBorder="1" applyAlignment="1">
      <alignment vertical="center"/>
    </xf>
    <xf numFmtId="0" fontId="24" fillId="0" borderId="0" xfId="0" applyFont="1" applyAlignment="1">
      <alignment vertical="center"/>
    </xf>
    <xf numFmtId="184" fontId="24" fillId="0" borderId="1" xfId="0" applyNumberFormat="1" applyFont="1" applyBorder="1" applyAlignment="1">
      <alignment horizontal="right" vertical="center"/>
    </xf>
    <xf numFmtId="38" fontId="23" fillId="2" borderId="1" xfId="2" applyFont="1" applyFill="1" applyBorder="1" applyAlignment="1">
      <alignment vertical="center" shrinkToFit="1"/>
    </xf>
    <xf numFmtId="0" fontId="23" fillId="0" borderId="1" xfId="0" applyFont="1" applyBorder="1" applyAlignment="1">
      <alignment vertical="center" shrinkToFit="1"/>
    </xf>
    <xf numFmtId="0" fontId="26" fillId="0" borderId="1" xfId="0" applyFont="1" applyBorder="1" applyAlignment="1">
      <alignment horizontal="center" vertical="center" shrinkToFit="1"/>
    </xf>
    <xf numFmtId="0" fontId="23" fillId="0" borderId="14" xfId="0" applyFont="1" applyBorder="1" applyAlignment="1">
      <alignment vertical="center" shrinkToFit="1"/>
    </xf>
    <xf numFmtId="0" fontId="30" fillId="0" borderId="0" xfId="0" applyFont="1" applyAlignment="1">
      <alignment vertical="center"/>
    </xf>
    <xf numFmtId="184" fontId="24" fillId="0" borderId="1" xfId="0" applyNumberFormat="1" applyFont="1" applyBorder="1" applyAlignment="1">
      <alignment vertical="center"/>
    </xf>
    <xf numFmtId="0" fontId="23" fillId="3" borderId="62" xfId="0" applyFont="1" applyFill="1" applyBorder="1" applyAlignment="1">
      <alignment horizontal="center" vertical="center" shrinkToFit="1"/>
    </xf>
    <xf numFmtId="38" fontId="23" fillId="0" borderId="45" xfId="2" applyFont="1" applyFill="1" applyBorder="1" applyAlignment="1">
      <alignment vertical="center" shrinkToFit="1"/>
    </xf>
    <xf numFmtId="176" fontId="26" fillId="0" borderId="87" xfId="2" applyNumberFormat="1" applyFont="1" applyFill="1" applyBorder="1" applyAlignment="1">
      <alignment vertical="center" shrinkToFit="1"/>
    </xf>
    <xf numFmtId="0" fontId="23" fillId="0" borderId="3" xfId="0" applyFont="1" applyBorder="1" applyAlignment="1">
      <alignment horizontal="center" vertical="center" shrinkToFit="1"/>
    </xf>
    <xf numFmtId="38" fontId="23" fillId="0" borderId="1" xfId="2" applyFont="1" applyBorder="1" applyAlignment="1">
      <alignment vertical="center" shrinkToFit="1"/>
    </xf>
    <xf numFmtId="0" fontId="26" fillId="0" borderId="90" xfId="0" applyFont="1" applyBorder="1" applyAlignment="1">
      <alignment vertical="center" shrinkToFit="1"/>
    </xf>
    <xf numFmtId="0" fontId="26" fillId="0" borderId="19" xfId="0" applyFont="1" applyBorder="1" applyAlignment="1">
      <alignment vertical="center" shrinkToFit="1"/>
    </xf>
    <xf numFmtId="0" fontId="24" fillId="0" borderId="2" xfId="0" applyFont="1" applyBorder="1" applyAlignment="1">
      <alignment horizontal="center" vertical="center" shrinkToFit="1"/>
    </xf>
    <xf numFmtId="38" fontId="23" fillId="0" borderId="33" xfId="2" applyFont="1" applyFill="1" applyBorder="1" applyAlignment="1">
      <alignment vertical="center" shrinkToFit="1"/>
    </xf>
    <xf numFmtId="38" fontId="23" fillId="0" borderId="19" xfId="2" applyFont="1" applyFill="1" applyBorder="1" applyAlignment="1">
      <alignment vertical="center" shrinkToFit="1"/>
    </xf>
    <xf numFmtId="176" fontId="23" fillId="0" borderId="33" xfId="2" applyNumberFormat="1" applyFont="1" applyFill="1" applyBorder="1" applyAlignment="1">
      <alignment vertical="center" shrinkToFit="1"/>
    </xf>
    <xf numFmtId="176" fontId="23" fillId="0" borderId="19" xfId="2" applyNumberFormat="1" applyFont="1" applyFill="1" applyBorder="1" applyAlignment="1">
      <alignment vertical="center" shrinkToFit="1"/>
    </xf>
    <xf numFmtId="0" fontId="24" fillId="0" borderId="10" xfId="0" applyFont="1" applyBorder="1" applyAlignment="1">
      <alignment horizontal="center" vertical="center" shrinkToFit="1"/>
    </xf>
    <xf numFmtId="176" fontId="23" fillId="0" borderId="44" xfId="2" applyNumberFormat="1" applyFont="1" applyFill="1" applyBorder="1" applyAlignment="1">
      <alignment vertical="center" shrinkToFit="1"/>
    </xf>
    <xf numFmtId="176" fontId="23" fillId="0" borderId="91" xfId="2" applyNumberFormat="1" applyFont="1" applyFill="1" applyBorder="1" applyAlignment="1">
      <alignment vertical="center" shrinkToFit="1"/>
    </xf>
    <xf numFmtId="0" fontId="26" fillId="0" borderId="15" xfId="0" applyFont="1" applyBorder="1" applyAlignment="1">
      <alignment horizontal="center" vertical="center" shrinkToFit="1"/>
    </xf>
    <xf numFmtId="176" fontId="26" fillId="0" borderId="80" xfId="2" applyNumberFormat="1" applyFont="1" applyFill="1" applyBorder="1" applyAlignment="1">
      <alignment vertical="center" shrinkToFit="1"/>
    </xf>
    <xf numFmtId="0" fontId="4" fillId="0" borderId="12" xfId="3" applyFont="1" applyBorder="1" applyAlignment="1">
      <alignment horizontal="center" vertical="center" shrinkToFit="1"/>
    </xf>
    <xf numFmtId="0" fontId="23" fillId="0" borderId="3" xfId="0" applyFont="1" applyBorder="1" applyAlignment="1">
      <alignment vertical="center" shrinkToFit="1"/>
    </xf>
    <xf numFmtId="0" fontId="23" fillId="0" borderId="4" xfId="0" applyFont="1" applyBorder="1" applyAlignment="1">
      <alignment vertical="center" shrinkToFit="1"/>
    </xf>
    <xf numFmtId="0" fontId="1" fillId="0" borderId="1" xfId="0" applyFont="1" applyBorder="1" applyAlignment="1">
      <alignment horizontal="center" vertical="center" wrapText="1" shrinkToFit="1"/>
    </xf>
    <xf numFmtId="0" fontId="1" fillId="0" borderId="2" xfId="0" applyFont="1" applyBorder="1" applyAlignment="1">
      <alignment horizontal="center" vertical="center" wrapText="1" shrinkToFit="1"/>
    </xf>
    <xf numFmtId="176" fontId="23" fillId="0" borderId="41" xfId="2" applyNumberFormat="1" applyFont="1" applyFill="1" applyBorder="1" applyAlignment="1">
      <alignment vertical="center" shrinkToFit="1"/>
    </xf>
    <xf numFmtId="38" fontId="24" fillId="2" borderId="1" xfId="2" applyFont="1" applyFill="1" applyBorder="1" applyAlignment="1">
      <alignment vertical="center"/>
    </xf>
    <xf numFmtId="0" fontId="26" fillId="0" borderId="77" xfId="0" applyFont="1" applyBorder="1" applyAlignment="1">
      <alignment horizontal="center" vertical="center" shrinkToFit="1"/>
    </xf>
    <xf numFmtId="0" fontId="26" fillId="0" borderId="78" xfId="0" applyFont="1" applyBorder="1" applyAlignment="1">
      <alignment vertical="center" shrinkToFit="1"/>
    </xf>
    <xf numFmtId="0" fontId="8" fillId="0" borderId="0" xfId="0" applyFont="1" applyAlignment="1">
      <alignment vertical="center" shrinkToFit="1"/>
    </xf>
    <xf numFmtId="0" fontId="8" fillId="4" borderId="40" xfId="0" applyFont="1" applyFill="1" applyBorder="1" applyAlignment="1">
      <alignment horizontal="center" vertical="center" shrinkToFit="1"/>
    </xf>
    <xf numFmtId="0" fontId="8" fillId="5" borderId="41" xfId="0" applyFont="1" applyFill="1" applyBorder="1" applyAlignment="1">
      <alignment vertical="center" shrinkToFit="1"/>
    </xf>
    <xf numFmtId="0" fontId="8" fillId="0" borderId="41" xfId="0" applyFont="1" applyBorder="1" applyAlignment="1">
      <alignment vertical="center" shrinkToFit="1"/>
    </xf>
    <xf numFmtId="0" fontId="8" fillId="5" borderId="73" xfId="0" applyFont="1" applyFill="1" applyBorder="1" applyAlignment="1">
      <alignment vertical="center" shrinkToFit="1"/>
    </xf>
    <xf numFmtId="0" fontId="22" fillId="0" borderId="75" xfId="0" applyFont="1" applyBorder="1" applyAlignment="1">
      <alignment vertical="center" shrinkToFit="1"/>
    </xf>
    <xf numFmtId="0" fontId="8" fillId="0" borderId="2" xfId="0" applyFont="1" applyBorder="1" applyAlignment="1">
      <alignment horizontal="center" vertical="center"/>
    </xf>
    <xf numFmtId="0" fontId="8" fillId="3" borderId="20" xfId="0" applyFont="1" applyFill="1" applyBorder="1" applyAlignment="1">
      <alignment horizontal="center" vertical="center"/>
    </xf>
    <xf numFmtId="0" fontId="8" fillId="0" borderId="4" xfId="0" applyFont="1" applyBorder="1" applyAlignment="1">
      <alignment vertical="center" shrinkToFit="1"/>
    </xf>
    <xf numFmtId="0" fontId="9" fillId="0" borderId="0" xfId="0" applyFont="1" applyAlignment="1">
      <alignment vertical="center"/>
    </xf>
    <xf numFmtId="2" fontId="2" fillId="0" borderId="3" xfId="2" applyNumberFormat="1" applyFont="1" applyBorder="1" applyAlignment="1" applyProtection="1">
      <alignment vertical="center" shrinkToFit="1"/>
    </xf>
    <xf numFmtId="2" fontId="2" fillId="0" borderId="1" xfId="2" applyNumberFormat="1" applyFont="1" applyBorder="1" applyAlignment="1" applyProtection="1">
      <alignment vertical="center" shrinkToFit="1"/>
    </xf>
    <xf numFmtId="2" fontId="2" fillId="0" borderId="19" xfId="2" applyNumberFormat="1" applyFont="1" applyBorder="1" applyAlignment="1" applyProtection="1">
      <alignment vertical="center" shrinkToFit="1"/>
    </xf>
    <xf numFmtId="2" fontId="2" fillId="0" borderId="33" xfId="2" applyNumberFormat="1" applyFont="1" applyBorder="1" applyAlignment="1" applyProtection="1">
      <alignment vertical="center" shrinkToFit="1"/>
    </xf>
    <xf numFmtId="2" fontId="8" fillId="3" borderId="1" xfId="0" applyNumberFormat="1" applyFont="1" applyFill="1" applyBorder="1" applyAlignment="1">
      <alignment horizontal="center" vertical="center" shrinkToFit="1"/>
    </xf>
    <xf numFmtId="2" fontId="2" fillId="2" borderId="43" xfId="0" applyNumberFormat="1" applyFont="1" applyFill="1" applyBorder="1" applyAlignment="1">
      <alignment vertical="center" shrinkToFit="1"/>
    </xf>
    <xf numFmtId="2" fontId="2" fillId="2" borderId="25" xfId="0" applyNumberFormat="1" applyFont="1" applyFill="1" applyBorder="1" applyAlignment="1">
      <alignment vertical="center" shrinkToFit="1"/>
    </xf>
    <xf numFmtId="4" fontId="8" fillId="2" borderId="2" xfId="0" applyNumberFormat="1" applyFont="1" applyFill="1" applyBorder="1" applyAlignment="1">
      <alignment horizontal="center" vertical="center" shrinkToFit="1"/>
    </xf>
    <xf numFmtId="0" fontId="8" fillId="0" borderId="1" xfId="0" applyFont="1" applyBorder="1" applyAlignment="1">
      <alignment horizontal="center" vertical="center" wrapText="1" shrinkToFit="1"/>
    </xf>
    <xf numFmtId="0" fontId="8" fillId="0" borderId="34" xfId="0" applyFont="1" applyBorder="1" applyAlignment="1">
      <alignment horizontal="center" vertical="center" wrapText="1" shrinkToFit="1"/>
    </xf>
    <xf numFmtId="0" fontId="8" fillId="3" borderId="8" xfId="0" applyFont="1" applyFill="1" applyBorder="1" applyAlignment="1">
      <alignment horizontal="center" vertical="center" shrinkToFit="1"/>
    </xf>
    <xf numFmtId="4" fontId="8" fillId="6" borderId="96" xfId="0" applyNumberFormat="1" applyFont="1" applyFill="1" applyBorder="1" applyAlignment="1">
      <alignment vertical="center" shrinkToFit="1"/>
    </xf>
    <xf numFmtId="0" fontId="8" fillId="6" borderId="95" xfId="0" applyFont="1" applyFill="1" applyBorder="1" applyAlignment="1">
      <alignment horizontal="center" vertical="center" shrinkToFit="1"/>
    </xf>
    <xf numFmtId="0" fontId="8" fillId="6" borderId="96" xfId="0" applyFont="1" applyFill="1" applyBorder="1" applyAlignment="1">
      <alignment horizontal="center" vertical="center" wrapText="1" shrinkToFit="1"/>
    </xf>
    <xf numFmtId="4" fontId="8" fillId="6" borderId="97" xfId="0" applyNumberFormat="1" applyFont="1" applyFill="1" applyBorder="1" applyAlignment="1">
      <alignment vertical="center" shrinkToFit="1"/>
    </xf>
    <xf numFmtId="40" fontId="8" fillId="3" borderId="96" xfId="2" applyNumberFormat="1" applyFont="1" applyFill="1" applyBorder="1" applyAlignment="1" applyProtection="1">
      <alignment horizontal="center" vertical="center" shrinkToFit="1"/>
    </xf>
    <xf numFmtId="0" fontId="8" fillId="3" borderId="95" xfId="0" applyFont="1" applyFill="1" applyBorder="1" applyAlignment="1">
      <alignment horizontal="center" vertical="center" shrinkToFit="1"/>
    </xf>
    <xf numFmtId="0" fontId="8" fillId="3" borderId="96" xfId="0" applyFont="1" applyFill="1" applyBorder="1" applyAlignment="1">
      <alignment horizontal="center" vertical="center" shrinkToFit="1"/>
    </xf>
    <xf numFmtId="0" fontId="8" fillId="3" borderId="97" xfId="0" applyFont="1" applyFill="1" applyBorder="1" applyAlignment="1">
      <alignment horizontal="center" vertical="center" shrinkToFit="1"/>
    </xf>
    <xf numFmtId="0" fontId="8" fillId="3" borderId="98" xfId="0" applyFont="1" applyFill="1" applyBorder="1" applyAlignment="1">
      <alignment horizontal="center" vertical="center" shrinkToFit="1"/>
    </xf>
    <xf numFmtId="0" fontId="8" fillId="0" borderId="3" xfId="0" applyFont="1" applyBorder="1" applyAlignment="1">
      <alignment vertical="center" shrinkToFit="1"/>
    </xf>
    <xf numFmtId="2" fontId="8" fillId="0" borderId="2" xfId="0" applyNumberFormat="1" applyFont="1" applyBorder="1" applyAlignment="1">
      <alignment vertical="center" wrapText="1" shrinkToFit="1"/>
    </xf>
    <xf numFmtId="0" fontId="8" fillId="7" borderId="2" xfId="0" applyFont="1" applyFill="1" applyBorder="1" applyAlignment="1">
      <alignment horizontal="center" vertical="center"/>
    </xf>
    <xf numFmtId="0" fontId="8" fillId="7" borderId="12" xfId="0" applyFont="1" applyFill="1" applyBorder="1" applyAlignment="1">
      <alignment horizontal="center" vertical="center"/>
    </xf>
    <xf numFmtId="0" fontId="8" fillId="5" borderId="2" xfId="0" applyFont="1" applyFill="1" applyBorder="1" applyAlignment="1">
      <alignment horizontal="center" vertical="center"/>
    </xf>
    <xf numFmtId="0" fontId="8" fillId="6" borderId="96" xfId="0" applyFont="1" applyFill="1" applyBorder="1" applyAlignment="1">
      <alignment horizontal="center" vertical="center" shrinkToFit="1"/>
    </xf>
    <xf numFmtId="0" fontId="8" fillId="6" borderId="97" xfId="0" applyFont="1" applyFill="1" applyBorder="1" applyAlignment="1">
      <alignment horizontal="center" vertical="center" shrinkToFit="1"/>
    </xf>
    <xf numFmtId="0" fontId="8" fillId="6" borderId="98" xfId="0" applyFont="1" applyFill="1" applyBorder="1" applyAlignment="1">
      <alignment horizontal="center" vertical="center" shrinkToFit="1"/>
    </xf>
    <xf numFmtId="40" fontId="8" fillId="6" borderId="96" xfId="2" applyNumberFormat="1" applyFont="1" applyFill="1" applyBorder="1" applyAlignment="1" applyProtection="1">
      <alignment horizontal="center" vertical="center" shrinkToFit="1"/>
    </xf>
    <xf numFmtId="0" fontId="8" fillId="6" borderId="0" xfId="0" applyFont="1" applyFill="1" applyAlignment="1">
      <alignment vertical="center"/>
    </xf>
    <xf numFmtId="0" fontId="8" fillId="6" borderId="92" xfId="0" applyFont="1" applyFill="1" applyBorder="1" applyAlignment="1">
      <alignment horizontal="center" vertical="center" shrinkToFit="1"/>
    </xf>
    <xf numFmtId="0" fontId="8" fillId="6" borderId="93" xfId="0" applyFont="1" applyFill="1" applyBorder="1" applyAlignment="1">
      <alignment horizontal="center" vertical="center" shrinkToFit="1"/>
    </xf>
    <xf numFmtId="0" fontId="8" fillId="0" borderId="4" xfId="0" applyFont="1" applyBorder="1" applyAlignment="1">
      <alignment horizontal="center" vertical="center" wrapText="1" shrinkToFit="1"/>
    </xf>
    <xf numFmtId="20" fontId="8" fillId="2" borderId="3" xfId="0" applyNumberFormat="1" applyFont="1" applyFill="1" applyBorder="1" applyAlignment="1">
      <alignment horizontal="center" vertical="center" wrapText="1" shrinkToFit="1"/>
    </xf>
    <xf numFmtId="40" fontId="8" fillId="0" borderId="0" xfId="2" applyNumberFormat="1" applyFont="1" applyAlignment="1" applyProtection="1">
      <alignment vertical="center"/>
    </xf>
    <xf numFmtId="0" fontId="8" fillId="8" borderId="1" xfId="0" applyFont="1" applyFill="1" applyBorder="1" applyAlignment="1">
      <alignment horizontal="center" vertical="center"/>
    </xf>
    <xf numFmtId="0" fontId="8" fillId="0" borderId="1" xfId="0" applyFont="1" applyBorder="1" applyAlignment="1">
      <alignment horizontal="center" vertical="center"/>
    </xf>
    <xf numFmtId="0" fontId="23" fillId="0" borderId="25" xfId="0" applyFont="1" applyBorder="1" applyAlignment="1">
      <alignment horizontal="center" vertical="center" shrinkToFit="1"/>
    </xf>
    <xf numFmtId="0" fontId="34" fillId="0" borderId="0" xfId="0" applyFont="1" applyAlignment="1">
      <alignment vertical="center"/>
    </xf>
    <xf numFmtId="0" fontId="8" fillId="0" borderId="0" xfId="0" applyFont="1" applyAlignment="1">
      <alignment horizontal="center" vertical="center" wrapText="1" shrinkToFit="1"/>
    </xf>
    <xf numFmtId="4" fontId="8" fillId="0" borderId="0" xfId="0" applyNumberFormat="1" applyFont="1" applyAlignment="1">
      <alignment horizontal="center" vertical="center" shrinkToFit="1"/>
    </xf>
    <xf numFmtId="0" fontId="23" fillId="0" borderId="93" xfId="0" applyFont="1" applyBorder="1" applyAlignment="1">
      <alignment vertical="center"/>
    </xf>
    <xf numFmtId="0" fontId="23" fillId="0" borderId="109" xfId="0" applyFont="1" applyBorder="1" applyAlignment="1">
      <alignment vertical="center" shrinkToFit="1"/>
    </xf>
    <xf numFmtId="0" fontId="24" fillId="0" borderId="109" xfId="0" applyFont="1" applyBorder="1" applyAlignment="1">
      <alignment vertical="center" shrinkToFit="1"/>
    </xf>
    <xf numFmtId="185" fontId="23" fillId="0" borderId="8" xfId="0" applyNumberFormat="1" applyFont="1" applyBorder="1" applyAlignment="1">
      <alignment horizontal="center" vertical="center" shrinkToFit="1"/>
    </xf>
    <xf numFmtId="0" fontId="23" fillId="0" borderId="109" xfId="0" applyFont="1" applyBorder="1" applyAlignment="1">
      <alignment vertical="center"/>
    </xf>
    <xf numFmtId="186" fontId="23" fillId="0" borderId="109" xfId="0" applyNumberFormat="1" applyFont="1" applyBorder="1" applyAlignment="1">
      <alignment horizontal="right" vertical="center" shrinkToFit="1"/>
    </xf>
    <xf numFmtId="0" fontId="23" fillId="0" borderId="109" xfId="2" applyNumberFormat="1" applyFont="1" applyFill="1" applyBorder="1" applyAlignment="1">
      <alignment horizontal="right" vertical="center" shrinkToFit="1"/>
    </xf>
    <xf numFmtId="0" fontId="35" fillId="0" borderId="93" xfId="0" applyFont="1" applyBorder="1" applyAlignment="1">
      <alignment vertical="center"/>
    </xf>
    <xf numFmtId="0" fontId="35" fillId="0" borderId="109" xfId="0" applyFont="1" applyBorder="1" applyAlignment="1">
      <alignment vertical="center"/>
    </xf>
    <xf numFmtId="186" fontId="23" fillId="0" borderId="36" xfId="0" applyNumberFormat="1" applyFont="1" applyBorder="1" applyAlignment="1">
      <alignment vertical="center" shrinkToFit="1"/>
    </xf>
    <xf numFmtId="0" fontId="23" fillId="0" borderId="123" xfId="0" applyFont="1" applyBorder="1" applyAlignment="1">
      <alignment horizontal="center" vertical="center" shrinkToFit="1"/>
    </xf>
    <xf numFmtId="57" fontId="24" fillId="2" borderId="12" xfId="0" applyNumberFormat="1" applyFont="1" applyFill="1" applyBorder="1" applyAlignment="1">
      <alignment horizontal="center" vertical="center" shrinkToFit="1"/>
    </xf>
    <xf numFmtId="0" fontId="36" fillId="0" borderId="1" xfId="0" applyFont="1" applyBorder="1" applyAlignment="1">
      <alignment horizontal="center" vertical="center" wrapText="1" shrinkToFit="1"/>
    </xf>
    <xf numFmtId="0" fontId="33" fillId="0" borderId="2" xfId="0" applyFont="1" applyBorder="1" applyAlignment="1">
      <alignment horizontal="center" vertical="center" wrapText="1" shrinkToFit="1"/>
    </xf>
    <xf numFmtId="0" fontId="8" fillId="2" borderId="2" xfId="0" applyFont="1" applyFill="1" applyBorder="1" applyAlignment="1" applyProtection="1">
      <alignment horizontal="center" vertical="center" shrinkToFit="1"/>
      <protection locked="0"/>
    </xf>
    <xf numFmtId="0" fontId="8" fillId="2" borderId="4" xfId="0" applyFont="1" applyFill="1" applyBorder="1" applyAlignment="1" applyProtection="1">
      <alignment horizontal="center" vertical="center" shrinkToFit="1"/>
      <protection locked="0"/>
    </xf>
    <xf numFmtId="0" fontId="8" fillId="2" borderId="3" xfId="0" applyFont="1" applyFill="1" applyBorder="1" applyAlignment="1" applyProtection="1">
      <alignment horizontal="center" vertical="center" shrinkToFit="1"/>
      <protection locked="0"/>
    </xf>
    <xf numFmtId="0" fontId="8" fillId="2" borderId="22" xfId="0" applyFont="1" applyFill="1" applyBorder="1" applyAlignment="1" applyProtection="1">
      <alignment horizontal="center" vertical="center" shrinkToFit="1"/>
      <protection locked="0"/>
    </xf>
    <xf numFmtId="0" fontId="8" fillId="0" borderId="0" xfId="0" applyFont="1" applyAlignment="1">
      <alignment vertical="center"/>
    </xf>
    <xf numFmtId="0" fontId="4" fillId="0" borderId="2" xfId="4" applyFont="1" applyBorder="1" applyAlignment="1">
      <alignment vertical="center" textRotation="255" shrinkToFit="1"/>
    </xf>
    <xf numFmtId="0" fontId="4" fillId="0" borderId="3" xfId="4" applyFont="1" applyBorder="1" applyAlignment="1">
      <alignment vertical="center" textRotation="255" shrinkToFit="1"/>
    </xf>
    <xf numFmtId="0" fontId="4" fillId="0" borderId="2" xfId="4" applyFont="1" applyBorder="1">
      <alignment vertical="center"/>
    </xf>
    <xf numFmtId="0" fontId="4" fillId="0" borderId="4" xfId="4" applyFont="1" applyBorder="1">
      <alignment vertical="center"/>
    </xf>
    <xf numFmtId="0" fontId="4" fillId="0" borderId="3" xfId="4" applyFont="1" applyBorder="1">
      <alignment vertical="center"/>
    </xf>
    <xf numFmtId="0" fontId="8" fillId="8" borderId="2" xfId="0" applyFont="1" applyFill="1" applyBorder="1" applyAlignment="1">
      <alignment horizontal="center" vertical="center" shrinkToFit="1"/>
    </xf>
    <xf numFmtId="0" fontId="8" fillId="8" borderId="4" xfId="0" applyFont="1" applyFill="1" applyBorder="1" applyAlignment="1">
      <alignment horizontal="center" vertical="center" shrinkToFit="1"/>
    </xf>
    <xf numFmtId="0" fontId="8" fillId="8" borderId="3" xfId="0" applyFont="1" applyFill="1" applyBorder="1" applyAlignment="1">
      <alignment horizontal="center" vertical="center" shrinkToFit="1"/>
    </xf>
    <xf numFmtId="0" fontId="4" fillId="0" borderId="2" xfId="4" applyFont="1" applyBorder="1" applyAlignment="1">
      <alignment horizontal="center" vertical="center"/>
    </xf>
    <xf numFmtId="0" fontId="4" fillId="0" borderId="3" xfId="4" applyFont="1" applyBorder="1" applyAlignment="1">
      <alignment horizontal="center" vertical="center"/>
    </xf>
    <xf numFmtId="0" fontId="4" fillId="0" borderId="4" xfId="4" applyFont="1" applyBorder="1" applyAlignment="1">
      <alignment horizontal="center" vertical="center"/>
    </xf>
    <xf numFmtId="0" fontId="8" fillId="0" borderId="0" xfId="0" applyFont="1" applyAlignment="1">
      <alignment vertical="center" wrapText="1"/>
    </xf>
    <xf numFmtId="2" fontId="8" fillId="0" borderId="2" xfId="0" applyNumberFormat="1" applyFont="1" applyBorder="1" applyAlignment="1">
      <alignment horizontal="center" vertical="center"/>
    </xf>
    <xf numFmtId="2" fontId="8" fillId="0" borderId="4" xfId="0" applyNumberFormat="1" applyFont="1" applyBorder="1" applyAlignment="1">
      <alignment horizontal="center" vertical="center"/>
    </xf>
    <xf numFmtId="2" fontId="8" fillId="0" borderId="3" xfId="0" applyNumberFormat="1" applyFont="1" applyBorder="1" applyAlignment="1">
      <alignment horizontal="center" vertical="center"/>
    </xf>
    <xf numFmtId="182" fontId="8" fillId="0" borderId="68" xfId="0" applyNumberFormat="1" applyFont="1" applyBorder="1" applyAlignment="1">
      <alignment horizontal="right" vertical="center" shrinkToFit="1"/>
    </xf>
    <xf numFmtId="182" fontId="8" fillId="0" borderId="69" xfId="0" applyNumberFormat="1" applyFont="1" applyBorder="1" applyAlignment="1">
      <alignment horizontal="right" vertical="center" shrinkToFit="1"/>
    </xf>
    <xf numFmtId="182" fontId="8" fillId="0" borderId="70" xfId="0" applyNumberFormat="1" applyFont="1" applyBorder="1" applyAlignment="1">
      <alignment horizontal="right" vertical="center" shrinkToFit="1"/>
    </xf>
    <xf numFmtId="0" fontId="8" fillId="8" borderId="2" xfId="0" applyFont="1" applyFill="1" applyBorder="1" applyAlignment="1">
      <alignment horizontal="center" vertical="center"/>
    </xf>
    <xf numFmtId="0" fontId="8" fillId="8" borderId="3" xfId="0" applyFont="1" applyFill="1" applyBorder="1" applyAlignment="1">
      <alignment horizontal="center" vertical="center"/>
    </xf>
    <xf numFmtId="0" fontId="8" fillId="8" borderId="10" xfId="0" applyFont="1" applyFill="1" applyBorder="1" applyAlignment="1">
      <alignment horizontal="center" vertical="center"/>
    </xf>
    <xf numFmtId="0" fontId="8" fillId="8" borderId="11" xfId="0" applyFont="1" applyFill="1" applyBorder="1" applyAlignment="1">
      <alignment horizontal="center" vertical="center"/>
    </xf>
    <xf numFmtId="0" fontId="8" fillId="8" borderId="12" xfId="0" applyFont="1" applyFill="1" applyBorder="1" applyAlignment="1">
      <alignment horizontal="center" vertical="center"/>
    </xf>
    <xf numFmtId="0" fontId="8" fillId="8" borderId="13" xfId="0" applyFont="1" applyFill="1" applyBorder="1" applyAlignment="1">
      <alignment horizontal="center" vertical="center"/>
    </xf>
    <xf numFmtId="183" fontId="8" fillId="0" borderId="10" xfId="0" applyNumberFormat="1" applyFont="1" applyBorder="1" applyAlignment="1">
      <alignment horizontal="center" vertical="center" shrinkToFit="1"/>
    </xf>
    <xf numFmtId="183" fontId="8" fillId="0" borderId="5" xfId="0" applyNumberFormat="1" applyFont="1" applyBorder="1" applyAlignment="1">
      <alignment horizontal="center" vertical="center" shrinkToFit="1"/>
    </xf>
    <xf numFmtId="183" fontId="8" fillId="0" borderId="11" xfId="0" applyNumberFormat="1" applyFont="1" applyBorder="1" applyAlignment="1">
      <alignment horizontal="center" vertical="center" shrinkToFit="1"/>
    </xf>
    <xf numFmtId="183" fontId="8" fillId="0" borderId="12" xfId="0" applyNumberFormat="1" applyFont="1" applyBorder="1" applyAlignment="1">
      <alignment horizontal="center" vertical="center" shrinkToFit="1"/>
    </xf>
    <xf numFmtId="183" fontId="8" fillId="0" borderId="20" xfId="0" applyNumberFormat="1" applyFont="1" applyBorder="1" applyAlignment="1">
      <alignment horizontal="center" vertical="center" shrinkToFit="1"/>
    </xf>
    <xf numFmtId="183" fontId="8" fillId="0" borderId="13" xfId="0" applyNumberFormat="1" applyFont="1" applyBorder="1" applyAlignment="1">
      <alignment horizontal="center" vertical="center" shrinkToFit="1"/>
    </xf>
    <xf numFmtId="0" fontId="8" fillId="0" borderId="10" xfId="0" applyFont="1" applyBorder="1" applyAlignment="1">
      <alignment horizontal="right" vertical="center" shrinkToFit="1"/>
    </xf>
    <xf numFmtId="0" fontId="8" fillId="0" borderId="5" xfId="0" applyFont="1" applyBorder="1" applyAlignment="1">
      <alignment horizontal="right" vertical="center" shrinkToFit="1"/>
    </xf>
    <xf numFmtId="0" fontId="8" fillId="0" borderId="11" xfId="0" applyFont="1" applyBorder="1" applyAlignment="1">
      <alignment horizontal="right" vertical="center" shrinkToFit="1"/>
    </xf>
    <xf numFmtId="0" fontId="8" fillId="0" borderId="12" xfId="0" applyFont="1" applyBorder="1" applyAlignment="1">
      <alignment horizontal="right" vertical="center" shrinkToFit="1"/>
    </xf>
    <xf numFmtId="0" fontId="8" fillId="0" borderId="20" xfId="0" applyFont="1" applyBorder="1" applyAlignment="1">
      <alignment horizontal="right" vertical="center" shrinkToFit="1"/>
    </xf>
    <xf numFmtId="0" fontId="8" fillId="0" borderId="13" xfId="0" applyFont="1" applyBorder="1" applyAlignment="1">
      <alignment horizontal="right" vertical="center" shrinkToFit="1"/>
    </xf>
    <xf numFmtId="183" fontId="8" fillId="0" borderId="10" xfId="0" applyNumberFormat="1" applyFont="1" applyBorder="1" applyAlignment="1">
      <alignment horizontal="right" vertical="center" shrinkToFit="1"/>
    </xf>
    <xf numFmtId="183" fontId="8" fillId="0" borderId="5" xfId="0" applyNumberFormat="1" applyFont="1" applyBorder="1" applyAlignment="1">
      <alignment horizontal="right" vertical="center" shrinkToFit="1"/>
    </xf>
    <xf numFmtId="183" fontId="8" fillId="0" borderId="11" xfId="0" applyNumberFormat="1" applyFont="1" applyBorder="1" applyAlignment="1">
      <alignment horizontal="right" vertical="center" shrinkToFit="1"/>
    </xf>
    <xf numFmtId="183" fontId="8" fillId="0" borderId="12" xfId="0" applyNumberFormat="1" applyFont="1" applyBorder="1" applyAlignment="1">
      <alignment horizontal="right" vertical="center" shrinkToFit="1"/>
    </xf>
    <xf numFmtId="183" fontId="8" fillId="0" borderId="20" xfId="0" applyNumberFormat="1" applyFont="1" applyBorder="1" applyAlignment="1">
      <alignment horizontal="right" vertical="center" shrinkToFit="1"/>
    </xf>
    <xf numFmtId="183" fontId="8" fillId="0" borderId="13" xfId="0" applyNumberFormat="1" applyFont="1" applyBorder="1" applyAlignment="1">
      <alignment horizontal="right" vertical="center" shrinkToFit="1"/>
    </xf>
    <xf numFmtId="182" fontId="8" fillId="0" borderId="65" xfId="0" applyNumberFormat="1" applyFont="1" applyBorder="1" applyAlignment="1">
      <alignment horizontal="right" vertical="center" shrinkToFit="1"/>
    </xf>
    <xf numFmtId="182" fontId="8" fillId="0" borderId="66" xfId="0" applyNumberFormat="1" applyFont="1" applyBorder="1" applyAlignment="1">
      <alignment horizontal="right" vertical="center" shrinkToFit="1"/>
    </xf>
    <xf numFmtId="182" fontId="8" fillId="0" borderId="67" xfId="0" applyNumberFormat="1" applyFont="1" applyBorder="1" applyAlignment="1">
      <alignment horizontal="right" vertical="center" shrinkToFit="1"/>
    </xf>
    <xf numFmtId="188" fontId="8" fillId="0" borderId="65" xfId="0" applyNumberFormat="1" applyFont="1" applyBorder="1" applyAlignment="1">
      <alignment horizontal="center" vertical="center" shrinkToFit="1"/>
    </xf>
    <xf numFmtId="188" fontId="8" fillId="0" borderId="66" xfId="0" applyNumberFormat="1" applyFont="1" applyBorder="1" applyAlignment="1">
      <alignment horizontal="center" vertical="center" shrinkToFit="1"/>
    </xf>
    <xf numFmtId="188" fontId="8" fillId="0" borderId="67" xfId="0" applyNumberFormat="1" applyFont="1" applyBorder="1" applyAlignment="1">
      <alignment horizontal="center" vertical="center" shrinkToFit="1"/>
    </xf>
    <xf numFmtId="0" fontId="8" fillId="0" borderId="2" xfId="0" applyFont="1" applyBorder="1" applyAlignment="1">
      <alignment horizontal="center" vertical="center"/>
    </xf>
    <xf numFmtId="0" fontId="8" fillId="0" borderId="3" xfId="0" applyFont="1" applyBorder="1" applyAlignment="1">
      <alignment horizontal="center" vertical="center"/>
    </xf>
    <xf numFmtId="177" fontId="8" fillId="0" borderId="2" xfId="0" applyNumberFormat="1" applyFont="1" applyBorder="1" applyAlignment="1">
      <alignment horizontal="center" vertical="center"/>
    </xf>
    <xf numFmtId="177" fontId="8" fillId="0" borderId="4" xfId="0" applyNumberFormat="1" applyFont="1" applyBorder="1" applyAlignment="1">
      <alignment horizontal="center" vertical="center"/>
    </xf>
    <xf numFmtId="177" fontId="8" fillId="0" borderId="3" xfId="0" applyNumberFormat="1" applyFont="1" applyBorder="1" applyAlignment="1">
      <alignment horizontal="center" vertical="center"/>
    </xf>
    <xf numFmtId="0" fontId="8" fillId="8" borderId="12" xfId="0" applyFont="1" applyFill="1" applyBorder="1" applyAlignment="1">
      <alignment vertical="center"/>
    </xf>
    <xf numFmtId="0" fontId="8" fillId="8" borderId="13" xfId="0" applyFont="1" applyFill="1" applyBorder="1" applyAlignment="1">
      <alignment vertical="center"/>
    </xf>
    <xf numFmtId="0" fontId="8" fillId="0" borderId="4" xfId="0" applyFont="1" applyBorder="1" applyAlignment="1">
      <alignment horizontal="center" vertical="center"/>
    </xf>
    <xf numFmtId="190" fontId="8" fillId="0" borderId="99" xfId="0" applyNumberFormat="1" applyFont="1" applyBorder="1" applyAlignment="1">
      <alignment horizontal="center" vertical="center" shrinkToFit="1"/>
    </xf>
    <xf numFmtId="190" fontId="8" fillId="0" borderId="93" xfId="0" applyNumberFormat="1" applyFont="1" applyBorder="1" applyAlignment="1">
      <alignment horizontal="center" vertical="center" shrinkToFit="1"/>
    </xf>
    <xf numFmtId="190" fontId="8" fillId="0" borderId="94" xfId="0" applyNumberFormat="1" applyFont="1" applyBorder="1" applyAlignment="1">
      <alignment horizontal="center" vertical="center" shrinkToFit="1"/>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34"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45"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26" xfId="0" applyFont="1" applyBorder="1" applyAlignment="1">
      <alignment horizontal="center" vertical="center" wrapText="1"/>
    </xf>
    <xf numFmtId="0" fontId="8" fillId="0" borderId="23" xfId="0" applyFont="1" applyBorder="1" applyAlignment="1">
      <alignment horizontal="center" vertical="center"/>
    </xf>
    <xf numFmtId="0" fontId="8" fillId="0" borderId="22" xfId="0" applyFont="1" applyBorder="1" applyAlignment="1">
      <alignment horizontal="center" vertical="center"/>
    </xf>
    <xf numFmtId="0" fontId="2" fillId="0" borderId="44" xfId="0" applyFont="1" applyBorder="1" applyAlignment="1">
      <alignment horizontal="center" vertical="center" wrapText="1"/>
    </xf>
    <xf numFmtId="0" fontId="2" fillId="0" borderId="31" xfId="0" applyFont="1" applyBorder="1" applyAlignment="1">
      <alignment horizontal="center" vertical="center" wrapText="1"/>
    </xf>
    <xf numFmtId="0" fontId="2" fillId="0" borderId="25" xfId="0" applyFont="1" applyBorder="1" applyAlignment="1">
      <alignment horizontal="center" vertical="center" wrapText="1"/>
    </xf>
    <xf numFmtId="0" fontId="8" fillId="0" borderId="92" xfId="0" applyFont="1" applyBorder="1" applyAlignment="1">
      <alignment horizontal="center" vertical="center" shrinkToFit="1"/>
    </xf>
    <xf numFmtId="0" fontId="8" fillId="0" borderId="93" xfId="0" applyFont="1" applyBorder="1" applyAlignment="1">
      <alignment horizontal="center" vertical="center" shrinkToFit="1"/>
    </xf>
    <xf numFmtId="0" fontId="8" fillId="0" borderId="44" xfId="0" applyFont="1" applyBorder="1" applyAlignment="1">
      <alignment horizontal="center" vertical="center" shrinkToFit="1"/>
    </xf>
    <xf numFmtId="0" fontId="8" fillId="0" borderId="31" xfId="0" applyFont="1" applyBorder="1" applyAlignment="1">
      <alignment horizontal="center" vertical="center" shrinkToFit="1"/>
    </xf>
    <xf numFmtId="0" fontId="8" fillId="0" borderId="25" xfId="0" applyFont="1" applyBorder="1" applyAlignment="1">
      <alignment horizontal="center" vertical="center" shrinkToFit="1"/>
    </xf>
    <xf numFmtId="0" fontId="8" fillId="0" borderId="6" xfId="0" applyFont="1" applyBorder="1" applyAlignment="1">
      <alignment horizontal="distributed" vertical="center" indent="1"/>
    </xf>
    <xf numFmtId="0" fontId="8" fillId="0" borderId="7" xfId="0" applyFont="1" applyBorder="1" applyAlignment="1">
      <alignment horizontal="distributed" vertical="center" indent="1"/>
    </xf>
    <xf numFmtId="0" fontId="8" fillId="0" borderId="34" xfId="0" applyFont="1" applyBorder="1" applyAlignment="1">
      <alignment horizontal="distributed" vertical="center" indent="1"/>
    </xf>
    <xf numFmtId="0" fontId="8" fillId="0" borderId="10"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0" xfId="0" applyFont="1" applyAlignment="1">
      <alignment horizontal="center" vertical="center" wrapText="1"/>
    </xf>
    <xf numFmtId="0" fontId="8" fillId="0" borderId="42" xfId="0" applyFont="1" applyBorder="1" applyAlignment="1">
      <alignment horizontal="center" vertical="center" wrapText="1"/>
    </xf>
    <xf numFmtId="0" fontId="8" fillId="0" borderId="54" xfId="0" applyFont="1" applyBorder="1" applyAlignment="1">
      <alignment horizontal="center" vertical="center" wrapText="1"/>
    </xf>
    <xf numFmtId="0" fontId="8" fillId="0" borderId="51" xfId="0" applyFont="1" applyBorder="1" applyAlignment="1">
      <alignment horizontal="center" vertical="center" wrapText="1"/>
    </xf>
    <xf numFmtId="0" fontId="8" fillId="0" borderId="43" xfId="0" applyFont="1" applyBorder="1" applyAlignment="1">
      <alignment horizontal="center" vertical="center" wrapText="1"/>
    </xf>
    <xf numFmtId="0" fontId="8" fillId="0" borderId="10" xfId="0" applyFont="1" applyBorder="1" applyAlignment="1">
      <alignment horizontal="distributed" vertical="center" indent="1"/>
    </xf>
    <xf numFmtId="0" fontId="8" fillId="0" borderId="5" xfId="0" applyFont="1" applyBorder="1" applyAlignment="1">
      <alignment horizontal="distributed" vertical="center" indent="1"/>
    </xf>
    <xf numFmtId="0" fontId="8" fillId="0" borderId="61" xfId="0" applyFont="1" applyBorder="1" applyAlignment="1">
      <alignment horizontal="distributed" vertical="center" indent="1"/>
    </xf>
    <xf numFmtId="0" fontId="8" fillId="0" borderId="38" xfId="0" applyFont="1" applyBorder="1" applyAlignment="1">
      <alignment horizontal="distributed" vertical="center" indent="1"/>
    </xf>
    <xf numFmtId="0" fontId="8" fillId="0" borderId="0" xfId="0" applyFont="1" applyAlignment="1">
      <alignment horizontal="distributed" vertical="center" indent="1"/>
    </xf>
    <xf numFmtId="0" fontId="8" fillId="0" borderId="9" xfId="0" applyFont="1" applyBorder="1" applyAlignment="1">
      <alignment horizontal="distributed" vertical="center" indent="1"/>
    </xf>
    <xf numFmtId="0" fontId="8" fillId="0" borderId="54" xfId="0" applyFont="1" applyBorder="1" applyAlignment="1">
      <alignment horizontal="distributed" vertical="center" indent="1"/>
    </xf>
    <xf numFmtId="0" fontId="8" fillId="0" borderId="51" xfId="0" applyFont="1" applyBorder="1" applyAlignment="1">
      <alignment horizontal="distributed" vertical="center" indent="1"/>
    </xf>
    <xf numFmtId="0" fontId="8" fillId="0" borderId="52" xfId="0" applyFont="1" applyBorder="1" applyAlignment="1">
      <alignment horizontal="distributed" vertical="center" indent="1"/>
    </xf>
    <xf numFmtId="0" fontId="8" fillId="0" borderId="2" xfId="0" applyFont="1" applyBorder="1" applyAlignment="1">
      <alignment horizontal="center" vertical="center" shrinkToFit="1"/>
    </xf>
    <xf numFmtId="0" fontId="8" fillId="0" borderId="4" xfId="0" applyFont="1" applyBorder="1" applyAlignment="1">
      <alignment horizontal="center" vertical="center" shrinkToFit="1"/>
    </xf>
    <xf numFmtId="0" fontId="8" fillId="0" borderId="3" xfId="0" applyFont="1" applyBorder="1" applyAlignment="1">
      <alignment horizontal="center" vertical="center" shrinkToFit="1"/>
    </xf>
    <xf numFmtId="0" fontId="8" fillId="2" borderId="2" xfId="0" applyFont="1" applyFill="1" applyBorder="1" applyAlignment="1">
      <alignment horizontal="center" vertical="center"/>
    </xf>
    <xf numFmtId="0" fontId="8" fillId="2" borderId="4" xfId="0" applyFont="1" applyFill="1" applyBorder="1" applyAlignment="1">
      <alignment horizontal="center" vertical="center"/>
    </xf>
    <xf numFmtId="0" fontId="8" fillId="2" borderId="3" xfId="0" applyFont="1" applyFill="1" applyBorder="1" applyAlignment="1">
      <alignment horizontal="center" vertical="center"/>
    </xf>
    <xf numFmtId="0" fontId="8" fillId="3" borderId="2" xfId="0" applyFont="1" applyFill="1" applyBorder="1" applyAlignment="1">
      <alignment horizontal="center" vertical="center" shrinkToFit="1"/>
    </xf>
    <xf numFmtId="0" fontId="8" fillId="3" borderId="4" xfId="0" applyFont="1" applyFill="1" applyBorder="1" applyAlignment="1">
      <alignment horizontal="center" vertical="center" shrinkToFit="1"/>
    </xf>
    <xf numFmtId="0" fontId="8" fillId="3" borderId="3" xfId="0" applyFont="1" applyFill="1" applyBorder="1" applyAlignment="1">
      <alignment horizontal="center" vertical="center" shrinkToFit="1"/>
    </xf>
    <xf numFmtId="0" fontId="8" fillId="0" borderId="1" xfId="0" applyFont="1" applyBorder="1" applyAlignment="1">
      <alignment horizontal="center" vertical="center" wrapText="1" shrinkToFit="1"/>
    </xf>
    <xf numFmtId="0" fontId="2" fillId="0" borderId="10" xfId="0" applyFont="1" applyBorder="1" applyAlignment="1">
      <alignment horizontal="center" vertical="center" wrapText="1" shrinkToFit="1"/>
    </xf>
    <xf numFmtId="0" fontId="2" fillId="0" borderId="11" xfId="0" applyFont="1" applyBorder="1" applyAlignment="1">
      <alignment horizontal="center" vertical="center" wrapText="1" shrinkToFit="1"/>
    </xf>
    <xf numFmtId="0" fontId="2" fillId="0" borderId="12" xfId="0" applyFont="1" applyBorder="1" applyAlignment="1">
      <alignment horizontal="center" vertical="center" wrapText="1" shrinkToFit="1"/>
    </xf>
    <xf numFmtId="0" fontId="2" fillId="0" borderId="13" xfId="0" applyFont="1" applyBorder="1" applyAlignment="1">
      <alignment horizontal="center" vertical="center" wrapText="1" shrinkToFit="1"/>
    </xf>
    <xf numFmtId="177" fontId="8" fillId="2" borderId="2" xfId="0" applyNumberFormat="1" applyFont="1" applyFill="1" applyBorder="1" applyAlignment="1">
      <alignment horizontal="center" vertical="center" shrinkToFit="1"/>
    </xf>
    <xf numFmtId="177" fontId="8" fillId="2" borderId="3" xfId="0" applyNumberFormat="1" applyFont="1" applyFill="1" applyBorder="1" applyAlignment="1">
      <alignment horizontal="center" vertical="center" shrinkToFit="1"/>
    </xf>
    <xf numFmtId="49" fontId="4" fillId="0" borderId="2" xfId="3" applyNumberFormat="1" applyFont="1" applyBorder="1" applyAlignment="1">
      <alignment horizontal="center" vertical="center" shrinkToFit="1"/>
    </xf>
    <xf numFmtId="49" fontId="4" fillId="0" borderId="3" xfId="3" applyNumberFormat="1" applyFont="1" applyBorder="1" applyAlignment="1">
      <alignment horizontal="center" vertical="center" shrinkToFit="1"/>
    </xf>
    <xf numFmtId="49" fontId="8" fillId="0" borderId="55" xfId="0" applyNumberFormat="1" applyFont="1" applyBorder="1" applyAlignment="1">
      <alignment horizontal="distributed" vertical="center" indent="1"/>
    </xf>
    <xf numFmtId="49" fontId="8" fillId="0" borderId="29" xfId="0" applyNumberFormat="1" applyFont="1" applyBorder="1" applyAlignment="1">
      <alignment horizontal="distributed" vertical="center" indent="1"/>
    </xf>
    <xf numFmtId="49" fontId="8" fillId="0" borderId="30" xfId="0" applyNumberFormat="1" applyFont="1" applyBorder="1" applyAlignment="1">
      <alignment horizontal="distributed" vertical="center" indent="1"/>
    </xf>
    <xf numFmtId="0" fontId="8" fillId="8" borderId="10" xfId="0" applyFont="1" applyFill="1" applyBorder="1" applyAlignment="1">
      <alignment vertical="center"/>
    </xf>
    <xf numFmtId="0" fontId="8" fillId="8" borderId="11" xfId="0" applyFont="1" applyFill="1" applyBorder="1" applyAlignment="1">
      <alignment vertical="center"/>
    </xf>
    <xf numFmtId="176" fontId="12" fillId="0" borderId="1" xfId="2" applyNumberFormat="1" applyFont="1" applyBorder="1" applyAlignment="1" applyProtection="1">
      <alignment horizontal="center" vertical="center"/>
    </xf>
    <xf numFmtId="0" fontId="9" fillId="0" borderId="71" xfId="0" applyFont="1" applyBorder="1" applyAlignment="1">
      <alignment vertical="center" wrapText="1"/>
    </xf>
    <xf numFmtId="0" fontId="9" fillId="0" borderId="16" xfId="0" applyFont="1" applyBorder="1" applyAlignment="1">
      <alignment vertical="center" wrapText="1"/>
    </xf>
    <xf numFmtId="0" fontId="9" fillId="0" borderId="17" xfId="0" applyFont="1" applyBorder="1" applyAlignment="1">
      <alignment vertical="center" wrapText="1"/>
    </xf>
    <xf numFmtId="2" fontId="8" fillId="0" borderId="1" xfId="0" applyNumberFormat="1" applyFont="1" applyBorder="1" applyAlignment="1">
      <alignment vertical="center"/>
    </xf>
    <xf numFmtId="0" fontId="8" fillId="0" borderId="23" xfId="0" applyFont="1" applyBorder="1" applyAlignment="1">
      <alignment horizontal="center" vertical="center" shrinkToFit="1"/>
    </xf>
    <xf numFmtId="0" fontId="8" fillId="0" borderId="22" xfId="0" applyFont="1" applyBorder="1" applyAlignment="1">
      <alignment horizontal="center" vertical="center" shrinkToFit="1"/>
    </xf>
    <xf numFmtId="0" fontId="8" fillId="0" borderId="48" xfId="0" applyFont="1" applyBorder="1" applyAlignment="1">
      <alignment horizontal="center" vertical="center" shrinkToFit="1"/>
    </xf>
    <xf numFmtId="0" fontId="8" fillId="0" borderId="49" xfId="0" applyFont="1" applyBorder="1" applyAlignment="1">
      <alignment horizontal="center" vertical="center" shrinkToFit="1"/>
    </xf>
    <xf numFmtId="0" fontId="8" fillId="0" borderId="50" xfId="0" applyFont="1" applyBorder="1" applyAlignment="1">
      <alignment horizontal="center" vertical="center" shrinkToFit="1"/>
    </xf>
    <xf numFmtId="0" fontId="10" fillId="0" borderId="15" xfId="0" applyFont="1" applyBorder="1" applyAlignment="1">
      <alignment horizontal="center" vertical="center"/>
    </xf>
    <xf numFmtId="0" fontId="10" fillId="0" borderId="16" xfId="0" applyFont="1" applyBorder="1" applyAlignment="1">
      <alignment horizontal="center" vertical="center"/>
    </xf>
    <xf numFmtId="0" fontId="10" fillId="0" borderId="53" xfId="0" applyFont="1" applyBorder="1" applyAlignment="1">
      <alignment horizontal="center" vertical="center"/>
    </xf>
    <xf numFmtId="38" fontId="12" fillId="0" borderId="1" xfId="2" applyFont="1" applyBorder="1" applyAlignment="1" applyProtection="1">
      <alignment horizontal="center" vertical="center"/>
    </xf>
    <xf numFmtId="0" fontId="8" fillId="8" borderId="1" xfId="0" applyFont="1" applyFill="1" applyBorder="1" applyAlignment="1">
      <alignment horizontal="center" vertical="center" shrinkToFit="1"/>
    </xf>
    <xf numFmtId="38" fontId="8" fillId="0" borderId="1" xfId="2" applyFont="1" applyBorder="1" applyAlignment="1" applyProtection="1">
      <alignment horizontal="center" vertical="center"/>
    </xf>
    <xf numFmtId="176" fontId="32" fillId="8" borderId="1" xfId="2" applyNumberFormat="1" applyFont="1" applyFill="1" applyBorder="1" applyAlignment="1" applyProtection="1">
      <alignment horizontal="center" vertical="center" wrapText="1" shrinkToFit="1"/>
    </xf>
    <xf numFmtId="189" fontId="8" fillId="0" borderId="1" xfId="5" applyNumberFormat="1" applyFont="1" applyBorder="1" applyAlignment="1" applyProtection="1">
      <alignment horizontal="center" vertical="center"/>
    </xf>
    <xf numFmtId="0" fontId="8" fillId="8" borderId="10" xfId="0" applyFont="1" applyFill="1" applyBorder="1" applyAlignment="1">
      <alignment horizontal="center" vertical="center" wrapText="1" shrinkToFit="1"/>
    </xf>
    <xf numFmtId="0" fontId="8" fillId="8" borderId="11" xfId="0" applyFont="1" applyFill="1" applyBorder="1" applyAlignment="1">
      <alignment horizontal="center" vertical="center" wrapText="1" shrinkToFit="1"/>
    </xf>
    <xf numFmtId="0" fontId="8" fillId="8" borderId="38" xfId="0" applyFont="1" applyFill="1" applyBorder="1" applyAlignment="1">
      <alignment horizontal="center" vertical="center" wrapText="1" shrinkToFit="1"/>
    </xf>
    <xf numFmtId="0" fontId="8" fillId="8" borderId="42" xfId="0" applyFont="1" applyFill="1" applyBorder="1" applyAlignment="1">
      <alignment horizontal="center" vertical="center" wrapText="1" shrinkToFit="1"/>
    </xf>
    <xf numFmtId="0" fontId="8" fillId="8" borderId="12" xfId="0" applyFont="1" applyFill="1" applyBorder="1" applyAlignment="1">
      <alignment horizontal="center" vertical="center" wrapText="1" shrinkToFit="1"/>
    </xf>
    <xf numFmtId="0" fontId="8" fillId="8" borderId="13" xfId="0" applyFont="1" applyFill="1" applyBorder="1" applyAlignment="1">
      <alignment horizontal="center" vertical="center" wrapText="1" shrinkToFit="1"/>
    </xf>
    <xf numFmtId="177" fontId="8" fillId="2" borderId="2" xfId="0" applyNumberFormat="1" applyFont="1" applyFill="1" applyBorder="1" applyAlignment="1">
      <alignment horizontal="center" vertical="center"/>
    </xf>
    <xf numFmtId="177" fontId="8" fillId="2" borderId="3" xfId="0" applyNumberFormat="1" applyFont="1" applyFill="1" applyBorder="1" applyAlignment="1">
      <alignment horizontal="center" vertical="center"/>
    </xf>
    <xf numFmtId="49" fontId="8" fillId="0" borderId="55" xfId="0" applyNumberFormat="1" applyFont="1" applyBorder="1" applyAlignment="1">
      <alignment horizontal="center" vertical="center" wrapText="1"/>
    </xf>
    <xf numFmtId="49" fontId="8" fillId="0" borderId="29" xfId="0" applyNumberFormat="1" applyFont="1" applyBorder="1" applyAlignment="1">
      <alignment horizontal="center" vertical="center" wrapText="1"/>
    </xf>
    <xf numFmtId="49" fontId="8" fillId="0" borderId="56" xfId="0" applyNumberFormat="1" applyFont="1" applyBorder="1" applyAlignment="1">
      <alignment horizontal="center" vertical="center" wrapText="1"/>
    </xf>
    <xf numFmtId="3" fontId="8" fillId="2" borderId="1" xfId="0" applyNumberFormat="1" applyFont="1" applyFill="1" applyBorder="1" applyAlignment="1">
      <alignment horizontal="center" vertical="center" shrinkToFit="1"/>
    </xf>
    <xf numFmtId="49" fontId="8" fillId="0" borderId="28" xfId="0" applyNumberFormat="1" applyFont="1" applyBorder="1" applyAlignment="1">
      <alignment horizontal="center" vertical="center"/>
    </xf>
    <xf numFmtId="49" fontId="8" fillId="0" borderId="29" xfId="0" applyNumberFormat="1" applyFont="1" applyBorder="1" applyAlignment="1">
      <alignment horizontal="center" vertical="center"/>
    </xf>
    <xf numFmtId="49" fontId="8" fillId="0" borderId="30" xfId="0" applyNumberFormat="1" applyFont="1" applyBorder="1" applyAlignment="1">
      <alignment horizontal="center" vertical="center"/>
    </xf>
    <xf numFmtId="0" fontId="11" fillId="0" borderId="10" xfId="3" applyFont="1" applyBorder="1" applyAlignment="1">
      <alignment horizontal="center" vertical="center" wrapText="1" shrinkToFit="1"/>
    </xf>
    <xf numFmtId="0" fontId="11" fillId="0" borderId="5" xfId="3" applyFont="1" applyBorder="1" applyAlignment="1">
      <alignment horizontal="center" vertical="center" wrapText="1" shrinkToFit="1"/>
    </xf>
    <xf numFmtId="0" fontId="11" fillId="0" borderId="11" xfId="3" applyFont="1" applyBorder="1" applyAlignment="1">
      <alignment horizontal="center" vertical="center" wrapText="1" shrinkToFit="1"/>
    </xf>
    <xf numFmtId="0" fontId="11" fillId="0" borderId="38" xfId="3" applyFont="1" applyBorder="1" applyAlignment="1">
      <alignment horizontal="center" vertical="center" wrapText="1" shrinkToFit="1"/>
    </xf>
    <xf numFmtId="0" fontId="11" fillId="0" borderId="0" xfId="3" applyFont="1" applyAlignment="1">
      <alignment horizontal="center" vertical="center" wrapText="1" shrinkToFit="1"/>
    </xf>
    <xf numFmtId="0" fontId="11" fillId="0" borderId="42" xfId="3" applyFont="1" applyBorder="1" applyAlignment="1">
      <alignment horizontal="center" vertical="center" wrapText="1" shrinkToFit="1"/>
    </xf>
    <xf numFmtId="0" fontId="11" fillId="0" borderId="12" xfId="3" applyFont="1" applyBorder="1" applyAlignment="1">
      <alignment horizontal="center" vertical="center" wrapText="1" shrinkToFit="1"/>
    </xf>
    <xf numFmtId="0" fontId="11" fillId="0" borderId="20" xfId="3" applyFont="1" applyBorder="1" applyAlignment="1">
      <alignment horizontal="center" vertical="center" wrapText="1" shrinkToFit="1"/>
    </xf>
    <xf numFmtId="0" fontId="11" fillId="0" borderId="13" xfId="3" applyFont="1" applyBorder="1" applyAlignment="1">
      <alignment horizontal="center" vertical="center" wrapText="1" shrinkToFit="1"/>
    </xf>
    <xf numFmtId="177" fontId="10" fillId="2" borderId="2" xfId="0" applyNumberFormat="1" applyFont="1" applyFill="1" applyBorder="1" applyAlignment="1">
      <alignment horizontal="center" vertical="center" shrinkToFit="1"/>
    </xf>
    <xf numFmtId="177" fontId="10" fillId="2" borderId="4" xfId="0" applyNumberFormat="1" applyFont="1" applyFill="1" applyBorder="1" applyAlignment="1">
      <alignment horizontal="center" vertical="center" shrinkToFit="1"/>
    </xf>
    <xf numFmtId="177" fontId="10" fillId="2" borderId="3" xfId="0" applyNumberFormat="1" applyFont="1" applyFill="1" applyBorder="1" applyAlignment="1">
      <alignment horizontal="center" vertical="center" shrinkToFit="1"/>
    </xf>
    <xf numFmtId="187" fontId="8" fillId="2" borderId="1" xfId="0" applyNumberFormat="1" applyFont="1" applyFill="1" applyBorder="1" applyAlignment="1" applyProtection="1">
      <alignment horizontal="center" vertical="center" shrinkToFit="1"/>
      <protection locked="0"/>
    </xf>
    <xf numFmtId="0" fontId="8" fillId="0" borderId="10" xfId="0" applyFont="1" applyBorder="1" applyAlignment="1">
      <alignment horizontal="center" vertical="center" shrinkToFit="1"/>
    </xf>
    <xf numFmtId="0" fontId="8" fillId="0" borderId="5" xfId="0" applyFont="1" applyBorder="1" applyAlignment="1">
      <alignment horizontal="center" vertical="center" shrinkToFit="1"/>
    </xf>
    <xf numFmtId="0" fontId="8" fillId="0" borderId="11" xfId="0" applyFont="1" applyBorder="1" applyAlignment="1">
      <alignment horizontal="center" vertical="center" shrinkToFit="1"/>
    </xf>
    <xf numFmtId="0" fontId="8" fillId="0" borderId="12" xfId="0" applyFont="1" applyBorder="1" applyAlignment="1">
      <alignment horizontal="center" vertical="center" shrinkToFit="1"/>
    </xf>
    <xf numFmtId="0" fontId="8" fillId="0" borderId="20" xfId="0" applyFont="1" applyBorder="1" applyAlignment="1">
      <alignment horizontal="center" vertical="center" shrinkToFit="1"/>
    </xf>
    <xf numFmtId="0" fontId="8" fillId="0" borderId="13" xfId="0" applyFont="1" applyBorder="1" applyAlignment="1">
      <alignment horizontal="center" vertical="center" shrinkToFit="1"/>
    </xf>
    <xf numFmtId="0" fontId="4" fillId="0" borderId="2" xfId="3" applyFont="1" applyBorder="1" applyAlignment="1">
      <alignment horizontal="center" vertical="center" shrinkToFit="1"/>
    </xf>
    <xf numFmtId="0" fontId="4" fillId="0" borderId="3" xfId="3" applyFont="1" applyBorder="1" applyAlignment="1">
      <alignment horizontal="center" vertical="center" shrinkToFit="1"/>
    </xf>
    <xf numFmtId="0" fontId="8" fillId="0" borderId="21" xfId="0" applyFont="1" applyBorder="1" applyAlignment="1">
      <alignment horizontal="center" vertical="center" shrinkToFit="1"/>
    </xf>
    <xf numFmtId="0" fontId="8" fillId="0" borderId="76" xfId="0" applyFont="1" applyBorder="1" applyAlignment="1">
      <alignment horizontal="center" vertical="center" shrinkToFit="1"/>
    </xf>
    <xf numFmtId="0" fontId="4" fillId="0" borderId="4" xfId="3" applyFont="1" applyBorder="1" applyAlignment="1">
      <alignment horizontal="center" vertical="center" shrinkToFit="1"/>
    </xf>
    <xf numFmtId="0" fontId="27" fillId="0" borderId="2" xfId="3" applyFont="1" applyBorder="1" applyAlignment="1">
      <alignment horizontal="center" vertical="center" shrinkToFit="1"/>
    </xf>
    <xf numFmtId="0" fontId="27" fillId="0" borderId="4" xfId="3" applyFont="1" applyBorder="1" applyAlignment="1">
      <alignment horizontal="center" vertical="center" shrinkToFit="1"/>
    </xf>
    <xf numFmtId="0" fontId="27" fillId="0" borderId="3" xfId="3" applyFont="1" applyBorder="1" applyAlignment="1">
      <alignment horizontal="center" vertical="center" shrinkToFit="1"/>
    </xf>
    <xf numFmtId="177" fontId="8" fillId="2" borderId="4" xfId="0" applyNumberFormat="1" applyFont="1" applyFill="1" applyBorder="1" applyAlignment="1">
      <alignment horizontal="center" vertical="center" shrinkToFit="1"/>
    </xf>
    <xf numFmtId="0" fontId="8" fillId="0" borderId="1" xfId="0" applyFont="1" applyBorder="1" applyAlignment="1">
      <alignment horizontal="center" vertical="center" shrinkToFit="1"/>
    </xf>
    <xf numFmtId="0" fontId="8" fillId="0" borderId="20" xfId="0" applyFont="1" applyBorder="1" applyAlignment="1">
      <alignment horizontal="center" vertical="center"/>
    </xf>
    <xf numFmtId="0" fontId="8" fillId="2" borderId="20" xfId="0" applyFont="1" applyFill="1" applyBorder="1" applyAlignment="1">
      <alignment horizontal="center" vertical="center"/>
    </xf>
    <xf numFmtId="0" fontId="28" fillId="0" borderId="2" xfId="3" applyFont="1" applyBorder="1" applyAlignment="1">
      <alignment horizontal="center" vertical="center" wrapText="1" shrinkToFit="1"/>
    </xf>
    <xf numFmtId="0" fontId="28" fillId="0" borderId="4" xfId="3" applyFont="1" applyBorder="1" applyAlignment="1">
      <alignment horizontal="center" vertical="center" wrapText="1" shrinkToFit="1"/>
    </xf>
    <xf numFmtId="0" fontId="28" fillId="0" borderId="3" xfId="3" applyFont="1" applyBorder="1" applyAlignment="1">
      <alignment horizontal="center" vertical="center" wrapText="1" shrinkToFit="1"/>
    </xf>
    <xf numFmtId="0" fontId="8" fillId="0" borderId="21" xfId="0" applyFont="1" applyBorder="1" applyAlignment="1">
      <alignment horizontal="center" vertical="center"/>
    </xf>
    <xf numFmtId="0" fontId="8" fillId="0" borderId="76" xfId="0" applyFont="1" applyBorder="1" applyAlignment="1">
      <alignment horizontal="center" vertical="center"/>
    </xf>
    <xf numFmtId="0" fontId="8" fillId="8" borderId="5" xfId="0" applyFont="1" applyFill="1" applyBorder="1" applyAlignment="1">
      <alignment horizontal="center" vertical="center" wrapText="1" shrinkToFit="1"/>
    </xf>
    <xf numFmtId="0" fontId="8" fillId="8" borderId="20" xfId="0" applyFont="1" applyFill="1" applyBorder="1" applyAlignment="1">
      <alignment horizontal="center" vertical="center" wrapText="1" shrinkToFit="1"/>
    </xf>
    <xf numFmtId="183" fontId="8" fillId="0" borderId="68" xfId="0" applyNumberFormat="1" applyFont="1" applyBorder="1" applyAlignment="1">
      <alignment horizontal="right" vertical="center" shrinkToFit="1"/>
    </xf>
    <xf numFmtId="183" fontId="8" fillId="0" borderId="69" xfId="0" applyNumberFormat="1" applyFont="1" applyBorder="1" applyAlignment="1">
      <alignment horizontal="right" vertical="center" shrinkToFit="1"/>
    </xf>
    <xf numFmtId="183" fontId="8" fillId="0" borderId="70" xfId="0" applyNumberFormat="1" applyFont="1" applyBorder="1" applyAlignment="1">
      <alignment horizontal="right" vertical="center" shrinkToFit="1"/>
    </xf>
    <xf numFmtId="183" fontId="8" fillId="0" borderId="68" xfId="0" applyNumberFormat="1" applyFont="1" applyBorder="1" applyAlignment="1">
      <alignment horizontal="center" vertical="center" shrinkToFit="1"/>
    </xf>
    <xf numFmtId="183" fontId="8" fillId="0" borderId="69" xfId="0" applyNumberFormat="1" applyFont="1" applyBorder="1" applyAlignment="1">
      <alignment horizontal="center" vertical="center" shrinkToFit="1"/>
    </xf>
    <xf numFmtId="183" fontId="8" fillId="0" borderId="70" xfId="0" applyNumberFormat="1" applyFont="1" applyBorder="1" applyAlignment="1">
      <alignment horizontal="center" vertical="center" shrinkToFit="1"/>
    </xf>
    <xf numFmtId="176" fontId="8" fillId="0" borderId="2" xfId="2" applyNumberFormat="1" applyFont="1" applyBorder="1" applyAlignment="1">
      <alignment horizontal="center" vertical="center"/>
    </xf>
    <xf numFmtId="176" fontId="8" fillId="0" borderId="4" xfId="2" applyNumberFormat="1" applyFont="1" applyBorder="1" applyAlignment="1">
      <alignment horizontal="center" vertical="center"/>
    </xf>
    <xf numFmtId="176" fontId="8" fillId="0" borderId="3" xfId="2" applyNumberFormat="1" applyFont="1" applyBorder="1" applyAlignment="1">
      <alignment horizontal="center" vertical="center"/>
    </xf>
    <xf numFmtId="176" fontId="8" fillId="0" borderId="1" xfId="2" applyNumberFormat="1" applyFont="1" applyBorder="1" applyAlignment="1">
      <alignment horizontal="center" vertical="center"/>
    </xf>
    <xf numFmtId="0" fontId="8" fillId="8" borderId="5" xfId="0" applyFont="1" applyFill="1" applyBorder="1" applyAlignment="1">
      <alignment horizontal="center" vertical="center" shrinkToFit="1"/>
    </xf>
    <xf numFmtId="0" fontId="8" fillId="8" borderId="11" xfId="0" applyFont="1" applyFill="1" applyBorder="1" applyAlignment="1">
      <alignment horizontal="center" vertical="center" shrinkToFit="1"/>
    </xf>
    <xf numFmtId="0" fontId="8" fillId="8" borderId="12" xfId="0" applyFont="1" applyFill="1" applyBorder="1" applyAlignment="1">
      <alignment horizontal="center" vertical="center" shrinkToFit="1"/>
    </xf>
    <xf numFmtId="0" fontId="8" fillId="8" borderId="20" xfId="0" applyFont="1" applyFill="1" applyBorder="1" applyAlignment="1">
      <alignment horizontal="center" vertical="center" shrinkToFit="1"/>
    </xf>
    <xf numFmtId="0" fontId="8" fillId="8" borderId="13" xfId="0" applyFont="1" applyFill="1" applyBorder="1" applyAlignment="1">
      <alignment horizontal="center" vertical="center" shrinkToFit="1"/>
    </xf>
    <xf numFmtId="0" fontId="8" fillId="8" borderId="5" xfId="0" applyFont="1" applyFill="1" applyBorder="1" applyAlignment="1">
      <alignment horizontal="center" vertical="center"/>
    </xf>
    <xf numFmtId="0" fontId="8" fillId="8" borderId="20" xfId="0" applyFont="1" applyFill="1" applyBorder="1" applyAlignment="1">
      <alignment horizontal="center" vertical="center"/>
    </xf>
    <xf numFmtId="0" fontId="8" fillId="3" borderId="2" xfId="0" applyFont="1" applyFill="1" applyBorder="1" applyAlignment="1" applyProtection="1">
      <alignment horizontal="center" vertical="center" shrinkToFit="1"/>
      <protection locked="0"/>
    </xf>
    <xf numFmtId="0" fontId="8" fillId="3" borderId="4" xfId="0" applyFont="1" applyFill="1" applyBorder="1" applyAlignment="1" applyProtection="1">
      <alignment horizontal="center" vertical="center" shrinkToFit="1"/>
      <protection locked="0"/>
    </xf>
    <xf numFmtId="0" fontId="8" fillId="3" borderId="3" xfId="0" applyFont="1" applyFill="1" applyBorder="1" applyAlignment="1" applyProtection="1">
      <alignment horizontal="center" vertical="center" shrinkToFit="1"/>
      <protection locked="0"/>
    </xf>
    <xf numFmtId="0" fontId="8" fillId="2" borderId="20" xfId="0" applyFont="1" applyFill="1" applyBorder="1" applyAlignment="1" applyProtection="1">
      <alignment horizontal="center" vertical="center"/>
      <protection locked="0"/>
    </xf>
    <xf numFmtId="0" fontId="8" fillId="2" borderId="2" xfId="0" applyFont="1" applyFill="1" applyBorder="1" applyAlignment="1" applyProtection="1">
      <alignment horizontal="center" vertical="center"/>
      <protection locked="0"/>
    </xf>
    <xf numFmtId="0" fontId="8" fillId="2" borderId="4" xfId="0" applyFont="1" applyFill="1" applyBorder="1" applyAlignment="1" applyProtection="1">
      <alignment horizontal="center" vertical="center"/>
      <protection locked="0"/>
    </xf>
    <xf numFmtId="0" fontId="8" fillId="2" borderId="3" xfId="0" applyFont="1" applyFill="1" applyBorder="1" applyAlignment="1" applyProtection="1">
      <alignment horizontal="center" vertical="center"/>
      <protection locked="0"/>
    </xf>
    <xf numFmtId="3" fontId="8" fillId="2" borderId="1" xfId="0" applyNumberFormat="1" applyFont="1" applyFill="1" applyBorder="1" applyAlignment="1" applyProtection="1">
      <alignment horizontal="center" vertical="center" shrinkToFit="1"/>
      <protection locked="0"/>
    </xf>
    <xf numFmtId="177" fontId="8" fillId="2" borderId="2" xfId="0" applyNumberFormat="1" applyFont="1" applyFill="1" applyBorder="1" applyAlignment="1" applyProtection="1">
      <alignment horizontal="center" vertical="center"/>
      <protection locked="0"/>
    </xf>
    <xf numFmtId="177" fontId="8" fillId="2" borderId="4" xfId="0" applyNumberFormat="1" applyFont="1" applyFill="1" applyBorder="1" applyAlignment="1" applyProtection="1">
      <alignment horizontal="center" vertical="center"/>
      <protection locked="0"/>
    </xf>
    <xf numFmtId="177" fontId="8" fillId="2" borderId="3" xfId="0" applyNumberFormat="1" applyFont="1" applyFill="1" applyBorder="1" applyAlignment="1" applyProtection="1">
      <alignment horizontal="center" vertical="center"/>
      <protection locked="0"/>
    </xf>
    <xf numFmtId="176" fontId="12" fillId="0" borderId="2" xfId="2" applyNumberFormat="1" applyFont="1" applyBorder="1" applyAlignment="1">
      <alignment horizontal="center" vertical="center"/>
    </xf>
    <xf numFmtId="176" fontId="12" fillId="0" borderId="4" xfId="2" applyNumberFormat="1" applyFont="1" applyBorder="1" applyAlignment="1">
      <alignment horizontal="center" vertical="center"/>
    </xf>
    <xf numFmtId="176" fontId="12" fillId="0" borderId="3" xfId="2" applyNumberFormat="1" applyFont="1" applyBorder="1" applyAlignment="1">
      <alignment horizontal="center" vertical="center"/>
    </xf>
    <xf numFmtId="0" fontId="8" fillId="8" borderId="4" xfId="0" applyFont="1" applyFill="1" applyBorder="1" applyAlignment="1">
      <alignment horizontal="center" vertical="center"/>
    </xf>
    <xf numFmtId="2" fontId="8" fillId="0" borderId="2" xfId="0" applyNumberFormat="1" applyFont="1" applyBorder="1" applyAlignment="1">
      <alignment vertical="center"/>
    </xf>
    <xf numFmtId="2" fontId="8" fillId="0" borderId="4" xfId="0" applyNumberFormat="1" applyFont="1" applyBorder="1" applyAlignment="1">
      <alignment vertical="center"/>
    </xf>
    <xf numFmtId="2" fontId="8" fillId="0" borderId="3" xfId="0" applyNumberFormat="1" applyFont="1" applyBorder="1" applyAlignment="1">
      <alignment vertical="center"/>
    </xf>
    <xf numFmtId="188" fontId="8" fillId="0" borderId="65" xfId="0" applyNumberFormat="1" applyFont="1" applyBorder="1" applyAlignment="1">
      <alignment horizontal="right" vertical="center"/>
    </xf>
    <xf numFmtId="188" fontId="8" fillId="0" borderId="66" xfId="0" applyNumberFormat="1" applyFont="1" applyBorder="1" applyAlignment="1">
      <alignment horizontal="right" vertical="center"/>
    </xf>
    <xf numFmtId="188" fontId="8" fillId="0" borderId="10" xfId="0" applyNumberFormat="1" applyFont="1" applyBorder="1" applyAlignment="1">
      <alignment horizontal="right" vertical="center" shrinkToFit="1"/>
    </xf>
    <xf numFmtId="188" fontId="8" fillId="0" borderId="5" xfId="0" applyNumberFormat="1" applyFont="1" applyBorder="1" applyAlignment="1">
      <alignment horizontal="right" vertical="center" shrinkToFit="1"/>
    </xf>
    <xf numFmtId="188" fontId="8" fillId="0" borderId="11" xfId="0" applyNumberFormat="1" applyFont="1" applyBorder="1" applyAlignment="1">
      <alignment horizontal="right" vertical="center" shrinkToFit="1"/>
    </xf>
    <xf numFmtId="188" fontId="8" fillId="0" borderId="12" xfId="0" applyNumberFormat="1" applyFont="1" applyBorder="1" applyAlignment="1">
      <alignment horizontal="right" vertical="center" shrinkToFit="1"/>
    </xf>
    <xf numFmtId="188" fontId="8" fillId="0" borderId="20" xfId="0" applyNumberFormat="1" applyFont="1" applyBorder="1" applyAlignment="1">
      <alignment horizontal="right" vertical="center" shrinkToFit="1"/>
    </xf>
    <xf numFmtId="188" fontId="8" fillId="0" borderId="13" xfId="0" applyNumberFormat="1" applyFont="1" applyBorder="1" applyAlignment="1">
      <alignment horizontal="right" vertical="center" shrinkToFit="1"/>
    </xf>
    <xf numFmtId="188" fontId="8" fillId="0" borderId="66" xfId="0" applyNumberFormat="1" applyFont="1" applyBorder="1" applyAlignment="1">
      <alignment horizontal="left" vertical="center"/>
    </xf>
    <xf numFmtId="188" fontId="8" fillId="0" borderId="67" xfId="0" applyNumberFormat="1" applyFont="1" applyBorder="1" applyAlignment="1">
      <alignment horizontal="left" vertical="center"/>
    </xf>
    <xf numFmtId="0" fontId="11" fillId="0" borderId="2" xfId="3" applyFont="1" applyBorder="1" applyAlignment="1">
      <alignment horizontal="center" vertical="center" shrinkToFit="1"/>
    </xf>
    <xf numFmtId="0" fontId="11" fillId="0" borderId="4" xfId="3" applyFont="1" applyBorder="1" applyAlignment="1">
      <alignment horizontal="center" vertical="center" shrinkToFit="1"/>
    </xf>
    <xf numFmtId="0" fontId="11" fillId="0" borderId="3" xfId="3" applyFont="1" applyBorder="1" applyAlignment="1">
      <alignment horizontal="center" vertical="center" shrinkToFit="1"/>
    </xf>
    <xf numFmtId="0" fontId="8" fillId="0" borderId="2" xfId="0" applyFont="1" applyBorder="1" applyAlignment="1" applyProtection="1">
      <alignment horizontal="center" vertical="center" shrinkToFit="1"/>
      <protection locked="0"/>
    </xf>
    <xf numFmtId="0" fontId="8" fillId="0" borderId="4" xfId="0" applyFont="1" applyBorder="1" applyAlignment="1" applyProtection="1">
      <alignment horizontal="center" vertical="center" shrinkToFit="1"/>
      <protection locked="0"/>
    </xf>
    <xf numFmtId="0" fontId="8" fillId="0" borderId="3" xfId="0" applyFont="1" applyBorder="1" applyAlignment="1" applyProtection="1">
      <alignment horizontal="center" vertical="center" shrinkToFit="1"/>
      <protection locked="0"/>
    </xf>
    <xf numFmtId="177" fontId="8" fillId="2" borderId="1" xfId="0" applyNumberFormat="1" applyFont="1" applyFill="1" applyBorder="1" applyAlignment="1" applyProtection="1">
      <alignment horizontal="center" vertical="center"/>
      <protection locked="0"/>
    </xf>
    <xf numFmtId="176" fontId="12" fillId="0" borderId="1" xfId="2" applyNumberFormat="1" applyFont="1" applyBorder="1" applyAlignment="1">
      <alignment horizontal="center" vertical="center"/>
    </xf>
    <xf numFmtId="0" fontId="8" fillId="8" borderId="1" xfId="0" applyFont="1" applyFill="1" applyBorder="1" applyAlignment="1">
      <alignment horizontal="center" vertical="center"/>
    </xf>
    <xf numFmtId="183" fontId="8" fillId="0" borderId="65" xfId="0" applyNumberFormat="1" applyFont="1" applyBorder="1" applyAlignment="1">
      <alignment horizontal="right" vertical="center" shrinkToFit="1"/>
    </xf>
    <xf numFmtId="183" fontId="8" fillId="0" borderId="66" xfId="0" applyNumberFormat="1" applyFont="1" applyBorder="1" applyAlignment="1">
      <alignment horizontal="right" vertical="center" shrinkToFit="1"/>
    </xf>
    <xf numFmtId="183" fontId="8" fillId="0" borderId="67" xfId="0" applyNumberFormat="1" applyFont="1" applyBorder="1" applyAlignment="1">
      <alignment horizontal="right" vertical="center" shrinkToFit="1"/>
    </xf>
    <xf numFmtId="0" fontId="8" fillId="3" borderId="1" xfId="0" applyFont="1" applyFill="1" applyBorder="1" applyAlignment="1">
      <alignment horizontal="center" vertical="center" shrinkToFit="1"/>
    </xf>
    <xf numFmtId="177" fontId="8" fillId="2" borderId="10" xfId="0" applyNumberFormat="1" applyFont="1" applyFill="1" applyBorder="1" applyAlignment="1" applyProtection="1">
      <alignment horizontal="center" vertical="center"/>
      <protection locked="0"/>
    </xf>
    <xf numFmtId="177" fontId="8" fillId="2" borderId="5" xfId="0" applyNumberFormat="1" applyFont="1" applyFill="1" applyBorder="1" applyAlignment="1" applyProtection="1">
      <alignment horizontal="center" vertical="center"/>
      <protection locked="0"/>
    </xf>
    <xf numFmtId="177" fontId="8" fillId="2" borderId="11" xfId="0" applyNumberFormat="1" applyFont="1" applyFill="1" applyBorder="1" applyAlignment="1" applyProtection="1">
      <alignment horizontal="center" vertical="center"/>
      <protection locked="0"/>
    </xf>
    <xf numFmtId="0" fontId="11" fillId="0" borderId="10" xfId="3" applyFont="1" applyBorder="1" applyAlignment="1">
      <alignment horizontal="center" vertical="center" shrinkToFit="1"/>
    </xf>
    <xf numFmtId="0" fontId="11" fillId="0" borderId="5" xfId="3" applyFont="1" applyBorder="1" applyAlignment="1">
      <alignment horizontal="center" vertical="center" shrinkToFit="1"/>
    </xf>
    <xf numFmtId="0" fontId="11" fillId="0" borderId="11" xfId="3" applyFont="1" applyBorder="1" applyAlignment="1">
      <alignment horizontal="center" vertical="center" shrinkToFit="1"/>
    </xf>
    <xf numFmtId="0" fontId="8" fillId="3" borderId="1" xfId="0" applyFont="1" applyFill="1" applyBorder="1" applyAlignment="1" applyProtection="1">
      <alignment horizontal="center" vertical="center" shrinkToFit="1"/>
      <protection locked="0"/>
    </xf>
    <xf numFmtId="3" fontId="8" fillId="0" borderId="14" xfId="0" applyNumberFormat="1" applyFont="1" applyBorder="1" applyAlignment="1" applyProtection="1">
      <alignment horizontal="center" vertical="center" shrinkToFit="1"/>
      <protection locked="0"/>
    </xf>
    <xf numFmtId="0" fontId="11" fillId="0" borderId="1" xfId="3" applyFont="1" applyBorder="1" applyAlignment="1">
      <alignment horizontal="center" vertical="center" shrinkToFit="1"/>
    </xf>
    <xf numFmtId="0" fontId="21" fillId="0" borderId="1" xfId="3" applyFont="1" applyBorder="1" applyAlignment="1">
      <alignment horizontal="center" vertical="center" wrapText="1" shrinkToFit="1"/>
    </xf>
    <xf numFmtId="0" fontId="8" fillId="0" borderId="1" xfId="0" applyFont="1" applyBorder="1" applyAlignment="1">
      <alignment horizontal="center" vertical="center"/>
    </xf>
    <xf numFmtId="190" fontId="8" fillId="6" borderId="93" xfId="0" applyNumberFormat="1" applyFont="1" applyFill="1" applyBorder="1" applyAlignment="1">
      <alignment horizontal="center" vertical="center" shrinkToFit="1"/>
    </xf>
    <xf numFmtId="190" fontId="8" fillId="6" borderId="94" xfId="0" applyNumberFormat="1" applyFont="1" applyFill="1" applyBorder="1" applyAlignment="1">
      <alignment horizontal="center" vertical="center" shrinkToFit="1"/>
    </xf>
    <xf numFmtId="3" fontId="8" fillId="0" borderId="2" xfId="0" applyNumberFormat="1" applyFont="1" applyBorder="1" applyAlignment="1" applyProtection="1">
      <alignment horizontal="center" vertical="center" shrinkToFit="1"/>
      <protection locked="0"/>
    </xf>
    <xf numFmtId="3" fontId="8" fillId="0" borderId="4" xfId="0" applyNumberFormat="1" applyFont="1" applyBorder="1" applyAlignment="1" applyProtection="1">
      <alignment horizontal="center" vertical="center" shrinkToFit="1"/>
      <protection locked="0"/>
    </xf>
    <xf numFmtId="3" fontId="8" fillId="0" borderId="3" xfId="0" applyNumberFormat="1" applyFont="1" applyBorder="1" applyAlignment="1" applyProtection="1">
      <alignment horizontal="center" vertical="center" shrinkToFit="1"/>
      <protection locked="0"/>
    </xf>
    <xf numFmtId="177" fontId="12" fillId="0" borderId="21" xfId="3" applyNumberFormat="1" applyFont="1" applyBorder="1" applyAlignment="1">
      <alignment horizontal="center" vertical="center" shrinkToFit="1"/>
    </xf>
    <xf numFmtId="177" fontId="12" fillId="0" borderId="57" xfId="3" applyNumberFormat="1" applyFont="1" applyBorder="1" applyAlignment="1">
      <alignment horizontal="center" vertical="center" shrinkToFit="1"/>
    </xf>
    <xf numFmtId="177" fontId="12" fillId="0" borderId="76" xfId="3" applyNumberFormat="1" applyFont="1" applyBorder="1" applyAlignment="1">
      <alignment horizontal="center" vertical="center" shrinkToFit="1"/>
    </xf>
    <xf numFmtId="49" fontId="11" fillId="0" borderId="2" xfId="3" applyNumberFormat="1" applyFont="1" applyBorder="1" applyAlignment="1">
      <alignment horizontal="center" vertical="center" shrinkToFit="1"/>
    </xf>
    <xf numFmtId="49" fontId="11" fillId="0" borderId="3" xfId="3" applyNumberFormat="1" applyFont="1" applyBorder="1" applyAlignment="1">
      <alignment horizontal="center" vertical="center" shrinkToFit="1"/>
    </xf>
    <xf numFmtId="177" fontId="8" fillId="2" borderId="2" xfId="0" applyNumberFormat="1" applyFont="1" applyFill="1" applyBorder="1" applyAlignment="1" applyProtection="1">
      <alignment horizontal="center" vertical="center" shrinkToFit="1"/>
      <protection locked="0"/>
    </xf>
    <xf numFmtId="177" fontId="8" fillId="2" borderId="3" xfId="0" applyNumberFormat="1" applyFont="1" applyFill="1" applyBorder="1" applyAlignment="1" applyProtection="1">
      <alignment horizontal="center" vertical="center" shrinkToFit="1"/>
      <protection locked="0"/>
    </xf>
    <xf numFmtId="0" fontId="8" fillId="2" borderId="1" xfId="0" applyFont="1" applyFill="1" applyBorder="1" applyAlignment="1" applyProtection="1">
      <alignment horizontal="center" vertical="center"/>
      <protection locked="0"/>
    </xf>
    <xf numFmtId="0" fontId="8" fillId="0" borderId="2" xfId="0" applyFont="1" applyBorder="1" applyAlignment="1">
      <alignment horizontal="center" vertical="center" wrapText="1" shrinkToFit="1"/>
    </xf>
    <xf numFmtId="0" fontId="8" fillId="0" borderId="4" xfId="0" applyFont="1" applyBorder="1" applyAlignment="1">
      <alignment horizontal="center" vertical="center" wrapText="1" shrinkToFit="1"/>
    </xf>
    <xf numFmtId="0" fontId="8" fillId="0" borderId="3" xfId="0" applyFont="1" applyBorder="1" applyAlignment="1">
      <alignment horizontal="center" vertical="center" wrapText="1" shrinkToFit="1"/>
    </xf>
    <xf numFmtId="0" fontId="19" fillId="0" borderId="10" xfId="3" applyFont="1" applyBorder="1" applyAlignment="1">
      <alignment horizontal="center" vertical="center" shrinkToFit="1"/>
    </xf>
    <xf numFmtId="0" fontId="19" fillId="0" borderId="5" xfId="3" applyFont="1" applyBorder="1" applyAlignment="1">
      <alignment horizontal="center" vertical="center" shrinkToFit="1"/>
    </xf>
    <xf numFmtId="0" fontId="19" fillId="0" borderId="11" xfId="3" applyFont="1" applyBorder="1" applyAlignment="1">
      <alignment horizontal="center" vertical="center" shrinkToFit="1"/>
    </xf>
    <xf numFmtId="0" fontId="19" fillId="0" borderId="12" xfId="3" applyFont="1" applyBorder="1" applyAlignment="1">
      <alignment horizontal="center" vertical="center" shrinkToFit="1"/>
    </xf>
    <xf numFmtId="0" fontId="19" fillId="0" borderId="20" xfId="3" applyFont="1" applyBorder="1" applyAlignment="1">
      <alignment horizontal="center" vertical="center" shrinkToFit="1"/>
    </xf>
    <xf numFmtId="0" fontId="19" fillId="0" borderId="13" xfId="3" applyFont="1" applyBorder="1" applyAlignment="1">
      <alignment horizontal="center" vertical="center" shrinkToFit="1"/>
    </xf>
    <xf numFmtId="20" fontId="8" fillId="2" borderId="1" xfId="0" applyNumberFormat="1" applyFont="1" applyFill="1" applyBorder="1" applyAlignment="1">
      <alignment horizontal="center" vertical="center" wrapText="1" shrinkToFit="1"/>
    </xf>
    <xf numFmtId="0" fontId="8" fillId="2" borderId="2" xfId="0" applyFont="1" applyFill="1" applyBorder="1" applyAlignment="1">
      <alignment horizontal="center" vertical="center" wrapText="1" shrinkToFit="1"/>
    </xf>
    <xf numFmtId="0" fontId="8" fillId="9" borderId="1" xfId="0" applyFont="1" applyFill="1" applyBorder="1" applyAlignment="1">
      <alignment horizontal="center" vertical="center"/>
    </xf>
    <xf numFmtId="177" fontId="8" fillId="9" borderId="1" xfId="3" applyNumberFormat="1" applyFont="1" applyFill="1" applyBorder="1" applyAlignment="1">
      <alignment horizontal="center" vertical="center"/>
    </xf>
    <xf numFmtId="177" fontId="20" fillId="0" borderId="2" xfId="3" applyNumberFormat="1" applyFont="1" applyBorder="1" applyAlignment="1">
      <alignment horizontal="center" vertical="center"/>
    </xf>
    <xf numFmtId="177" fontId="20" fillId="0" borderId="4" xfId="3" applyNumberFormat="1" applyFont="1" applyBorder="1" applyAlignment="1">
      <alignment horizontal="center" vertical="center"/>
    </xf>
    <xf numFmtId="0" fontId="4" fillId="0" borderId="1" xfId="4" applyFont="1" applyBorder="1" applyAlignment="1">
      <alignment horizontal="center" vertical="center"/>
    </xf>
    <xf numFmtId="0" fontId="4" fillId="0" borderId="1" xfId="4" applyFont="1" applyBorder="1" applyAlignment="1">
      <alignment vertical="center" textRotation="255" shrinkToFit="1"/>
    </xf>
    <xf numFmtId="0" fontId="4" fillId="0" borderId="1" xfId="4" applyFont="1" applyBorder="1">
      <alignment vertical="center"/>
    </xf>
    <xf numFmtId="183" fontId="8" fillId="0" borderId="64" xfId="0" applyNumberFormat="1" applyFont="1" applyBorder="1" applyAlignment="1">
      <alignment horizontal="right" vertical="center" shrinkToFit="1"/>
    </xf>
    <xf numFmtId="182" fontId="8" fillId="0" borderId="64" xfId="0" applyNumberFormat="1" applyFont="1" applyBorder="1" applyAlignment="1">
      <alignment horizontal="right" vertical="center" shrinkToFit="1"/>
    </xf>
    <xf numFmtId="0" fontId="17" fillId="0" borderId="10" xfId="3" applyFont="1" applyBorder="1" applyAlignment="1">
      <alignment horizontal="center" vertical="center" wrapText="1"/>
    </xf>
    <xf numFmtId="0" fontId="17" fillId="0" borderId="5" xfId="3" applyFont="1" applyBorder="1" applyAlignment="1">
      <alignment horizontal="center" vertical="center" wrapText="1"/>
    </xf>
    <xf numFmtId="0" fontId="17" fillId="0" borderId="11" xfId="3" applyFont="1" applyBorder="1" applyAlignment="1">
      <alignment horizontal="center" vertical="center" wrapText="1"/>
    </xf>
    <xf numFmtId="0" fontId="17" fillId="0" borderId="38" xfId="3" applyFont="1" applyBorder="1" applyAlignment="1">
      <alignment horizontal="center" vertical="center" wrapText="1"/>
    </xf>
    <xf numFmtId="0" fontId="17" fillId="0" borderId="0" xfId="3" applyFont="1" applyAlignment="1">
      <alignment horizontal="center" vertical="center" wrapText="1"/>
    </xf>
    <xf numFmtId="0" fontId="17" fillId="0" borderId="42" xfId="3" applyFont="1" applyBorder="1" applyAlignment="1">
      <alignment horizontal="center" vertical="center" wrapText="1"/>
    </xf>
    <xf numFmtId="177" fontId="10" fillId="2" borderId="2" xfId="0" applyNumberFormat="1" applyFont="1" applyFill="1" applyBorder="1" applyAlignment="1" applyProtection="1">
      <alignment horizontal="center" vertical="center" shrinkToFit="1"/>
      <protection locked="0"/>
    </xf>
    <xf numFmtId="177" fontId="10" fillId="2" borderId="4" xfId="0" applyNumberFormat="1" applyFont="1" applyFill="1" applyBorder="1" applyAlignment="1" applyProtection="1">
      <alignment horizontal="center" vertical="center" shrinkToFit="1"/>
      <protection locked="0"/>
    </xf>
    <xf numFmtId="177" fontId="10" fillId="2" borderId="3" xfId="0" applyNumberFormat="1" applyFont="1" applyFill="1" applyBorder="1" applyAlignment="1" applyProtection="1">
      <alignment horizontal="center" vertical="center" shrinkToFit="1"/>
      <protection locked="0"/>
    </xf>
    <xf numFmtId="183" fontId="8" fillId="0" borderId="8" xfId="0" applyNumberFormat="1" applyFont="1" applyBorder="1" applyAlignment="1">
      <alignment horizontal="right" vertical="center" shrinkToFit="1"/>
    </xf>
    <xf numFmtId="0" fontId="8" fillId="9" borderId="1" xfId="0" applyFont="1" applyFill="1" applyBorder="1" applyAlignment="1">
      <alignment horizontal="center" vertical="center" wrapText="1"/>
    </xf>
    <xf numFmtId="177" fontId="8" fillId="9" borderId="14" xfId="3" applyNumberFormat="1" applyFont="1" applyFill="1" applyBorder="1" applyAlignment="1">
      <alignment horizontal="center" vertical="center"/>
    </xf>
    <xf numFmtId="0" fontId="8" fillId="9" borderId="1" xfId="0" applyFont="1" applyFill="1" applyBorder="1" applyAlignment="1">
      <alignment horizontal="center" vertical="center" shrinkToFit="1"/>
    </xf>
    <xf numFmtId="182" fontId="8" fillId="0" borderId="8" xfId="0" applyNumberFormat="1" applyFont="1" applyBorder="1" applyAlignment="1">
      <alignment horizontal="right" vertical="center" shrinkToFit="1"/>
    </xf>
    <xf numFmtId="3" fontId="8" fillId="2" borderId="2" xfId="0" applyNumberFormat="1" applyFont="1" applyFill="1" applyBorder="1" applyAlignment="1" applyProtection="1">
      <alignment horizontal="center" vertical="center" shrinkToFit="1"/>
      <protection locked="0"/>
    </xf>
    <xf numFmtId="3" fontId="8" fillId="2" borderId="4" xfId="0" applyNumberFormat="1" applyFont="1" applyFill="1" applyBorder="1" applyAlignment="1" applyProtection="1">
      <alignment horizontal="center" vertical="center" shrinkToFit="1"/>
      <protection locked="0"/>
    </xf>
    <xf numFmtId="3" fontId="8" fillId="2" borderId="3" xfId="0" applyNumberFormat="1" applyFont="1" applyFill="1" applyBorder="1" applyAlignment="1" applyProtection="1">
      <alignment horizontal="center" vertical="center" shrinkToFit="1"/>
      <protection locked="0"/>
    </xf>
    <xf numFmtId="49" fontId="8" fillId="3" borderId="1" xfId="0" applyNumberFormat="1" applyFont="1" applyFill="1" applyBorder="1" applyAlignment="1" applyProtection="1">
      <alignment horizontal="center" vertical="center" shrinkToFit="1"/>
      <protection locked="0"/>
    </xf>
    <xf numFmtId="0" fontId="21" fillId="0" borderId="2" xfId="3" applyFont="1" applyBorder="1" applyAlignment="1">
      <alignment horizontal="center" vertical="center" wrapText="1" shrinkToFit="1"/>
    </xf>
    <xf numFmtId="0" fontId="21" fillId="0" borderId="4" xfId="3" applyFont="1" applyBorder="1" applyAlignment="1">
      <alignment horizontal="center" vertical="center" wrapText="1" shrinkToFit="1"/>
    </xf>
    <xf numFmtId="0" fontId="21" fillId="0" borderId="3" xfId="3" applyFont="1" applyBorder="1" applyAlignment="1">
      <alignment horizontal="center" vertical="center" wrapText="1" shrinkToFit="1"/>
    </xf>
    <xf numFmtId="0" fontId="33" fillId="8" borderId="2" xfId="0" applyFont="1" applyFill="1" applyBorder="1" applyAlignment="1">
      <alignment horizontal="center" vertical="center" wrapText="1" shrinkToFit="1"/>
    </xf>
    <xf numFmtId="0" fontId="33" fillId="8" borderId="4" xfId="0" applyFont="1" applyFill="1" applyBorder="1" applyAlignment="1">
      <alignment horizontal="center" vertical="center" wrapText="1" shrinkToFit="1"/>
    </xf>
    <xf numFmtId="0" fontId="8" fillId="8" borderId="0" xfId="0" applyFont="1" applyFill="1" applyAlignment="1">
      <alignment horizontal="center" vertical="center" wrapText="1" shrinkToFit="1"/>
    </xf>
    <xf numFmtId="0" fontId="8" fillId="8" borderId="38" xfId="0" applyFont="1" applyFill="1" applyBorder="1" applyAlignment="1">
      <alignment horizontal="center" vertical="center"/>
    </xf>
    <xf numFmtId="0" fontId="8" fillId="8" borderId="0" xfId="0" applyFont="1" applyFill="1" applyAlignment="1">
      <alignment horizontal="center" vertical="center"/>
    </xf>
    <xf numFmtId="0" fontId="8" fillId="8" borderId="96" xfId="0" applyFont="1" applyFill="1" applyBorder="1" applyAlignment="1">
      <alignment horizontal="center" vertical="center" shrinkToFit="1"/>
    </xf>
    <xf numFmtId="0" fontId="8" fillId="8" borderId="118" xfId="0" applyFont="1" applyFill="1" applyBorder="1" applyAlignment="1">
      <alignment horizontal="center" vertical="center" wrapText="1" shrinkToFit="1"/>
    </xf>
    <xf numFmtId="0" fontId="8" fillId="8" borderId="96" xfId="0" applyFont="1" applyFill="1" applyBorder="1" applyAlignment="1">
      <alignment horizontal="center" vertical="center" wrapText="1" shrinkToFit="1"/>
    </xf>
    <xf numFmtId="0" fontId="8" fillId="8" borderId="8" xfId="0" applyFont="1" applyFill="1" applyBorder="1" applyAlignment="1">
      <alignment horizontal="center" vertical="center" wrapText="1" shrinkToFit="1"/>
    </xf>
    <xf numFmtId="0" fontId="8" fillId="8" borderId="1" xfId="0" applyFont="1" applyFill="1" applyBorder="1" applyAlignment="1">
      <alignment horizontal="center" vertical="center" wrapText="1" shrinkToFit="1"/>
    </xf>
    <xf numFmtId="0" fontId="33" fillId="8" borderId="10" xfId="0" applyFont="1" applyFill="1" applyBorder="1" applyAlignment="1">
      <alignment horizontal="center" vertical="center" wrapText="1" shrinkToFit="1"/>
    </xf>
    <xf numFmtId="0" fontId="33" fillId="8" borderId="5" xfId="0" applyFont="1" applyFill="1" applyBorder="1" applyAlignment="1">
      <alignment horizontal="center" vertical="center" wrapText="1" shrinkToFit="1"/>
    </xf>
    <xf numFmtId="0" fontId="33" fillId="8" borderId="11" xfId="0" applyFont="1" applyFill="1" applyBorder="1" applyAlignment="1">
      <alignment horizontal="center" vertical="center" wrapText="1" shrinkToFit="1"/>
    </xf>
    <xf numFmtId="0" fontId="33" fillId="8" borderId="38" xfId="0" applyFont="1" applyFill="1" applyBorder="1" applyAlignment="1">
      <alignment horizontal="center" vertical="center" wrapText="1" shrinkToFit="1"/>
    </xf>
    <xf numFmtId="0" fontId="33" fillId="8" borderId="0" xfId="0" applyFont="1" applyFill="1" applyAlignment="1">
      <alignment horizontal="center" vertical="center" wrapText="1" shrinkToFit="1"/>
    </xf>
    <xf numFmtId="0" fontId="33" fillId="8" borderId="42" xfId="0" applyFont="1" applyFill="1" applyBorder="1" applyAlignment="1">
      <alignment horizontal="center" vertical="center" wrapText="1" shrinkToFit="1"/>
    </xf>
    <xf numFmtId="0" fontId="33" fillId="8" borderId="108" xfId="0" applyFont="1" applyFill="1" applyBorder="1" applyAlignment="1">
      <alignment horizontal="center" vertical="center" wrapText="1" shrinkToFit="1"/>
    </xf>
    <xf numFmtId="0" fontId="33" fillId="8" borderId="109" xfId="0" applyFont="1" applyFill="1" applyBorder="1" applyAlignment="1">
      <alignment horizontal="center" vertical="center" wrapText="1" shrinkToFit="1"/>
    </xf>
    <xf numFmtId="0" fontId="33" fillId="8" borderId="110" xfId="0" applyFont="1" applyFill="1" applyBorder="1" applyAlignment="1">
      <alignment horizontal="center" vertical="center" wrapText="1" shrinkToFit="1"/>
    </xf>
    <xf numFmtId="0" fontId="8" fillId="8" borderId="113" xfId="0" applyFont="1" applyFill="1" applyBorder="1" applyAlignment="1">
      <alignment horizontal="center" vertical="center" shrinkToFit="1"/>
    </xf>
    <xf numFmtId="0" fontId="8" fillId="8" borderId="114" xfId="0" applyFont="1" applyFill="1" applyBorder="1" applyAlignment="1">
      <alignment horizontal="center" vertical="center" shrinkToFit="1"/>
    </xf>
    <xf numFmtId="0" fontId="8" fillId="8" borderId="115" xfId="0" applyFont="1" applyFill="1" applyBorder="1" applyAlignment="1">
      <alignment horizontal="center" vertical="center" shrinkToFit="1"/>
    </xf>
    <xf numFmtId="0" fontId="33" fillId="8" borderId="112" xfId="0" applyFont="1" applyFill="1" applyBorder="1" applyAlignment="1">
      <alignment horizontal="center" vertical="center" wrapText="1" shrinkToFit="1"/>
    </xf>
    <xf numFmtId="0" fontId="33" fillId="0" borderId="1" xfId="0" applyFont="1" applyBorder="1" applyAlignment="1">
      <alignment horizontal="center" vertical="center" wrapText="1" shrinkToFit="1"/>
    </xf>
    <xf numFmtId="0" fontId="8" fillId="8" borderId="42" xfId="0" applyFont="1" applyFill="1" applyBorder="1" applyAlignment="1">
      <alignment horizontal="center" vertical="center"/>
    </xf>
    <xf numFmtId="0" fontId="8" fillId="8" borderId="108" xfId="0" applyFont="1" applyFill="1" applyBorder="1" applyAlignment="1">
      <alignment horizontal="center" vertical="center"/>
    </xf>
    <xf numFmtId="0" fontId="8" fillId="8" borderId="109" xfId="0" applyFont="1" applyFill="1" applyBorder="1" applyAlignment="1">
      <alignment horizontal="center" vertical="center"/>
    </xf>
    <xf numFmtId="0" fontId="8" fillId="8" borderId="110" xfId="0" applyFont="1" applyFill="1" applyBorder="1" applyAlignment="1">
      <alignment horizontal="center" vertical="center"/>
    </xf>
    <xf numFmtId="0" fontId="8" fillId="8" borderId="101" xfId="0" applyFont="1" applyFill="1" applyBorder="1" applyAlignment="1">
      <alignment horizontal="center" vertical="center" shrinkToFit="1"/>
    </xf>
    <xf numFmtId="0" fontId="8" fillId="8" borderId="102" xfId="0" applyFont="1" applyFill="1" applyBorder="1" applyAlignment="1">
      <alignment horizontal="center" vertical="center" shrinkToFit="1"/>
    </xf>
    <xf numFmtId="0" fontId="8" fillId="8" borderId="100" xfId="0" applyFont="1" applyFill="1" applyBorder="1" applyAlignment="1">
      <alignment horizontal="center" vertical="center" shrinkToFit="1"/>
    </xf>
    <xf numFmtId="0" fontId="8" fillId="8" borderId="116" xfId="0" applyFont="1" applyFill="1" applyBorder="1" applyAlignment="1">
      <alignment horizontal="center" vertical="center" shrinkToFit="1"/>
    </xf>
    <xf numFmtId="0" fontId="8" fillId="8" borderId="117" xfId="0" applyFont="1" applyFill="1" applyBorder="1" applyAlignment="1">
      <alignment horizontal="center" vertical="center" shrinkToFit="1"/>
    </xf>
    <xf numFmtId="0" fontId="8" fillId="8" borderId="95" xfId="0" applyFont="1" applyFill="1" applyBorder="1" applyAlignment="1">
      <alignment horizontal="center" vertical="center" shrinkToFit="1"/>
    </xf>
    <xf numFmtId="176" fontId="12" fillId="0" borderId="8" xfId="2" applyNumberFormat="1" applyFont="1" applyBorder="1" applyAlignment="1" applyProtection="1">
      <alignment horizontal="center" vertical="center"/>
    </xf>
    <xf numFmtId="2" fontId="8" fillId="0" borderId="8" xfId="0" applyNumberFormat="1" applyFont="1" applyBorder="1" applyAlignment="1">
      <alignment vertical="center"/>
    </xf>
    <xf numFmtId="2" fontId="8" fillId="0" borderId="111" xfId="0" applyNumberFormat="1" applyFont="1" applyBorder="1" applyAlignment="1">
      <alignment vertical="center"/>
    </xf>
    <xf numFmtId="176" fontId="12" fillId="0" borderId="112" xfId="2" applyNumberFormat="1" applyFont="1" applyBorder="1" applyAlignment="1" applyProtection="1">
      <alignment horizontal="center" vertical="center"/>
    </xf>
    <xf numFmtId="0" fontId="8" fillId="8" borderId="113" xfId="0" applyFont="1" applyFill="1" applyBorder="1" applyAlignment="1">
      <alignment horizontal="center" vertical="center"/>
    </xf>
    <xf numFmtId="0" fontId="8" fillId="8" borderId="114" xfId="0" applyFont="1" applyFill="1" applyBorder="1" applyAlignment="1">
      <alignment horizontal="center" vertical="center"/>
    </xf>
    <xf numFmtId="0" fontId="8" fillId="8" borderId="115" xfId="0" applyFont="1" applyFill="1" applyBorder="1" applyAlignment="1">
      <alignment horizontal="center" vertical="center"/>
    </xf>
    <xf numFmtId="2" fontId="8" fillId="0" borderId="112" xfId="0" applyNumberFormat="1" applyFont="1" applyBorder="1" applyAlignment="1">
      <alignment vertical="center"/>
    </xf>
    <xf numFmtId="176" fontId="12" fillId="0" borderId="96" xfId="2" applyNumberFormat="1" applyFont="1" applyBorder="1" applyAlignment="1" applyProtection="1">
      <alignment horizontal="center" vertical="center"/>
    </xf>
    <xf numFmtId="2" fontId="8" fillId="0" borderId="96" xfId="0" applyNumberFormat="1" applyFont="1" applyBorder="1" applyAlignment="1">
      <alignment vertical="center"/>
    </xf>
    <xf numFmtId="38" fontId="8" fillId="0" borderId="116" xfId="2" applyFont="1" applyBorder="1" applyAlignment="1" applyProtection="1">
      <alignment horizontal="center" vertical="center"/>
    </xf>
    <xf numFmtId="38" fontId="8" fillId="0" borderId="117" xfId="2" applyFont="1" applyBorder="1" applyAlignment="1" applyProtection="1">
      <alignment horizontal="center" vertical="center"/>
    </xf>
    <xf numFmtId="38" fontId="8" fillId="0" borderId="95" xfId="2" applyFont="1" applyBorder="1" applyAlignment="1" applyProtection="1">
      <alignment horizontal="center" vertical="center"/>
    </xf>
    <xf numFmtId="176" fontId="12" fillId="0" borderId="111" xfId="2" applyNumberFormat="1" applyFont="1" applyBorder="1" applyAlignment="1" applyProtection="1">
      <alignment horizontal="center" vertical="center"/>
    </xf>
    <xf numFmtId="0" fontId="8" fillId="8" borderId="108" xfId="0" applyFont="1" applyFill="1" applyBorder="1" applyAlignment="1">
      <alignment horizontal="center" vertical="center" wrapText="1" shrinkToFit="1"/>
    </xf>
    <xf numFmtId="0" fontId="8" fillId="8" borderId="109" xfId="0" applyFont="1" applyFill="1" applyBorder="1" applyAlignment="1">
      <alignment horizontal="center" vertical="center" wrapText="1" shrinkToFit="1"/>
    </xf>
    <xf numFmtId="0" fontId="8" fillId="8" borderId="110" xfId="0" applyFont="1" applyFill="1" applyBorder="1" applyAlignment="1">
      <alignment horizontal="center" vertical="center" wrapText="1" shrinkToFit="1"/>
    </xf>
    <xf numFmtId="0" fontId="8" fillId="0" borderId="1" xfId="0" applyFont="1" applyBorder="1" applyAlignment="1">
      <alignment horizontal="center" vertical="center" wrapText="1"/>
    </xf>
    <xf numFmtId="0" fontId="33" fillId="0" borderId="96" xfId="0" applyFont="1" applyBorder="1" applyAlignment="1">
      <alignment horizontal="center" vertical="center" wrapText="1"/>
    </xf>
    <xf numFmtId="176" fontId="32" fillId="8" borderId="2" xfId="2" applyNumberFormat="1" applyFont="1" applyFill="1" applyBorder="1" applyAlignment="1" applyProtection="1">
      <alignment horizontal="center" vertical="center" wrapText="1" shrinkToFit="1"/>
    </xf>
    <xf numFmtId="176" fontId="32" fillId="8" borderId="4" xfId="2" applyNumberFormat="1" applyFont="1" applyFill="1" applyBorder="1" applyAlignment="1" applyProtection="1">
      <alignment horizontal="center" vertical="center" wrapText="1" shrinkToFit="1"/>
    </xf>
    <xf numFmtId="176" fontId="32" fillId="8" borderId="3" xfId="2" applyNumberFormat="1" applyFont="1" applyFill="1" applyBorder="1" applyAlignment="1" applyProtection="1">
      <alignment horizontal="center" vertical="center" wrapText="1" shrinkToFit="1"/>
    </xf>
    <xf numFmtId="38" fontId="12" fillId="0" borderId="116" xfId="2" applyFont="1" applyBorder="1" applyAlignment="1" applyProtection="1">
      <alignment horizontal="center" vertical="center"/>
    </xf>
    <xf numFmtId="38" fontId="12" fillId="0" borderId="117" xfId="2" applyFont="1" applyBorder="1" applyAlignment="1" applyProtection="1">
      <alignment horizontal="center" vertical="center"/>
    </xf>
    <xf numFmtId="38" fontId="12" fillId="0" borderId="95" xfId="2" applyFont="1" applyBorder="1" applyAlignment="1" applyProtection="1">
      <alignment horizontal="center" vertical="center"/>
    </xf>
    <xf numFmtId="189" fontId="8" fillId="0" borderId="116" xfId="5" applyNumberFormat="1" applyFont="1" applyBorder="1" applyAlignment="1" applyProtection="1">
      <alignment horizontal="center" vertical="center"/>
    </xf>
    <xf numFmtId="189" fontId="8" fillId="0" borderId="117" xfId="5" applyNumberFormat="1" applyFont="1" applyBorder="1" applyAlignment="1" applyProtection="1">
      <alignment horizontal="center" vertical="center"/>
    </xf>
    <xf numFmtId="189" fontId="8" fillId="0" borderId="95" xfId="5" applyNumberFormat="1" applyFont="1" applyBorder="1" applyAlignment="1" applyProtection="1">
      <alignment horizontal="center" vertical="center"/>
    </xf>
    <xf numFmtId="0" fontId="33" fillId="0" borderId="1" xfId="0" applyFont="1" applyBorder="1" applyAlignment="1">
      <alignment horizontal="center" vertical="center" wrapText="1"/>
    </xf>
    <xf numFmtId="0" fontId="8" fillId="3" borderId="1" xfId="0" applyFont="1" applyFill="1" applyBorder="1" applyAlignment="1">
      <alignment horizontal="center" vertical="center" wrapText="1"/>
    </xf>
    <xf numFmtId="0" fontId="33" fillId="6" borderId="107" xfId="0" applyFont="1" applyFill="1" applyBorder="1" applyAlignment="1">
      <alignment horizontal="center" vertical="center" wrapText="1"/>
    </xf>
    <xf numFmtId="0" fontId="8" fillId="2" borderId="96" xfId="0" applyFont="1" applyFill="1" applyBorder="1" applyAlignment="1">
      <alignment horizontal="center" vertical="center" wrapText="1"/>
    </xf>
    <xf numFmtId="49" fontId="4" fillId="0" borderId="12" xfId="3" applyNumberFormat="1" applyFont="1" applyBorder="1" applyAlignment="1">
      <alignment horizontal="center" vertical="center" shrinkToFit="1"/>
    </xf>
    <xf numFmtId="49" fontId="4" fillId="0" borderId="13" xfId="3" applyNumberFormat="1" applyFont="1" applyBorder="1" applyAlignment="1">
      <alignment horizontal="center" vertical="center" shrinkToFit="1"/>
    </xf>
    <xf numFmtId="0" fontId="27" fillId="0" borderId="12" xfId="3" applyFont="1" applyBorder="1" applyAlignment="1">
      <alignment horizontal="center" vertical="center" shrinkToFit="1"/>
    </xf>
    <xf numFmtId="0" fontId="27" fillId="0" borderId="20" xfId="3" applyFont="1" applyBorder="1" applyAlignment="1">
      <alignment horizontal="center" vertical="center" shrinkToFit="1"/>
    </xf>
    <xf numFmtId="0" fontId="27" fillId="0" borderId="13" xfId="3" applyFont="1" applyBorder="1" applyAlignment="1">
      <alignment horizontal="center" vertical="center" shrinkToFit="1"/>
    </xf>
    <xf numFmtId="177" fontId="8" fillId="2" borderId="4" xfId="0" applyNumberFormat="1" applyFont="1" applyFill="1" applyBorder="1" applyAlignment="1" applyProtection="1">
      <alignment horizontal="center" vertical="center" shrinkToFit="1"/>
      <protection locked="0"/>
    </xf>
    <xf numFmtId="0" fontId="4" fillId="0" borderId="12" xfId="3" applyFont="1" applyBorder="1" applyAlignment="1">
      <alignment horizontal="center" vertical="center" shrinkToFit="1"/>
    </xf>
    <xf numFmtId="0" fontId="4" fillId="0" borderId="13" xfId="3" applyFont="1" applyBorder="1" applyAlignment="1">
      <alignment horizontal="center" vertical="center" shrinkToFit="1"/>
    </xf>
    <xf numFmtId="0" fontId="8" fillId="0" borderId="84" xfId="0" applyFont="1" applyBorder="1" applyAlignment="1">
      <alignment horizontal="center" vertical="center" wrapText="1" shrinkToFit="1"/>
    </xf>
    <xf numFmtId="0" fontId="8" fillId="0" borderId="103" xfId="0" applyFont="1" applyBorder="1" applyAlignment="1">
      <alignment horizontal="center" vertical="center" wrapText="1" shrinkToFit="1"/>
    </xf>
    <xf numFmtId="0" fontId="8" fillId="0" borderId="83" xfId="0" applyFont="1" applyBorder="1" applyAlignment="1">
      <alignment horizontal="center" vertical="center" wrapText="1" shrinkToFit="1"/>
    </xf>
    <xf numFmtId="0" fontId="8" fillId="0" borderId="104" xfId="0" applyFont="1" applyBorder="1" applyAlignment="1">
      <alignment horizontal="center" vertical="center" wrapText="1" shrinkToFit="1"/>
    </xf>
    <xf numFmtId="0" fontId="8" fillId="0" borderId="105" xfId="0" applyFont="1" applyBorder="1" applyAlignment="1">
      <alignment horizontal="center" vertical="center" wrapText="1" shrinkToFit="1"/>
    </xf>
    <xf numFmtId="0" fontId="8" fillId="0" borderId="106" xfId="0" applyFont="1" applyBorder="1" applyAlignment="1">
      <alignment horizontal="center" vertical="center" wrapText="1" shrinkToFit="1"/>
    </xf>
    <xf numFmtId="187" fontId="8" fillId="2" borderId="1" xfId="0" applyNumberFormat="1" applyFont="1" applyFill="1" applyBorder="1" applyAlignment="1">
      <alignment horizontal="center" vertical="center" shrinkToFit="1"/>
    </xf>
    <xf numFmtId="176" fontId="8" fillId="0" borderId="116" xfId="2" applyNumberFormat="1" applyFont="1" applyBorder="1" applyAlignment="1">
      <alignment horizontal="center" vertical="center"/>
    </xf>
    <xf numFmtId="176" fontId="8" fillId="0" borderId="117" xfId="2" applyNumberFormat="1" applyFont="1" applyBorder="1" applyAlignment="1">
      <alignment horizontal="center" vertical="center"/>
    </xf>
    <xf numFmtId="176" fontId="8" fillId="0" borderId="95" xfId="2" applyNumberFormat="1" applyFont="1" applyBorder="1" applyAlignment="1">
      <alignment horizontal="center" vertical="center"/>
    </xf>
    <xf numFmtId="176" fontId="8" fillId="0" borderId="101" xfId="2" applyNumberFormat="1" applyFont="1" applyBorder="1" applyAlignment="1">
      <alignment horizontal="center" vertical="center"/>
    </xf>
    <xf numFmtId="176" fontId="8" fillId="0" borderId="102" xfId="2" applyNumberFormat="1" applyFont="1" applyBorder="1" applyAlignment="1">
      <alignment horizontal="center" vertical="center"/>
    </xf>
    <xf numFmtId="176" fontId="8" fillId="0" borderId="100" xfId="2" applyNumberFormat="1" applyFont="1" applyBorder="1" applyAlignment="1">
      <alignment horizontal="center" vertical="center"/>
    </xf>
    <xf numFmtId="176" fontId="8" fillId="0" borderId="6" xfId="2" applyNumberFormat="1" applyFont="1" applyBorder="1" applyAlignment="1">
      <alignment horizontal="center" vertical="center"/>
    </xf>
    <xf numFmtId="176" fontId="8" fillId="0" borderId="113" xfId="2" applyNumberFormat="1" applyFont="1" applyBorder="1" applyAlignment="1">
      <alignment horizontal="center" vertical="center"/>
    </xf>
    <xf numFmtId="176" fontId="8" fillId="0" borderId="114" xfId="2" applyNumberFormat="1" applyFont="1" applyBorder="1" applyAlignment="1">
      <alignment horizontal="center" vertical="center"/>
    </xf>
    <xf numFmtId="176" fontId="8" fillId="0" borderId="115" xfId="2" applyNumberFormat="1" applyFont="1" applyBorder="1" applyAlignment="1">
      <alignment horizontal="center" vertical="center"/>
    </xf>
    <xf numFmtId="0" fontId="24" fillId="0" borderId="0" xfId="0" applyFont="1" applyAlignment="1">
      <alignment vertical="center"/>
    </xf>
    <xf numFmtId="0" fontId="24" fillId="0" borderId="0" xfId="0" applyFont="1" applyAlignment="1">
      <alignment vertical="center" shrinkToFit="1"/>
    </xf>
    <xf numFmtId="0" fontId="23" fillId="0" borderId="2" xfId="0" applyFont="1" applyBorder="1" applyAlignment="1">
      <alignment horizontal="center" vertical="center" shrinkToFit="1"/>
    </xf>
    <xf numFmtId="0" fontId="23" fillId="0" borderId="4" xfId="0" applyFont="1" applyBorder="1" applyAlignment="1">
      <alignment horizontal="center" vertical="center" shrinkToFit="1"/>
    </xf>
    <xf numFmtId="0" fontId="23" fillId="0" borderId="22" xfId="0" applyFont="1" applyBorder="1" applyAlignment="1">
      <alignment horizontal="center" vertical="center" shrinkToFit="1"/>
    </xf>
    <xf numFmtId="0" fontId="23" fillId="0" borderId="90" xfId="0" applyFont="1" applyBorder="1" applyAlignment="1">
      <alignment horizontal="center" vertical="center" shrinkToFit="1"/>
    </xf>
    <xf numFmtId="0" fontId="23" fillId="0" borderId="8" xfId="0" applyFont="1" applyBorder="1" applyAlignment="1">
      <alignment horizontal="center" vertical="center" shrinkToFit="1"/>
    </xf>
    <xf numFmtId="0" fontId="23" fillId="0" borderId="122" xfId="0" applyFont="1" applyBorder="1" applyAlignment="1">
      <alignment horizontal="center" vertical="center" shrinkToFit="1"/>
    </xf>
    <xf numFmtId="186" fontId="23" fillId="0" borderId="23" xfId="0" applyNumberFormat="1" applyFont="1" applyBorder="1" applyAlignment="1">
      <alignment horizontal="center" vertical="center" shrinkToFit="1"/>
    </xf>
    <xf numFmtId="186" fontId="23" fillId="0" borderId="4" xfId="0" applyNumberFormat="1" applyFont="1" applyBorder="1" applyAlignment="1">
      <alignment horizontal="center" vertical="center" shrinkToFit="1"/>
    </xf>
    <xf numFmtId="186" fontId="23" fillId="0" borderId="22" xfId="0" applyNumberFormat="1" applyFont="1" applyBorder="1" applyAlignment="1">
      <alignment horizontal="center" vertical="center" shrinkToFit="1"/>
    </xf>
    <xf numFmtId="0" fontId="23" fillId="0" borderId="6" xfId="0" applyFont="1" applyBorder="1" applyAlignment="1">
      <alignment horizontal="center" vertical="center" shrinkToFit="1"/>
    </xf>
    <xf numFmtId="186" fontId="23" fillId="3" borderId="36" xfId="0" applyNumberFormat="1" applyFont="1" applyFill="1" applyBorder="1" applyAlignment="1">
      <alignment horizontal="center" vertical="center" shrinkToFit="1"/>
    </xf>
    <xf numFmtId="186" fontId="23" fillId="3" borderId="24" xfId="0" applyNumberFormat="1" applyFont="1" applyFill="1" applyBorder="1" applyAlignment="1">
      <alignment horizontal="center" vertical="center" shrinkToFit="1"/>
    </xf>
    <xf numFmtId="0" fontId="26" fillId="0" borderId="77" xfId="0" applyFont="1" applyBorder="1" applyAlignment="1">
      <alignment horizontal="center" vertical="center" wrapText="1" shrinkToFit="1"/>
    </xf>
    <xf numFmtId="0" fontId="26" fillId="0" borderId="78" xfId="0" applyFont="1" applyBorder="1" applyAlignment="1">
      <alignment horizontal="center" vertical="center" wrapText="1" shrinkToFit="1"/>
    </xf>
    <xf numFmtId="0" fontId="23" fillId="2" borderId="55" xfId="0" applyFont="1" applyFill="1" applyBorder="1" applyAlignment="1">
      <alignment horizontal="center" vertical="center" shrinkToFit="1"/>
    </xf>
    <xf numFmtId="0" fontId="23" fillId="2" borderId="29" xfId="0" applyFont="1" applyFill="1" applyBorder="1" applyAlignment="1">
      <alignment horizontal="center" vertical="center" shrinkToFit="1"/>
    </xf>
    <xf numFmtId="0" fontId="23" fillId="2" borderId="30" xfId="0" applyFont="1" applyFill="1" applyBorder="1" applyAlignment="1">
      <alignment horizontal="center" vertical="center" shrinkToFit="1"/>
    </xf>
    <xf numFmtId="0" fontId="24" fillId="0" borderId="6" xfId="0" applyFont="1" applyBorder="1" applyAlignment="1">
      <alignment horizontal="center" vertical="center" wrapText="1" shrinkToFit="1"/>
    </xf>
    <xf numFmtId="0" fontId="24" fillId="0" borderId="8" xfId="0" applyFont="1" applyBorder="1" applyAlignment="1">
      <alignment horizontal="center" vertical="center" wrapText="1" shrinkToFit="1"/>
    </xf>
    <xf numFmtId="0" fontId="23" fillId="0" borderId="10" xfId="0" applyFont="1" applyBorder="1" applyAlignment="1">
      <alignment horizontal="center" vertical="center" shrinkToFit="1"/>
    </xf>
    <xf numFmtId="0" fontId="23" fillId="0" borderId="12" xfId="0" applyFont="1" applyBorder="1" applyAlignment="1">
      <alignment horizontal="center" vertical="center" shrinkToFit="1"/>
    </xf>
    <xf numFmtId="0" fontId="25" fillId="0" borderId="77" xfId="0" applyFont="1" applyBorder="1" applyAlignment="1">
      <alignment horizontal="center" vertical="center" wrapText="1" shrinkToFit="1"/>
    </xf>
    <xf numFmtId="0" fontId="25" fillId="0" borderId="78" xfId="0" applyFont="1" applyBorder="1" applyAlignment="1">
      <alignment horizontal="center" vertical="center" shrinkToFit="1"/>
    </xf>
    <xf numFmtId="0" fontId="23" fillId="0" borderId="77" xfId="0" applyFont="1" applyBorder="1" applyAlignment="1">
      <alignment horizontal="center" vertical="center" shrinkToFit="1"/>
    </xf>
    <xf numFmtId="0" fontId="23" fillId="0" borderId="78" xfId="0" applyFont="1" applyBorder="1" applyAlignment="1">
      <alignment horizontal="center" vertical="center" shrinkToFit="1"/>
    </xf>
    <xf numFmtId="0" fontId="29" fillId="0" borderId="6" xfId="0" applyFont="1" applyBorder="1" applyAlignment="1">
      <alignment horizontal="center" vertical="center" wrapText="1" shrinkToFit="1"/>
    </xf>
    <xf numFmtId="0" fontId="29" fillId="0" borderId="7" xfId="0" applyFont="1" applyBorder="1" applyAlignment="1">
      <alignment horizontal="center" vertical="center" wrapText="1" shrinkToFit="1"/>
    </xf>
    <xf numFmtId="0" fontId="31" fillId="0" borderId="6" xfId="0" applyFont="1" applyBorder="1" applyAlignment="1">
      <alignment horizontal="center" vertical="center" wrapText="1" shrinkToFit="1"/>
    </xf>
    <xf numFmtId="0" fontId="31" fillId="0" borderId="8" xfId="0" applyFont="1" applyBorder="1" applyAlignment="1">
      <alignment horizontal="center" vertical="center" wrapText="1" shrinkToFit="1"/>
    </xf>
    <xf numFmtId="0" fontId="4" fillId="0" borderId="1" xfId="3" applyFont="1" applyBorder="1" applyAlignment="1">
      <alignment horizontal="center" vertical="center" wrapText="1" shrinkToFit="1"/>
    </xf>
    <xf numFmtId="0" fontId="31" fillId="0" borderId="1" xfId="0" applyFont="1" applyBorder="1" applyAlignment="1">
      <alignment horizontal="center" vertical="center" wrapText="1" shrinkToFit="1"/>
    </xf>
    <xf numFmtId="0" fontId="23" fillId="0" borderId="1" xfId="0" applyFont="1" applyBorder="1" applyAlignment="1">
      <alignment horizontal="center" vertical="center" shrinkToFit="1"/>
    </xf>
    <xf numFmtId="0" fontId="30" fillId="0" borderId="1" xfId="0" applyFont="1" applyBorder="1" applyAlignment="1">
      <alignment horizontal="center" vertical="center" wrapText="1" shrinkToFit="1"/>
    </xf>
    <xf numFmtId="0" fontId="23" fillId="2" borderId="1" xfId="0" applyFont="1" applyFill="1" applyBorder="1" applyAlignment="1">
      <alignment vertical="center" shrinkToFit="1"/>
    </xf>
    <xf numFmtId="186" fontId="23" fillId="0" borderId="119" xfId="0" applyNumberFormat="1" applyFont="1" applyBorder="1" applyAlignment="1">
      <alignment horizontal="center" vertical="center" shrinkToFit="1"/>
    </xf>
    <xf numFmtId="186" fontId="23" fillId="0" borderId="120" xfId="0" applyNumberFormat="1" applyFont="1" applyBorder="1" applyAlignment="1">
      <alignment horizontal="center" vertical="center" shrinkToFit="1"/>
    </xf>
    <xf numFmtId="186" fontId="23" fillId="0" borderId="121" xfId="0" applyNumberFormat="1" applyFont="1" applyBorder="1" applyAlignment="1">
      <alignment horizontal="center" vertical="center" shrinkToFit="1"/>
    </xf>
    <xf numFmtId="0" fontId="24" fillId="0" borderId="10" xfId="0" applyFont="1" applyBorder="1" applyAlignment="1">
      <alignment horizontal="center" vertical="center" wrapText="1" shrinkToFit="1"/>
    </xf>
    <xf numFmtId="0" fontId="24" fillId="0" borderId="12" xfId="0" applyFont="1" applyBorder="1" applyAlignment="1">
      <alignment horizontal="center" vertical="center" wrapText="1" shrinkToFit="1"/>
    </xf>
    <xf numFmtId="0" fontId="23" fillId="3" borderId="2" xfId="0" applyFont="1" applyFill="1" applyBorder="1" applyAlignment="1">
      <alignment horizontal="center" vertical="center" shrinkToFit="1"/>
    </xf>
    <xf numFmtId="0" fontId="23" fillId="3" borderId="4" xfId="0" applyFont="1" applyFill="1" applyBorder="1" applyAlignment="1">
      <alignment horizontal="center" vertical="center" shrinkToFit="1"/>
    </xf>
    <xf numFmtId="0" fontId="23" fillId="3" borderId="22" xfId="0" applyFont="1" applyFill="1" applyBorder="1" applyAlignment="1">
      <alignment horizontal="center" vertical="center" shrinkToFit="1"/>
    </xf>
    <xf numFmtId="0" fontId="23" fillId="0" borderId="58" xfId="0" applyFont="1" applyBorder="1" applyAlignment="1">
      <alignment horizontal="center" vertical="center" shrinkToFit="1"/>
    </xf>
    <xf numFmtId="0" fontId="23" fillId="0" borderId="59" xfId="0" applyFont="1" applyBorder="1" applyAlignment="1">
      <alignment horizontal="center" vertical="center" shrinkToFit="1"/>
    </xf>
    <xf numFmtId="0" fontId="23" fillId="0" borderId="60" xfId="0" applyFont="1" applyBorder="1" applyAlignment="1">
      <alignment horizontal="center" vertical="center" shrinkToFit="1"/>
    </xf>
    <xf numFmtId="0" fontId="4" fillId="0" borderId="1" xfId="3" applyFont="1" applyBorder="1" applyAlignment="1">
      <alignment horizontal="center" vertical="center" shrinkToFit="1"/>
    </xf>
    <xf numFmtId="0" fontId="26" fillId="0" borderId="88" xfId="0" applyFont="1" applyBorder="1" applyAlignment="1">
      <alignment horizontal="center" vertical="center" shrinkToFit="1"/>
    </xf>
    <xf numFmtId="0" fontId="26" fillId="0" borderId="89" xfId="0" applyFont="1" applyBorder="1" applyAlignment="1">
      <alignment horizontal="center" vertical="center" shrinkToFit="1"/>
    </xf>
    <xf numFmtId="0" fontId="23" fillId="0" borderId="11" xfId="0" applyFont="1" applyBorder="1" applyAlignment="1">
      <alignment horizontal="center" vertical="center" shrinkToFit="1"/>
    </xf>
    <xf numFmtId="0" fontId="23" fillId="2" borderId="6" xfId="0" applyFont="1" applyFill="1" applyBorder="1" applyAlignment="1">
      <alignment vertical="center" shrinkToFit="1"/>
    </xf>
    <xf numFmtId="0" fontId="23" fillId="2" borderId="8" xfId="0" applyFont="1" applyFill="1" applyBorder="1" applyAlignment="1">
      <alignment vertical="center" shrinkToFit="1"/>
    </xf>
    <xf numFmtId="0" fontId="30" fillId="0" borderId="10" xfId="0" applyFont="1" applyBorder="1" applyAlignment="1">
      <alignment horizontal="center" vertical="center" wrapText="1" shrinkToFit="1"/>
    </xf>
    <xf numFmtId="0" fontId="30" fillId="0" borderId="11" xfId="0" applyFont="1" applyBorder="1" applyAlignment="1">
      <alignment horizontal="center" vertical="center" wrapText="1" shrinkToFit="1"/>
    </xf>
    <xf numFmtId="0" fontId="30" fillId="0" borderId="12" xfId="0" applyFont="1" applyBorder="1" applyAlignment="1">
      <alignment horizontal="center" vertical="center" wrapText="1" shrinkToFit="1"/>
    </xf>
    <xf numFmtId="0" fontId="30" fillId="0" borderId="13" xfId="0" applyFont="1" applyBorder="1" applyAlignment="1">
      <alignment horizontal="center" vertical="center" wrapText="1" shrinkToFit="1"/>
    </xf>
    <xf numFmtId="0" fontId="4" fillId="0" borderId="10" xfId="3" applyFont="1" applyBorder="1" applyAlignment="1">
      <alignment horizontal="center" vertical="center" shrinkToFit="1"/>
    </xf>
    <xf numFmtId="0" fontId="4" fillId="0" borderId="5" xfId="3" applyFont="1" applyBorder="1" applyAlignment="1">
      <alignment horizontal="center" vertical="center" shrinkToFit="1"/>
    </xf>
    <xf numFmtId="0" fontId="4" fillId="0" borderId="11" xfId="3" applyFont="1" applyBorder="1" applyAlignment="1">
      <alignment horizontal="center" vertical="center" shrinkToFit="1"/>
    </xf>
    <xf numFmtId="0" fontId="26" fillId="0" borderId="28" xfId="0" applyFont="1" applyBorder="1" applyAlignment="1">
      <alignment horizontal="center" vertical="center" wrapText="1" shrinkToFit="1"/>
    </xf>
    <xf numFmtId="0" fontId="26" fillId="0" borderId="29" xfId="0" applyFont="1" applyBorder="1" applyAlignment="1">
      <alignment horizontal="center" vertical="center" wrapText="1" shrinkToFit="1"/>
    </xf>
    <xf numFmtId="0" fontId="26" fillId="0" borderId="30" xfId="0" applyFont="1" applyBorder="1" applyAlignment="1">
      <alignment horizontal="center" vertical="center" wrapText="1" shrinkToFit="1"/>
    </xf>
    <xf numFmtId="0" fontId="31" fillId="0" borderId="96" xfId="0" applyFont="1" applyBorder="1" applyAlignment="1">
      <alignment horizontal="center" vertical="center" wrapText="1" shrinkToFit="1"/>
    </xf>
    <xf numFmtId="38" fontId="23" fillId="2" borderId="1" xfId="2" applyFont="1" applyFill="1" applyBorder="1" applyAlignment="1">
      <alignment vertical="center" shrinkToFit="1"/>
    </xf>
    <xf numFmtId="0" fontId="23" fillId="0" borderId="96" xfId="0" applyFont="1" applyBorder="1" applyAlignment="1">
      <alignment horizontal="center" vertical="center" shrinkToFit="1"/>
    </xf>
    <xf numFmtId="0" fontId="23" fillId="0" borderId="3" xfId="0" applyFont="1" applyBorder="1" applyAlignment="1">
      <alignment horizontal="center" vertical="center" shrinkToFit="1"/>
    </xf>
    <xf numFmtId="0" fontId="23" fillId="0" borderId="27" xfId="0" applyFont="1" applyBorder="1" applyAlignment="1">
      <alignment horizontal="center" vertical="center" shrinkToFit="1"/>
    </xf>
    <xf numFmtId="0" fontId="23" fillId="0" borderId="25" xfId="0" applyFont="1" applyBorder="1" applyAlignment="1">
      <alignment horizontal="center" vertical="center" shrinkToFit="1"/>
    </xf>
    <xf numFmtId="57" fontId="24" fillId="2" borderId="72" xfId="0" applyNumberFormat="1" applyFont="1" applyFill="1" applyBorder="1" applyAlignment="1">
      <alignment horizontal="center" vertical="center" shrinkToFit="1"/>
    </xf>
    <xf numFmtId="57" fontId="24" fillId="2" borderId="26" xfId="0" applyNumberFormat="1" applyFont="1" applyFill="1" applyBorder="1" applyAlignment="1">
      <alignment horizontal="center" vertical="center" shrinkToFit="1"/>
    </xf>
    <xf numFmtId="0" fontId="24" fillId="0" borderId="44" xfId="0" applyFont="1" applyBorder="1" applyAlignment="1">
      <alignment horizontal="center" vertical="center" shrinkToFit="1"/>
    </xf>
    <xf numFmtId="0" fontId="24" fillId="0" borderId="6" xfId="0" applyFont="1" applyBorder="1" applyAlignment="1">
      <alignment horizontal="center" vertical="center" shrinkToFit="1"/>
    </xf>
    <xf numFmtId="0" fontId="26" fillId="0" borderId="80" xfId="0" applyFont="1" applyBorder="1" applyAlignment="1">
      <alignment horizontal="center" vertical="center" shrinkToFit="1"/>
    </xf>
    <xf numFmtId="0" fontId="26" fillId="0" borderId="81" xfId="0" applyFont="1" applyBorder="1" applyAlignment="1">
      <alignment horizontal="center" vertical="center" shrinkToFit="1"/>
    </xf>
    <xf numFmtId="186" fontId="23" fillId="0" borderId="48" xfId="0" applyNumberFormat="1" applyFont="1" applyBorder="1" applyAlignment="1">
      <alignment horizontal="center" vertical="center" shrinkToFit="1"/>
    </xf>
    <xf numFmtId="186" fontId="23" fillId="0" borderId="49" xfId="0" applyNumberFormat="1" applyFont="1" applyBorder="1" applyAlignment="1">
      <alignment horizontal="center" vertical="center" shrinkToFit="1"/>
    </xf>
    <xf numFmtId="186" fontId="23" fillId="0" borderId="50" xfId="0" applyNumberFormat="1" applyFont="1" applyBorder="1" applyAlignment="1">
      <alignment horizontal="center" vertical="center" shrinkToFit="1"/>
    </xf>
    <xf numFmtId="0" fontId="28" fillId="0" borderId="1" xfId="3" applyFont="1" applyBorder="1" applyAlignment="1">
      <alignment horizontal="center" vertical="center" wrapText="1" shrinkToFit="1"/>
    </xf>
    <xf numFmtId="0" fontId="26" fillId="0" borderId="77" xfId="0" applyFont="1" applyBorder="1" applyAlignment="1">
      <alignment horizontal="center" vertical="center" shrinkToFit="1"/>
    </xf>
    <xf numFmtId="0" fontId="26" fillId="0" borderId="78" xfId="0" applyFont="1" applyBorder="1" applyAlignment="1">
      <alignment horizontal="center" vertical="center" shrinkToFit="1"/>
    </xf>
    <xf numFmtId="0" fontId="29" fillId="0" borderId="8" xfId="0" applyFont="1" applyBorder="1" applyAlignment="1">
      <alignment horizontal="center" vertical="center" wrapText="1" shrinkToFit="1"/>
    </xf>
    <xf numFmtId="0" fontId="18" fillId="0" borderId="10" xfId="3" applyFont="1" applyBorder="1" applyAlignment="1">
      <alignment horizontal="center" vertical="center" wrapText="1"/>
    </xf>
    <xf numFmtId="0" fontId="18" fillId="0" borderId="5" xfId="3" applyFont="1" applyBorder="1" applyAlignment="1">
      <alignment horizontal="center" vertical="center" wrapText="1"/>
    </xf>
    <xf numFmtId="0" fontId="18" fillId="0" borderId="11" xfId="3" applyFont="1" applyBorder="1" applyAlignment="1">
      <alignment horizontal="center" vertical="center" wrapText="1"/>
    </xf>
    <xf numFmtId="0" fontId="18" fillId="0" borderId="38" xfId="3" applyFont="1" applyBorder="1" applyAlignment="1">
      <alignment horizontal="center" vertical="center" wrapText="1"/>
    </xf>
    <xf numFmtId="0" fontId="18" fillId="0" borderId="0" xfId="3" applyFont="1" applyAlignment="1">
      <alignment horizontal="center" vertical="center" wrapText="1"/>
    </xf>
    <xf numFmtId="0" fontId="18" fillId="0" borderId="42" xfId="3" applyFont="1" applyBorder="1" applyAlignment="1">
      <alignment horizontal="center" vertical="center" wrapText="1"/>
    </xf>
    <xf numFmtId="0" fontId="27" fillId="0" borderId="10" xfId="3" applyFont="1" applyBorder="1" applyAlignment="1">
      <alignment horizontal="center" vertical="center" shrinkToFit="1"/>
    </xf>
    <xf numFmtId="0" fontId="27" fillId="0" borderId="5" xfId="3" applyFont="1" applyBorder="1" applyAlignment="1">
      <alignment horizontal="center" vertical="center" shrinkToFit="1"/>
    </xf>
    <xf numFmtId="0" fontId="27" fillId="0" borderId="11" xfId="3" applyFont="1" applyBorder="1" applyAlignment="1">
      <alignment horizontal="center" vertical="center" shrinkToFit="1"/>
    </xf>
    <xf numFmtId="177" fontId="8" fillId="0" borderId="21" xfId="3" applyNumberFormat="1" applyFont="1" applyBorder="1" applyAlignment="1">
      <alignment horizontal="center" vertical="center" shrinkToFit="1"/>
    </xf>
    <xf numFmtId="177" fontId="8" fillId="0" borderId="57" xfId="3" applyNumberFormat="1" applyFont="1" applyBorder="1" applyAlignment="1">
      <alignment horizontal="center" vertical="center" shrinkToFit="1"/>
    </xf>
    <xf numFmtId="177" fontId="8" fillId="0" borderId="76" xfId="3" applyNumberFormat="1" applyFont="1" applyBorder="1" applyAlignment="1">
      <alignment horizontal="center" vertical="center" shrinkToFit="1"/>
    </xf>
  </cellXfs>
  <cellStyles count="6">
    <cellStyle name="パーセント" xfId="5" builtinId="5"/>
    <cellStyle name="桁区切り" xfId="2" builtinId="6"/>
    <cellStyle name="桁区切り 2" xfId="1" xr:uid="{E626B8FE-2BB6-4C41-BC49-9374E95FE30F}"/>
    <cellStyle name="標準" xfId="0" builtinId="0"/>
    <cellStyle name="標準 4" xfId="3" xr:uid="{256BBEF6-3328-487E-9A80-89B683C8E276}"/>
    <cellStyle name="標準_③-２加算様式（就労）" xfId="4" xr:uid="{13409093-AE33-44AC-BEA3-5424D6C89961}"/>
  </cellStyles>
  <dxfs count="75">
    <dxf>
      <fill>
        <patternFill>
          <bgColor theme="0" tint="-0.24994659260841701"/>
        </patternFill>
      </fill>
      <border>
        <vertical/>
        <horizontal/>
      </border>
    </dxf>
    <dxf>
      <fill>
        <patternFill>
          <bgColor theme="0" tint="-0.24994659260841701"/>
        </patternFill>
      </fill>
    </dxf>
    <dxf>
      <fill>
        <patternFill>
          <bgColor theme="0" tint="-0.24994659260841701"/>
        </patternFill>
      </fill>
    </dxf>
    <dxf>
      <fill>
        <patternFill>
          <bgColor theme="0" tint="-0.24994659260841701"/>
        </patternFill>
      </fill>
      <border>
        <vertical/>
        <horizontal/>
      </border>
    </dxf>
    <dxf>
      <fill>
        <patternFill>
          <bgColor theme="0" tint="-0.24994659260841701"/>
        </patternFill>
      </fill>
    </dxf>
    <dxf>
      <fill>
        <patternFill>
          <bgColor theme="0" tint="-0.24994659260841701"/>
        </patternFill>
      </fill>
      <border>
        <vertical/>
        <horizontal/>
      </border>
    </dxf>
    <dxf>
      <fill>
        <patternFill>
          <bgColor theme="0" tint="-0.24994659260841701"/>
        </patternFill>
      </fill>
    </dxf>
    <dxf>
      <fill>
        <patternFill>
          <bgColor theme="0" tint="-0.24994659260841701"/>
        </patternFill>
      </fill>
      <border>
        <vertical/>
        <horizontal/>
      </border>
    </dxf>
    <dxf>
      <fill>
        <patternFill>
          <bgColor theme="0" tint="-0.24994659260841701"/>
        </patternFill>
      </fill>
    </dxf>
    <dxf>
      <fill>
        <patternFill>
          <bgColor theme="0" tint="-0.24994659260841701"/>
        </patternFill>
      </fill>
    </dxf>
    <dxf>
      <fill>
        <patternFill>
          <bgColor theme="0" tint="-0.24994659260841701"/>
        </patternFill>
      </fill>
      <border>
        <vertical/>
        <horizontal/>
      </border>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ont>
        <strike/>
        <color auto="1"/>
      </font>
      <fill>
        <patternFill>
          <bgColor theme="0" tint="-0.24994659260841701"/>
        </patternFill>
      </fill>
    </dxf>
    <dxf>
      <fill>
        <patternFill>
          <bgColor rgb="FFFF0000"/>
        </patternFill>
      </fill>
    </dxf>
    <dxf>
      <fill>
        <patternFill>
          <bgColor rgb="FFFF0000"/>
        </patternFill>
      </fill>
    </dxf>
    <dxf>
      <fill>
        <patternFill>
          <bgColor rgb="FFFF0000"/>
        </patternFill>
      </fill>
    </dxf>
    <dxf>
      <fill>
        <patternFill>
          <bgColor theme="0" tint="-0.24994659260841701"/>
        </patternFill>
      </fill>
    </dxf>
    <dxf>
      <fill>
        <patternFill>
          <bgColor rgb="FFFF0000"/>
        </patternFill>
      </fill>
    </dxf>
    <dxf>
      <fill>
        <patternFill>
          <bgColor theme="0" tint="-0.24994659260841701"/>
        </patternFill>
      </fill>
    </dxf>
    <dxf>
      <fill>
        <patternFill>
          <bgColor rgb="FFFFFF00"/>
        </patternFill>
      </fill>
    </dxf>
    <dxf>
      <fill>
        <patternFill>
          <bgColor theme="0" tint="-0.24994659260841701"/>
        </patternFill>
      </fill>
    </dxf>
    <dxf>
      <fill>
        <patternFill>
          <bgColor rgb="FFFF0000"/>
        </patternFill>
      </fill>
    </dxf>
    <dxf>
      <fill>
        <patternFill>
          <bgColor rgb="FFFF0000"/>
        </patternFill>
      </fill>
    </dxf>
    <dxf>
      <fill>
        <patternFill>
          <bgColor theme="0" tint="-0.24994659260841701"/>
        </patternFill>
      </fill>
    </dxf>
    <dxf>
      <fill>
        <patternFill>
          <bgColor theme="0" tint="-0.24994659260841701"/>
        </patternFill>
      </fill>
    </dxf>
    <dxf>
      <fill>
        <patternFill>
          <bgColor rgb="FFFF0000"/>
        </patternFill>
      </fill>
    </dxf>
    <dxf>
      <font>
        <strike/>
        <color auto="1"/>
      </font>
      <fill>
        <patternFill>
          <bgColor theme="0" tint="-0.24994659260841701"/>
        </patternFill>
      </fill>
    </dxf>
    <dxf>
      <fill>
        <patternFill>
          <bgColor theme="0" tint="-0.24994659260841701"/>
        </patternFill>
      </fill>
    </dxf>
    <dxf>
      <fill>
        <patternFill>
          <bgColor rgb="FFFF0000"/>
        </patternFill>
      </fill>
    </dxf>
    <dxf>
      <fill>
        <patternFill>
          <bgColor rgb="FFFF0000"/>
        </patternFill>
      </fill>
    </dxf>
    <dxf>
      <fill>
        <patternFill>
          <bgColor theme="0" tint="-0.24994659260841701"/>
        </patternFill>
      </fill>
    </dxf>
    <dxf>
      <fill>
        <patternFill>
          <bgColor rgb="FFFF0000"/>
        </patternFill>
      </fill>
    </dxf>
    <dxf>
      <fill>
        <patternFill>
          <bgColor theme="0" tint="-0.24994659260841701"/>
        </patternFill>
      </fill>
    </dxf>
    <dxf>
      <font>
        <strike/>
        <color auto="1"/>
      </font>
      <fill>
        <patternFill>
          <bgColor theme="0" tint="-0.24994659260841701"/>
        </patternFill>
      </fill>
    </dxf>
    <dxf>
      <fill>
        <patternFill>
          <bgColor rgb="FFFF0000"/>
        </patternFill>
      </fill>
    </dxf>
    <dxf>
      <fill>
        <patternFill>
          <bgColor theme="0" tint="-0.24994659260841701"/>
        </patternFill>
      </fill>
    </dxf>
    <dxf>
      <fill>
        <patternFill>
          <bgColor rgb="FFFF0000"/>
        </patternFill>
      </fill>
    </dxf>
    <dxf>
      <fill>
        <patternFill>
          <bgColor rgb="FFFF0000"/>
        </patternFill>
      </fill>
    </dxf>
    <dxf>
      <fill>
        <patternFill>
          <bgColor rgb="FFFF0000"/>
        </patternFill>
      </fill>
    </dxf>
    <dxf>
      <font>
        <strike/>
        <color auto="1"/>
      </font>
      <fill>
        <patternFill>
          <bgColor theme="0" tint="-0.24994659260841701"/>
        </patternFill>
      </fill>
    </dxf>
    <dxf>
      <fill>
        <patternFill>
          <bgColor rgb="FFFF0000"/>
        </patternFill>
      </fill>
    </dxf>
    <dxf>
      <fill>
        <patternFill>
          <bgColor theme="0" tint="-0.24994659260841701"/>
        </patternFill>
      </fill>
    </dxf>
    <dxf>
      <fill>
        <patternFill>
          <bgColor rgb="FFFF0000"/>
        </patternFill>
      </fill>
    </dxf>
    <dxf>
      <fill>
        <patternFill>
          <bgColor rgb="FFFF0000"/>
        </patternFill>
      </fill>
    </dxf>
    <dxf>
      <fill>
        <patternFill>
          <bgColor theme="0" tint="-0.24994659260841701"/>
        </patternFill>
      </fill>
    </dxf>
    <dxf>
      <fill>
        <patternFill>
          <bgColor rgb="FFFF0000"/>
        </patternFill>
      </fill>
    </dxf>
    <dxf>
      <fill>
        <patternFill>
          <bgColor theme="0" tint="-0.24994659260841701"/>
        </patternFill>
      </fill>
    </dxf>
    <dxf>
      <font>
        <strike/>
        <color auto="1"/>
      </font>
      <fill>
        <patternFill>
          <bgColor theme="0" tint="-0.24994659260841701"/>
        </patternFill>
      </fill>
    </dxf>
    <dxf>
      <fill>
        <patternFill>
          <bgColor rgb="FFFF0000"/>
        </patternFill>
      </fill>
    </dxf>
    <dxf>
      <fill>
        <patternFill>
          <bgColor theme="0" tint="-0.24994659260841701"/>
        </patternFill>
      </fill>
    </dxf>
    <dxf>
      <fill>
        <patternFill>
          <bgColor rgb="FFFF0000"/>
        </patternFill>
      </fill>
    </dxf>
    <dxf>
      <fill>
        <patternFill>
          <bgColor rgb="FFFF0000"/>
        </patternFill>
      </fill>
    </dxf>
    <dxf>
      <fill>
        <patternFill>
          <bgColor rgb="FFFF0000"/>
        </patternFill>
      </fill>
    </dxf>
    <dxf>
      <font>
        <strike/>
        <color auto="1"/>
      </font>
      <fill>
        <patternFill>
          <bgColor theme="0" tint="-0.24994659260841701"/>
        </patternFill>
      </fill>
    </dxf>
    <dxf>
      <fill>
        <patternFill>
          <bgColor rgb="FFFF0000"/>
        </patternFill>
      </fill>
    </dxf>
    <dxf>
      <fill>
        <patternFill>
          <bgColor theme="0" tint="-0.24994659260841701"/>
        </patternFill>
      </fill>
    </dxf>
    <dxf>
      <fill>
        <patternFill>
          <bgColor theme="0" tint="-0.24994659260841701"/>
        </patternFill>
      </fill>
    </dxf>
    <dxf>
      <fill>
        <patternFill>
          <bgColor rgb="FFFF0000"/>
        </patternFill>
      </fill>
    </dxf>
    <dxf>
      <fill>
        <patternFill>
          <bgColor theme="0" tint="-0.24994659260841701"/>
        </patternFill>
      </fill>
    </dxf>
    <dxf>
      <fill>
        <patternFill>
          <bgColor rgb="FFFF0000"/>
        </patternFill>
      </fill>
    </dxf>
    <dxf>
      <fill>
        <patternFill>
          <bgColor theme="0" tint="-0.24994659260841701"/>
        </patternFill>
      </fill>
    </dxf>
    <dxf>
      <fill>
        <patternFill>
          <bgColor rgb="FFFF0000"/>
        </patternFill>
      </fill>
    </dxf>
    <dxf>
      <fill>
        <patternFill>
          <bgColor theme="0" tint="-0.24994659260841701"/>
        </patternFill>
      </fill>
    </dxf>
    <dxf>
      <font>
        <strike/>
        <color auto="1"/>
      </font>
      <fill>
        <patternFill>
          <bgColor theme="0" tint="-0.24994659260841701"/>
        </patternFill>
      </fill>
    </dxf>
    <dxf>
      <fill>
        <patternFill>
          <bgColor rgb="FFFF0000"/>
        </patternFill>
      </fill>
    </dxf>
    <dxf>
      <fill>
        <patternFill>
          <bgColor theme="0" tint="-0.24994659260841701"/>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FF0000"/>
        </patternFill>
      </fill>
    </dxf>
  </dxfs>
  <tableStyles count="0" defaultTableStyle="TableStyleMedium2" defaultPivotStyle="PivotStyleLight16"/>
  <colors>
    <mruColors>
      <color rgb="FFCCFFFF"/>
      <color rgb="FFFF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48</xdr:col>
      <xdr:colOff>0</xdr:colOff>
      <xdr:row>0</xdr:row>
      <xdr:rowOff>0</xdr:rowOff>
    </xdr:from>
    <xdr:to>
      <xdr:col>100</xdr:col>
      <xdr:colOff>186915</xdr:colOff>
      <xdr:row>6</xdr:row>
      <xdr:rowOff>233418</xdr:rowOff>
    </xdr:to>
    <xdr:sp macro="" textlink="">
      <xdr:nvSpPr>
        <xdr:cNvPr id="3" name="角丸四角形 2">
          <a:extLst>
            <a:ext uri="{FF2B5EF4-FFF2-40B4-BE49-F238E27FC236}">
              <a16:creationId xmlns:a16="http://schemas.microsoft.com/office/drawing/2014/main" id="{167B7C5B-317C-4825-822D-3B01B185AB0C}"/>
            </a:ext>
          </a:extLst>
        </xdr:cNvPr>
        <xdr:cNvSpPr/>
      </xdr:nvSpPr>
      <xdr:spPr>
        <a:xfrm>
          <a:off x="16147676" y="0"/>
          <a:ext cx="13118504" cy="1981536"/>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none" tIns="36000" bIns="36000" rtlCol="0" anchor="ctr"/>
        <a:lstStyle/>
        <a:p>
          <a:r>
            <a:rPr lang="ja-JP" altLang="en-US" sz="1200" b="1" i="0" u="sng">
              <a:solidFill>
                <a:schemeClr val="lt1"/>
              </a:solidFill>
              <a:effectLst/>
              <a:latin typeface="+mn-lt"/>
              <a:ea typeface="+mn-ea"/>
              <a:cs typeface="+mn-cs"/>
            </a:rPr>
            <a:t>・白色のセルは数式等が入力されているため、入力しないでください。</a:t>
          </a:r>
          <a:endParaRPr lang="en-US" altLang="ja-JP" sz="1200" b="1" i="0" u="sng">
            <a:solidFill>
              <a:schemeClr val="lt1"/>
            </a:solidFill>
            <a:effectLst/>
            <a:latin typeface="+mn-lt"/>
            <a:ea typeface="+mn-ea"/>
            <a:cs typeface="+mn-cs"/>
          </a:endParaRPr>
        </a:p>
        <a:p>
          <a:r>
            <a:rPr lang="ja-JP" altLang="ja-JP" sz="1200" b="1" i="0">
              <a:solidFill>
                <a:schemeClr val="lt1"/>
              </a:solidFill>
              <a:effectLst/>
              <a:latin typeface="+mn-lt"/>
              <a:ea typeface="+mn-ea"/>
              <a:cs typeface="+mn-cs"/>
            </a:rPr>
            <a:t>・オレンジ色に着色されているセルに入力してください。</a:t>
          </a:r>
          <a:br>
            <a:rPr lang="en-US" altLang="ja-JP" sz="1200" b="1" i="0">
              <a:solidFill>
                <a:schemeClr val="lt1"/>
              </a:solidFill>
              <a:effectLst/>
              <a:latin typeface="+mn-lt"/>
              <a:ea typeface="+mn-ea"/>
              <a:cs typeface="+mn-cs"/>
            </a:rPr>
          </a:br>
          <a:r>
            <a:rPr lang="ja-JP" altLang="en-US" sz="1200" b="1" i="0">
              <a:solidFill>
                <a:schemeClr val="lt1"/>
              </a:solidFill>
              <a:effectLst/>
              <a:latin typeface="+mn-lt"/>
              <a:ea typeface="+mn-ea"/>
              <a:cs typeface="+mn-cs"/>
            </a:rPr>
            <a:t>　</a:t>
          </a:r>
          <a:r>
            <a:rPr lang="en-US" altLang="ja-JP" sz="1200" b="1" i="0">
              <a:solidFill>
                <a:schemeClr val="lt1"/>
              </a:solidFill>
              <a:effectLst/>
              <a:latin typeface="+mn-lt"/>
              <a:ea typeface="+mn-ea"/>
              <a:cs typeface="+mn-cs"/>
            </a:rPr>
            <a:t>※</a:t>
          </a:r>
          <a:r>
            <a:rPr lang="ja-JP" altLang="en-US" sz="1200" b="1" i="0">
              <a:solidFill>
                <a:schemeClr val="lt1"/>
              </a:solidFill>
              <a:effectLst/>
              <a:latin typeface="+mn-lt"/>
              <a:ea typeface="+mn-ea"/>
              <a:cs typeface="+mn-cs"/>
            </a:rPr>
            <a:t>「前年度の平均利用者数」は、「別添②利用者数」から転記する数式が入力されています。</a:t>
          </a:r>
          <a:endParaRPr lang="en-US" altLang="ja-JP" sz="1200" b="1" i="0">
            <a:solidFill>
              <a:schemeClr val="lt1"/>
            </a:solidFill>
            <a:effectLst/>
            <a:latin typeface="+mn-lt"/>
            <a:ea typeface="+mn-ea"/>
            <a:cs typeface="+mn-cs"/>
          </a:endParaRPr>
        </a:p>
        <a:p>
          <a:r>
            <a:rPr lang="ja-JP" altLang="en-US" sz="1200" b="1" i="0">
              <a:solidFill>
                <a:schemeClr val="lt1"/>
              </a:solidFill>
              <a:effectLst/>
              <a:latin typeface="+mn-lt"/>
              <a:ea typeface="+mn-ea"/>
              <a:cs typeface="+mn-cs"/>
            </a:rPr>
            <a:t>　　数字を入力して修正することも可能です。</a:t>
          </a:r>
          <a:endParaRPr lang="en-US" altLang="ja-JP" sz="1200" b="1" i="0">
            <a:solidFill>
              <a:schemeClr val="lt1"/>
            </a:solidFill>
            <a:effectLst/>
            <a:latin typeface="+mn-lt"/>
            <a:ea typeface="+mn-ea"/>
            <a:cs typeface="+mn-cs"/>
          </a:endParaRPr>
        </a:p>
        <a:p>
          <a:r>
            <a:rPr lang="ja-JP" altLang="ja-JP" sz="1200" b="1" i="0">
              <a:solidFill>
                <a:schemeClr val="lt1"/>
              </a:solidFill>
              <a:effectLst/>
              <a:latin typeface="+mn-lt"/>
              <a:ea typeface="+mn-ea"/>
              <a:cs typeface="+mn-cs"/>
            </a:rPr>
            <a:t>・黄色に着色されているセルはリストから選択してください。</a:t>
          </a:r>
          <a:endParaRPr lang="en-US" altLang="ja-JP" sz="1200" b="1" i="0">
            <a:solidFill>
              <a:schemeClr val="lt1"/>
            </a:solidFill>
            <a:effectLst/>
            <a:latin typeface="+mn-lt"/>
            <a:ea typeface="+mn-ea"/>
            <a:cs typeface="+mn-cs"/>
          </a:endParaRPr>
        </a:p>
        <a:p>
          <a:r>
            <a:rPr lang="ja-JP" altLang="ja-JP" sz="1200" b="1" i="0">
              <a:solidFill>
                <a:schemeClr val="lt1"/>
              </a:solidFill>
              <a:effectLst/>
              <a:latin typeface="+mn-lt"/>
              <a:ea typeface="+mn-ea"/>
              <a:cs typeface="+mn-cs"/>
            </a:rPr>
            <a:t>・必要に応じて行を削除又は挿入</a:t>
          </a:r>
          <a:r>
            <a:rPr lang="ja-JP" altLang="en-US" sz="1200" b="1" i="0">
              <a:solidFill>
                <a:schemeClr val="lt1"/>
              </a:solidFill>
              <a:effectLst/>
              <a:latin typeface="+mn-lt"/>
              <a:ea typeface="+mn-ea"/>
              <a:cs typeface="+mn-cs"/>
            </a:rPr>
            <a:t>することができます。その場合、</a:t>
          </a:r>
          <a:r>
            <a:rPr lang="ja-JP" altLang="ja-JP" sz="1200" b="1" i="0">
              <a:solidFill>
                <a:schemeClr val="lt1"/>
              </a:solidFill>
              <a:effectLst/>
              <a:latin typeface="+mn-lt"/>
              <a:ea typeface="+mn-ea"/>
              <a:cs typeface="+mn-cs"/>
            </a:rPr>
            <a:t>数式</a:t>
          </a:r>
          <a:r>
            <a:rPr lang="ja-JP" altLang="en-US" sz="1200" b="1" i="0">
              <a:solidFill>
                <a:schemeClr val="lt1"/>
              </a:solidFill>
              <a:effectLst/>
              <a:latin typeface="+mn-lt"/>
              <a:ea typeface="+mn-ea"/>
              <a:cs typeface="+mn-cs"/>
            </a:rPr>
            <a:t>も</a:t>
          </a:r>
          <a:r>
            <a:rPr lang="ja-JP" altLang="ja-JP" sz="1200" b="1" i="0">
              <a:solidFill>
                <a:schemeClr val="lt1"/>
              </a:solidFill>
              <a:effectLst/>
              <a:latin typeface="+mn-lt"/>
              <a:ea typeface="+mn-ea"/>
              <a:cs typeface="+mn-cs"/>
            </a:rPr>
            <a:t>コピーしてください。</a:t>
          </a:r>
          <a:r>
            <a:rPr lang="ja-JP" altLang="ja-JP" sz="1200">
              <a:solidFill>
                <a:schemeClr val="lt1"/>
              </a:solidFill>
              <a:effectLst/>
              <a:latin typeface="+mn-lt"/>
              <a:ea typeface="+mn-ea"/>
              <a:cs typeface="+mn-cs"/>
            </a:rPr>
            <a:t> </a:t>
          </a:r>
          <a:endParaRPr lang="en-US" altLang="ja-JP" sz="1200">
            <a:solidFill>
              <a:schemeClr val="lt1"/>
            </a:solidFill>
            <a:effectLst/>
            <a:latin typeface="+mn-lt"/>
            <a:ea typeface="+mn-ea"/>
            <a:cs typeface="+mn-cs"/>
          </a:endParaRPr>
        </a:p>
        <a:p>
          <a:r>
            <a:rPr lang="ja-JP" altLang="en-US" sz="1200" b="1" i="0" u="none" strike="noStrike">
              <a:solidFill>
                <a:schemeClr val="lt1"/>
              </a:solidFill>
              <a:effectLst/>
              <a:latin typeface="+mn-lt"/>
              <a:ea typeface="+mn-ea"/>
              <a:cs typeface="+mn-cs"/>
            </a:rPr>
            <a:t>・勤務時間は「別添①勤務時間」シートで記載された内容から選択肢が表示されます。</a:t>
          </a:r>
          <a:endParaRPr lang="en-US" altLang="ja-JP" sz="12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48</xdr:col>
      <xdr:colOff>0</xdr:colOff>
      <xdr:row>0</xdr:row>
      <xdr:rowOff>0</xdr:rowOff>
    </xdr:from>
    <xdr:to>
      <xdr:col>100</xdr:col>
      <xdr:colOff>186915</xdr:colOff>
      <xdr:row>6</xdr:row>
      <xdr:rowOff>233418</xdr:rowOff>
    </xdr:to>
    <xdr:sp macro="" textlink="">
      <xdr:nvSpPr>
        <xdr:cNvPr id="2" name="角丸四角形 2">
          <a:extLst>
            <a:ext uri="{FF2B5EF4-FFF2-40B4-BE49-F238E27FC236}">
              <a16:creationId xmlns:a16="http://schemas.microsoft.com/office/drawing/2014/main" id="{68811C84-A709-41D8-B1FE-832F552D26FC}"/>
            </a:ext>
          </a:extLst>
        </xdr:cNvPr>
        <xdr:cNvSpPr/>
      </xdr:nvSpPr>
      <xdr:spPr>
        <a:xfrm>
          <a:off x="16068675" y="0"/>
          <a:ext cx="13236165" cy="1949823"/>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none" tIns="36000" bIns="36000" rtlCol="0" anchor="ctr"/>
        <a:lstStyle/>
        <a:p>
          <a:r>
            <a:rPr lang="ja-JP" altLang="en-US" sz="1200" b="1" i="0" u="sng">
              <a:solidFill>
                <a:schemeClr val="lt1"/>
              </a:solidFill>
              <a:effectLst/>
              <a:latin typeface="+mn-lt"/>
              <a:ea typeface="+mn-ea"/>
              <a:cs typeface="+mn-cs"/>
            </a:rPr>
            <a:t>・白色のセルは数式等が入力されているため、入力しないでください。</a:t>
          </a:r>
          <a:endParaRPr lang="en-US" altLang="ja-JP" sz="1200" b="1" i="0" u="sng">
            <a:solidFill>
              <a:schemeClr val="lt1"/>
            </a:solidFill>
            <a:effectLst/>
            <a:latin typeface="+mn-lt"/>
            <a:ea typeface="+mn-ea"/>
            <a:cs typeface="+mn-cs"/>
          </a:endParaRPr>
        </a:p>
        <a:p>
          <a:r>
            <a:rPr lang="ja-JP" altLang="ja-JP" sz="1200" b="1" i="0">
              <a:solidFill>
                <a:schemeClr val="lt1"/>
              </a:solidFill>
              <a:effectLst/>
              <a:latin typeface="+mn-lt"/>
              <a:ea typeface="+mn-ea"/>
              <a:cs typeface="+mn-cs"/>
            </a:rPr>
            <a:t>・オレンジ色に着色されているセルに入力してください。</a:t>
          </a:r>
          <a:br>
            <a:rPr lang="en-US" altLang="ja-JP" sz="1200" b="1" i="0">
              <a:solidFill>
                <a:schemeClr val="lt1"/>
              </a:solidFill>
              <a:effectLst/>
              <a:latin typeface="+mn-lt"/>
              <a:ea typeface="+mn-ea"/>
              <a:cs typeface="+mn-cs"/>
            </a:rPr>
          </a:br>
          <a:r>
            <a:rPr lang="ja-JP" altLang="en-US" sz="1200" b="1" i="0">
              <a:solidFill>
                <a:schemeClr val="lt1"/>
              </a:solidFill>
              <a:effectLst/>
              <a:latin typeface="+mn-lt"/>
              <a:ea typeface="+mn-ea"/>
              <a:cs typeface="+mn-cs"/>
            </a:rPr>
            <a:t>　</a:t>
          </a:r>
          <a:r>
            <a:rPr lang="en-US" altLang="ja-JP" sz="1200" b="1" i="0">
              <a:solidFill>
                <a:schemeClr val="lt1"/>
              </a:solidFill>
              <a:effectLst/>
              <a:latin typeface="+mn-lt"/>
              <a:ea typeface="+mn-ea"/>
              <a:cs typeface="+mn-cs"/>
            </a:rPr>
            <a:t>※</a:t>
          </a:r>
          <a:r>
            <a:rPr lang="ja-JP" altLang="en-US" sz="1200" b="1" i="0">
              <a:solidFill>
                <a:schemeClr val="lt1"/>
              </a:solidFill>
              <a:effectLst/>
              <a:latin typeface="+mn-lt"/>
              <a:ea typeface="+mn-ea"/>
              <a:cs typeface="+mn-cs"/>
            </a:rPr>
            <a:t>「前年度の平均利用者数」は、「別添②利用者数」から転記する数式が入力されています。</a:t>
          </a:r>
          <a:endParaRPr lang="en-US" altLang="ja-JP" sz="1200" b="1" i="0">
            <a:solidFill>
              <a:schemeClr val="lt1"/>
            </a:solidFill>
            <a:effectLst/>
            <a:latin typeface="+mn-lt"/>
            <a:ea typeface="+mn-ea"/>
            <a:cs typeface="+mn-cs"/>
          </a:endParaRPr>
        </a:p>
        <a:p>
          <a:r>
            <a:rPr lang="ja-JP" altLang="en-US" sz="1200" b="1" i="0">
              <a:solidFill>
                <a:schemeClr val="lt1"/>
              </a:solidFill>
              <a:effectLst/>
              <a:latin typeface="+mn-lt"/>
              <a:ea typeface="+mn-ea"/>
              <a:cs typeface="+mn-cs"/>
            </a:rPr>
            <a:t>　　数字を入力して修正することも可能です。</a:t>
          </a:r>
          <a:endParaRPr lang="en-US" altLang="ja-JP" sz="1200" b="1" i="0">
            <a:solidFill>
              <a:schemeClr val="lt1"/>
            </a:solidFill>
            <a:effectLst/>
            <a:latin typeface="+mn-lt"/>
            <a:ea typeface="+mn-ea"/>
            <a:cs typeface="+mn-cs"/>
          </a:endParaRPr>
        </a:p>
        <a:p>
          <a:r>
            <a:rPr lang="ja-JP" altLang="ja-JP" sz="1200" b="1" i="0">
              <a:solidFill>
                <a:schemeClr val="lt1"/>
              </a:solidFill>
              <a:effectLst/>
              <a:latin typeface="+mn-lt"/>
              <a:ea typeface="+mn-ea"/>
              <a:cs typeface="+mn-cs"/>
            </a:rPr>
            <a:t>・黄色に着色されているセルはリストから選択してください。</a:t>
          </a:r>
          <a:endParaRPr lang="en-US" altLang="ja-JP" sz="1200" b="1" i="0">
            <a:solidFill>
              <a:schemeClr val="lt1"/>
            </a:solidFill>
            <a:effectLst/>
            <a:latin typeface="+mn-lt"/>
            <a:ea typeface="+mn-ea"/>
            <a:cs typeface="+mn-cs"/>
          </a:endParaRPr>
        </a:p>
        <a:p>
          <a:r>
            <a:rPr lang="ja-JP" altLang="ja-JP" sz="1200" b="1" i="0">
              <a:solidFill>
                <a:schemeClr val="lt1"/>
              </a:solidFill>
              <a:effectLst/>
              <a:latin typeface="+mn-lt"/>
              <a:ea typeface="+mn-ea"/>
              <a:cs typeface="+mn-cs"/>
            </a:rPr>
            <a:t>・必要に応じて行を削除又は挿入</a:t>
          </a:r>
          <a:r>
            <a:rPr lang="ja-JP" altLang="en-US" sz="1200" b="1" i="0">
              <a:solidFill>
                <a:schemeClr val="lt1"/>
              </a:solidFill>
              <a:effectLst/>
              <a:latin typeface="+mn-lt"/>
              <a:ea typeface="+mn-ea"/>
              <a:cs typeface="+mn-cs"/>
            </a:rPr>
            <a:t>することができます。その場合、</a:t>
          </a:r>
          <a:r>
            <a:rPr lang="ja-JP" altLang="ja-JP" sz="1200" b="1" i="0">
              <a:solidFill>
                <a:schemeClr val="lt1"/>
              </a:solidFill>
              <a:effectLst/>
              <a:latin typeface="+mn-lt"/>
              <a:ea typeface="+mn-ea"/>
              <a:cs typeface="+mn-cs"/>
            </a:rPr>
            <a:t>数式</a:t>
          </a:r>
          <a:r>
            <a:rPr lang="ja-JP" altLang="en-US" sz="1200" b="1" i="0">
              <a:solidFill>
                <a:schemeClr val="lt1"/>
              </a:solidFill>
              <a:effectLst/>
              <a:latin typeface="+mn-lt"/>
              <a:ea typeface="+mn-ea"/>
              <a:cs typeface="+mn-cs"/>
            </a:rPr>
            <a:t>も</a:t>
          </a:r>
          <a:r>
            <a:rPr lang="ja-JP" altLang="ja-JP" sz="1200" b="1" i="0">
              <a:solidFill>
                <a:schemeClr val="lt1"/>
              </a:solidFill>
              <a:effectLst/>
              <a:latin typeface="+mn-lt"/>
              <a:ea typeface="+mn-ea"/>
              <a:cs typeface="+mn-cs"/>
            </a:rPr>
            <a:t>コピーしてください。</a:t>
          </a:r>
          <a:r>
            <a:rPr lang="ja-JP" altLang="ja-JP" sz="1200">
              <a:solidFill>
                <a:schemeClr val="lt1"/>
              </a:solidFill>
              <a:effectLst/>
              <a:latin typeface="+mn-lt"/>
              <a:ea typeface="+mn-ea"/>
              <a:cs typeface="+mn-cs"/>
            </a:rPr>
            <a:t> </a:t>
          </a:r>
          <a:endParaRPr lang="en-US" altLang="ja-JP" sz="1200">
            <a:solidFill>
              <a:schemeClr val="lt1"/>
            </a:solidFill>
            <a:effectLst/>
            <a:latin typeface="+mn-lt"/>
            <a:ea typeface="+mn-ea"/>
            <a:cs typeface="+mn-cs"/>
          </a:endParaRPr>
        </a:p>
        <a:p>
          <a:r>
            <a:rPr lang="ja-JP" altLang="en-US" sz="1200" b="1" i="0" u="none" strike="noStrike">
              <a:solidFill>
                <a:schemeClr val="lt1"/>
              </a:solidFill>
              <a:effectLst/>
              <a:latin typeface="+mn-lt"/>
              <a:ea typeface="+mn-ea"/>
              <a:cs typeface="+mn-cs"/>
            </a:rPr>
            <a:t>・勤務時間は「別添①勤務時間」シートで記載された内容から選択肢が表示されます。</a:t>
          </a:r>
          <a:endParaRPr lang="en-US" altLang="ja-JP" sz="12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48</xdr:col>
      <xdr:colOff>0</xdr:colOff>
      <xdr:row>0</xdr:row>
      <xdr:rowOff>0</xdr:rowOff>
    </xdr:from>
    <xdr:to>
      <xdr:col>100</xdr:col>
      <xdr:colOff>186915</xdr:colOff>
      <xdr:row>6</xdr:row>
      <xdr:rowOff>233418</xdr:rowOff>
    </xdr:to>
    <xdr:sp macro="" textlink="">
      <xdr:nvSpPr>
        <xdr:cNvPr id="3" name="角丸四角形 2">
          <a:extLst>
            <a:ext uri="{FF2B5EF4-FFF2-40B4-BE49-F238E27FC236}">
              <a16:creationId xmlns:a16="http://schemas.microsoft.com/office/drawing/2014/main" id="{034E0C19-7017-4790-8C5F-F3CCFDCEC5C4}"/>
            </a:ext>
          </a:extLst>
        </xdr:cNvPr>
        <xdr:cNvSpPr/>
      </xdr:nvSpPr>
      <xdr:spPr>
        <a:xfrm>
          <a:off x="16147676" y="0"/>
          <a:ext cx="13118504" cy="1981536"/>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none" tIns="36000" bIns="36000" rtlCol="0" anchor="ctr"/>
        <a:lstStyle/>
        <a:p>
          <a:r>
            <a:rPr lang="ja-JP" altLang="en-US" sz="1200" b="1" i="0" u="sng">
              <a:solidFill>
                <a:schemeClr val="lt1"/>
              </a:solidFill>
              <a:effectLst/>
              <a:latin typeface="+mn-lt"/>
              <a:ea typeface="+mn-ea"/>
              <a:cs typeface="+mn-cs"/>
            </a:rPr>
            <a:t>・白色のセルは数式等が入力されているため、入力しないでください。</a:t>
          </a:r>
          <a:endParaRPr lang="en-US" altLang="ja-JP" sz="1200" b="1" i="0" u="sng">
            <a:solidFill>
              <a:schemeClr val="lt1"/>
            </a:solidFill>
            <a:effectLst/>
            <a:latin typeface="+mn-lt"/>
            <a:ea typeface="+mn-ea"/>
            <a:cs typeface="+mn-cs"/>
          </a:endParaRPr>
        </a:p>
        <a:p>
          <a:r>
            <a:rPr lang="ja-JP" altLang="ja-JP" sz="1200" b="1" i="0">
              <a:solidFill>
                <a:schemeClr val="lt1"/>
              </a:solidFill>
              <a:effectLst/>
              <a:latin typeface="+mn-lt"/>
              <a:ea typeface="+mn-ea"/>
              <a:cs typeface="+mn-cs"/>
            </a:rPr>
            <a:t>・オレンジ色に着色されているセルに入力してください。</a:t>
          </a:r>
          <a:br>
            <a:rPr lang="en-US" altLang="ja-JP" sz="1200" b="1" i="0">
              <a:solidFill>
                <a:schemeClr val="lt1"/>
              </a:solidFill>
              <a:effectLst/>
              <a:latin typeface="+mn-lt"/>
              <a:ea typeface="+mn-ea"/>
              <a:cs typeface="+mn-cs"/>
            </a:rPr>
          </a:br>
          <a:r>
            <a:rPr lang="ja-JP" altLang="en-US" sz="1200" b="1" i="0">
              <a:solidFill>
                <a:schemeClr val="lt1"/>
              </a:solidFill>
              <a:effectLst/>
              <a:latin typeface="+mn-lt"/>
              <a:ea typeface="+mn-ea"/>
              <a:cs typeface="+mn-cs"/>
            </a:rPr>
            <a:t>　</a:t>
          </a:r>
          <a:r>
            <a:rPr lang="en-US" altLang="ja-JP" sz="1200" b="1" i="0">
              <a:solidFill>
                <a:schemeClr val="lt1"/>
              </a:solidFill>
              <a:effectLst/>
              <a:latin typeface="+mn-lt"/>
              <a:ea typeface="+mn-ea"/>
              <a:cs typeface="+mn-cs"/>
            </a:rPr>
            <a:t>※</a:t>
          </a:r>
          <a:r>
            <a:rPr lang="ja-JP" altLang="en-US" sz="1200" b="1" i="0">
              <a:solidFill>
                <a:schemeClr val="lt1"/>
              </a:solidFill>
              <a:effectLst/>
              <a:latin typeface="+mn-lt"/>
              <a:ea typeface="+mn-ea"/>
              <a:cs typeface="+mn-cs"/>
            </a:rPr>
            <a:t>「前年度の平均利用者数」は、「別添②利用者数」から転記する数式が入力されています。</a:t>
          </a:r>
          <a:endParaRPr lang="en-US" altLang="ja-JP" sz="1200" b="1" i="0">
            <a:solidFill>
              <a:schemeClr val="lt1"/>
            </a:solidFill>
            <a:effectLst/>
            <a:latin typeface="+mn-lt"/>
            <a:ea typeface="+mn-ea"/>
            <a:cs typeface="+mn-cs"/>
          </a:endParaRPr>
        </a:p>
        <a:p>
          <a:r>
            <a:rPr lang="ja-JP" altLang="en-US" sz="1200" b="1" i="0">
              <a:solidFill>
                <a:schemeClr val="lt1"/>
              </a:solidFill>
              <a:effectLst/>
              <a:latin typeface="+mn-lt"/>
              <a:ea typeface="+mn-ea"/>
              <a:cs typeface="+mn-cs"/>
            </a:rPr>
            <a:t>　　数字を入力して修正することも可能です。</a:t>
          </a:r>
          <a:endParaRPr lang="en-US" altLang="ja-JP" sz="1200" b="1" i="0">
            <a:solidFill>
              <a:schemeClr val="lt1"/>
            </a:solidFill>
            <a:effectLst/>
            <a:latin typeface="+mn-lt"/>
            <a:ea typeface="+mn-ea"/>
            <a:cs typeface="+mn-cs"/>
          </a:endParaRPr>
        </a:p>
        <a:p>
          <a:r>
            <a:rPr lang="ja-JP" altLang="ja-JP" sz="1200" b="1" i="0">
              <a:solidFill>
                <a:schemeClr val="lt1"/>
              </a:solidFill>
              <a:effectLst/>
              <a:latin typeface="+mn-lt"/>
              <a:ea typeface="+mn-ea"/>
              <a:cs typeface="+mn-cs"/>
            </a:rPr>
            <a:t>・黄色に着色されているセルはリストから選択してください。</a:t>
          </a:r>
          <a:endParaRPr lang="en-US" altLang="ja-JP" sz="1200" b="1" i="0">
            <a:solidFill>
              <a:schemeClr val="lt1"/>
            </a:solidFill>
            <a:effectLst/>
            <a:latin typeface="+mn-lt"/>
            <a:ea typeface="+mn-ea"/>
            <a:cs typeface="+mn-cs"/>
          </a:endParaRPr>
        </a:p>
        <a:p>
          <a:r>
            <a:rPr lang="ja-JP" altLang="ja-JP" sz="1200" b="1" i="0">
              <a:solidFill>
                <a:schemeClr val="lt1"/>
              </a:solidFill>
              <a:effectLst/>
              <a:latin typeface="+mn-lt"/>
              <a:ea typeface="+mn-ea"/>
              <a:cs typeface="+mn-cs"/>
            </a:rPr>
            <a:t>・必要に応じて行を削除又は挿入</a:t>
          </a:r>
          <a:r>
            <a:rPr lang="ja-JP" altLang="en-US" sz="1200" b="1" i="0">
              <a:solidFill>
                <a:schemeClr val="lt1"/>
              </a:solidFill>
              <a:effectLst/>
              <a:latin typeface="+mn-lt"/>
              <a:ea typeface="+mn-ea"/>
              <a:cs typeface="+mn-cs"/>
            </a:rPr>
            <a:t>することができます。その場合、</a:t>
          </a:r>
          <a:r>
            <a:rPr lang="ja-JP" altLang="ja-JP" sz="1200" b="1" i="0">
              <a:solidFill>
                <a:schemeClr val="lt1"/>
              </a:solidFill>
              <a:effectLst/>
              <a:latin typeface="+mn-lt"/>
              <a:ea typeface="+mn-ea"/>
              <a:cs typeface="+mn-cs"/>
            </a:rPr>
            <a:t>数式</a:t>
          </a:r>
          <a:r>
            <a:rPr lang="ja-JP" altLang="en-US" sz="1200" b="1" i="0">
              <a:solidFill>
                <a:schemeClr val="lt1"/>
              </a:solidFill>
              <a:effectLst/>
              <a:latin typeface="+mn-lt"/>
              <a:ea typeface="+mn-ea"/>
              <a:cs typeface="+mn-cs"/>
            </a:rPr>
            <a:t>も</a:t>
          </a:r>
          <a:r>
            <a:rPr lang="ja-JP" altLang="ja-JP" sz="1200" b="1" i="0">
              <a:solidFill>
                <a:schemeClr val="lt1"/>
              </a:solidFill>
              <a:effectLst/>
              <a:latin typeface="+mn-lt"/>
              <a:ea typeface="+mn-ea"/>
              <a:cs typeface="+mn-cs"/>
            </a:rPr>
            <a:t>コピーしてください。</a:t>
          </a:r>
          <a:r>
            <a:rPr lang="ja-JP" altLang="ja-JP" sz="1200">
              <a:solidFill>
                <a:schemeClr val="lt1"/>
              </a:solidFill>
              <a:effectLst/>
              <a:latin typeface="+mn-lt"/>
              <a:ea typeface="+mn-ea"/>
              <a:cs typeface="+mn-cs"/>
            </a:rPr>
            <a:t> </a:t>
          </a:r>
          <a:endParaRPr lang="en-US" altLang="ja-JP" sz="1200">
            <a:solidFill>
              <a:schemeClr val="lt1"/>
            </a:solidFill>
            <a:effectLst/>
            <a:latin typeface="+mn-lt"/>
            <a:ea typeface="+mn-ea"/>
            <a:cs typeface="+mn-cs"/>
          </a:endParaRPr>
        </a:p>
        <a:p>
          <a:r>
            <a:rPr lang="ja-JP" altLang="en-US" sz="1200" b="1" i="0" u="none" strike="noStrike">
              <a:solidFill>
                <a:schemeClr val="lt1"/>
              </a:solidFill>
              <a:effectLst/>
              <a:latin typeface="+mn-lt"/>
              <a:ea typeface="+mn-ea"/>
              <a:cs typeface="+mn-cs"/>
            </a:rPr>
            <a:t>・勤務時間は「別添①勤務時間」シートで記載された内容から選択肢が表示されます。</a:t>
          </a:r>
          <a:endParaRPr lang="en-US" altLang="ja-JP" sz="12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48</xdr:col>
      <xdr:colOff>0</xdr:colOff>
      <xdr:row>0</xdr:row>
      <xdr:rowOff>0</xdr:rowOff>
    </xdr:from>
    <xdr:to>
      <xdr:col>100</xdr:col>
      <xdr:colOff>186915</xdr:colOff>
      <xdr:row>6</xdr:row>
      <xdr:rowOff>233418</xdr:rowOff>
    </xdr:to>
    <xdr:sp macro="" textlink="">
      <xdr:nvSpPr>
        <xdr:cNvPr id="2" name="角丸四角形 2">
          <a:extLst>
            <a:ext uri="{FF2B5EF4-FFF2-40B4-BE49-F238E27FC236}">
              <a16:creationId xmlns:a16="http://schemas.microsoft.com/office/drawing/2014/main" id="{7379327B-3B2B-4A6D-82F9-112BEA6988E9}"/>
            </a:ext>
          </a:extLst>
        </xdr:cNvPr>
        <xdr:cNvSpPr/>
      </xdr:nvSpPr>
      <xdr:spPr>
        <a:xfrm>
          <a:off x="16147676" y="0"/>
          <a:ext cx="13118504" cy="1981536"/>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none" tIns="36000" bIns="36000" rtlCol="0" anchor="ctr"/>
        <a:lstStyle/>
        <a:p>
          <a:r>
            <a:rPr lang="ja-JP" altLang="en-US" sz="1200" b="1" i="0" u="sng">
              <a:solidFill>
                <a:schemeClr val="lt1"/>
              </a:solidFill>
              <a:effectLst/>
              <a:latin typeface="+mn-lt"/>
              <a:ea typeface="+mn-ea"/>
              <a:cs typeface="+mn-cs"/>
            </a:rPr>
            <a:t>・白色のセルは数式等が入力されているため、入力しないでください。</a:t>
          </a:r>
          <a:endParaRPr lang="en-US" altLang="ja-JP" sz="1200" b="1" i="0" u="sng">
            <a:solidFill>
              <a:schemeClr val="lt1"/>
            </a:solidFill>
            <a:effectLst/>
            <a:latin typeface="+mn-lt"/>
            <a:ea typeface="+mn-ea"/>
            <a:cs typeface="+mn-cs"/>
          </a:endParaRPr>
        </a:p>
        <a:p>
          <a:r>
            <a:rPr lang="ja-JP" altLang="ja-JP" sz="1200" b="1" i="0">
              <a:solidFill>
                <a:schemeClr val="lt1"/>
              </a:solidFill>
              <a:effectLst/>
              <a:latin typeface="+mn-lt"/>
              <a:ea typeface="+mn-ea"/>
              <a:cs typeface="+mn-cs"/>
            </a:rPr>
            <a:t>・オレンジ色に着色されているセルに入力してください。</a:t>
          </a:r>
          <a:br>
            <a:rPr lang="en-US" altLang="ja-JP" sz="1200" b="1" i="0">
              <a:solidFill>
                <a:schemeClr val="lt1"/>
              </a:solidFill>
              <a:effectLst/>
              <a:latin typeface="+mn-lt"/>
              <a:ea typeface="+mn-ea"/>
              <a:cs typeface="+mn-cs"/>
            </a:rPr>
          </a:br>
          <a:r>
            <a:rPr lang="ja-JP" altLang="en-US" sz="1200" b="1" i="0">
              <a:solidFill>
                <a:schemeClr val="lt1"/>
              </a:solidFill>
              <a:effectLst/>
              <a:latin typeface="+mn-lt"/>
              <a:ea typeface="+mn-ea"/>
              <a:cs typeface="+mn-cs"/>
            </a:rPr>
            <a:t>　</a:t>
          </a:r>
          <a:r>
            <a:rPr lang="en-US" altLang="ja-JP" sz="1200" b="1" i="0">
              <a:solidFill>
                <a:schemeClr val="lt1"/>
              </a:solidFill>
              <a:effectLst/>
              <a:latin typeface="+mn-lt"/>
              <a:ea typeface="+mn-ea"/>
              <a:cs typeface="+mn-cs"/>
            </a:rPr>
            <a:t>※</a:t>
          </a:r>
          <a:r>
            <a:rPr lang="ja-JP" altLang="en-US" sz="1200" b="1" i="0">
              <a:solidFill>
                <a:schemeClr val="lt1"/>
              </a:solidFill>
              <a:effectLst/>
              <a:latin typeface="+mn-lt"/>
              <a:ea typeface="+mn-ea"/>
              <a:cs typeface="+mn-cs"/>
            </a:rPr>
            <a:t>「前年度の平均利用者数」は、「別添②利用者数」から転記する数式が入力されています。</a:t>
          </a:r>
          <a:endParaRPr lang="en-US" altLang="ja-JP" sz="1200" b="1" i="0">
            <a:solidFill>
              <a:schemeClr val="lt1"/>
            </a:solidFill>
            <a:effectLst/>
            <a:latin typeface="+mn-lt"/>
            <a:ea typeface="+mn-ea"/>
            <a:cs typeface="+mn-cs"/>
          </a:endParaRPr>
        </a:p>
        <a:p>
          <a:r>
            <a:rPr lang="ja-JP" altLang="en-US" sz="1200" b="1" i="0">
              <a:solidFill>
                <a:schemeClr val="lt1"/>
              </a:solidFill>
              <a:effectLst/>
              <a:latin typeface="+mn-lt"/>
              <a:ea typeface="+mn-ea"/>
              <a:cs typeface="+mn-cs"/>
            </a:rPr>
            <a:t>　　数字を入力して修正することも可能です。</a:t>
          </a:r>
          <a:endParaRPr lang="en-US" altLang="ja-JP" sz="1200" b="1" i="0">
            <a:solidFill>
              <a:schemeClr val="lt1"/>
            </a:solidFill>
            <a:effectLst/>
            <a:latin typeface="+mn-lt"/>
            <a:ea typeface="+mn-ea"/>
            <a:cs typeface="+mn-cs"/>
          </a:endParaRPr>
        </a:p>
        <a:p>
          <a:r>
            <a:rPr lang="ja-JP" altLang="ja-JP" sz="1200" b="1" i="0">
              <a:solidFill>
                <a:schemeClr val="lt1"/>
              </a:solidFill>
              <a:effectLst/>
              <a:latin typeface="+mn-lt"/>
              <a:ea typeface="+mn-ea"/>
              <a:cs typeface="+mn-cs"/>
            </a:rPr>
            <a:t>・黄色に着色されているセルはリストから選択してください。</a:t>
          </a:r>
          <a:endParaRPr lang="en-US" altLang="ja-JP" sz="1200" b="1" i="0">
            <a:solidFill>
              <a:schemeClr val="lt1"/>
            </a:solidFill>
            <a:effectLst/>
            <a:latin typeface="+mn-lt"/>
            <a:ea typeface="+mn-ea"/>
            <a:cs typeface="+mn-cs"/>
          </a:endParaRPr>
        </a:p>
        <a:p>
          <a:r>
            <a:rPr lang="ja-JP" altLang="ja-JP" sz="1200" b="1" i="0">
              <a:solidFill>
                <a:schemeClr val="lt1"/>
              </a:solidFill>
              <a:effectLst/>
              <a:latin typeface="+mn-lt"/>
              <a:ea typeface="+mn-ea"/>
              <a:cs typeface="+mn-cs"/>
            </a:rPr>
            <a:t>・必要に応じて行を削除又は挿入</a:t>
          </a:r>
          <a:r>
            <a:rPr lang="ja-JP" altLang="en-US" sz="1200" b="1" i="0">
              <a:solidFill>
                <a:schemeClr val="lt1"/>
              </a:solidFill>
              <a:effectLst/>
              <a:latin typeface="+mn-lt"/>
              <a:ea typeface="+mn-ea"/>
              <a:cs typeface="+mn-cs"/>
            </a:rPr>
            <a:t>することができます。その場合、</a:t>
          </a:r>
          <a:r>
            <a:rPr lang="ja-JP" altLang="ja-JP" sz="1200" b="1" i="0">
              <a:solidFill>
                <a:schemeClr val="lt1"/>
              </a:solidFill>
              <a:effectLst/>
              <a:latin typeface="+mn-lt"/>
              <a:ea typeface="+mn-ea"/>
              <a:cs typeface="+mn-cs"/>
            </a:rPr>
            <a:t>数式</a:t>
          </a:r>
          <a:r>
            <a:rPr lang="ja-JP" altLang="en-US" sz="1200" b="1" i="0">
              <a:solidFill>
                <a:schemeClr val="lt1"/>
              </a:solidFill>
              <a:effectLst/>
              <a:latin typeface="+mn-lt"/>
              <a:ea typeface="+mn-ea"/>
              <a:cs typeface="+mn-cs"/>
            </a:rPr>
            <a:t>も</a:t>
          </a:r>
          <a:r>
            <a:rPr lang="ja-JP" altLang="ja-JP" sz="1200" b="1" i="0">
              <a:solidFill>
                <a:schemeClr val="lt1"/>
              </a:solidFill>
              <a:effectLst/>
              <a:latin typeface="+mn-lt"/>
              <a:ea typeface="+mn-ea"/>
              <a:cs typeface="+mn-cs"/>
            </a:rPr>
            <a:t>コピーしてください。</a:t>
          </a:r>
          <a:r>
            <a:rPr lang="ja-JP" altLang="ja-JP" sz="1200">
              <a:solidFill>
                <a:schemeClr val="lt1"/>
              </a:solidFill>
              <a:effectLst/>
              <a:latin typeface="+mn-lt"/>
              <a:ea typeface="+mn-ea"/>
              <a:cs typeface="+mn-cs"/>
            </a:rPr>
            <a:t> </a:t>
          </a:r>
          <a:endParaRPr lang="en-US" altLang="ja-JP" sz="1200">
            <a:solidFill>
              <a:schemeClr val="lt1"/>
            </a:solidFill>
            <a:effectLst/>
            <a:latin typeface="+mn-lt"/>
            <a:ea typeface="+mn-ea"/>
            <a:cs typeface="+mn-cs"/>
          </a:endParaRPr>
        </a:p>
        <a:p>
          <a:r>
            <a:rPr lang="ja-JP" altLang="en-US" sz="1200" b="1" i="0" u="none" strike="noStrike">
              <a:solidFill>
                <a:schemeClr val="lt1"/>
              </a:solidFill>
              <a:effectLst/>
              <a:latin typeface="+mn-lt"/>
              <a:ea typeface="+mn-ea"/>
              <a:cs typeface="+mn-cs"/>
            </a:rPr>
            <a:t>・勤務時間は「別添①勤務時間」シートで記載された内容から選択肢が表示されます。</a:t>
          </a:r>
          <a:endParaRPr lang="en-US" altLang="ja-JP" sz="12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48</xdr:col>
      <xdr:colOff>0</xdr:colOff>
      <xdr:row>0</xdr:row>
      <xdr:rowOff>0</xdr:rowOff>
    </xdr:from>
    <xdr:to>
      <xdr:col>100</xdr:col>
      <xdr:colOff>186915</xdr:colOff>
      <xdr:row>6</xdr:row>
      <xdr:rowOff>233418</xdr:rowOff>
    </xdr:to>
    <xdr:sp macro="" textlink="">
      <xdr:nvSpPr>
        <xdr:cNvPr id="5" name="角丸四角形 2">
          <a:extLst>
            <a:ext uri="{FF2B5EF4-FFF2-40B4-BE49-F238E27FC236}">
              <a16:creationId xmlns:a16="http://schemas.microsoft.com/office/drawing/2014/main" id="{3DE95684-7EDA-407E-BC1C-1884D1C41DFD}"/>
            </a:ext>
          </a:extLst>
        </xdr:cNvPr>
        <xdr:cNvSpPr/>
      </xdr:nvSpPr>
      <xdr:spPr>
        <a:xfrm>
          <a:off x="16147676" y="0"/>
          <a:ext cx="13118504" cy="1981536"/>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none" tIns="36000" bIns="36000" rtlCol="0" anchor="ctr"/>
        <a:lstStyle/>
        <a:p>
          <a:r>
            <a:rPr lang="ja-JP" altLang="en-US" sz="1200" b="1" i="0" u="sng">
              <a:solidFill>
                <a:schemeClr val="lt1"/>
              </a:solidFill>
              <a:effectLst/>
              <a:latin typeface="+mn-lt"/>
              <a:ea typeface="+mn-ea"/>
              <a:cs typeface="+mn-cs"/>
            </a:rPr>
            <a:t>・白色のセルは数式等が入力されているため、入力しないでください。</a:t>
          </a:r>
          <a:endParaRPr lang="en-US" altLang="ja-JP" sz="1200" b="1" i="0" u="sng">
            <a:solidFill>
              <a:schemeClr val="lt1"/>
            </a:solidFill>
            <a:effectLst/>
            <a:latin typeface="+mn-lt"/>
            <a:ea typeface="+mn-ea"/>
            <a:cs typeface="+mn-cs"/>
          </a:endParaRPr>
        </a:p>
        <a:p>
          <a:r>
            <a:rPr lang="ja-JP" altLang="ja-JP" sz="1200" b="1" i="0">
              <a:solidFill>
                <a:schemeClr val="lt1"/>
              </a:solidFill>
              <a:effectLst/>
              <a:latin typeface="+mn-lt"/>
              <a:ea typeface="+mn-ea"/>
              <a:cs typeface="+mn-cs"/>
            </a:rPr>
            <a:t>・オレンジ色に着色されているセルに入力してください。</a:t>
          </a:r>
          <a:br>
            <a:rPr lang="en-US" altLang="ja-JP" sz="1200" b="1" i="0">
              <a:solidFill>
                <a:schemeClr val="lt1"/>
              </a:solidFill>
              <a:effectLst/>
              <a:latin typeface="+mn-lt"/>
              <a:ea typeface="+mn-ea"/>
              <a:cs typeface="+mn-cs"/>
            </a:rPr>
          </a:br>
          <a:r>
            <a:rPr lang="ja-JP" altLang="en-US" sz="1200" b="1" i="0">
              <a:solidFill>
                <a:schemeClr val="lt1"/>
              </a:solidFill>
              <a:effectLst/>
              <a:latin typeface="+mn-lt"/>
              <a:ea typeface="+mn-ea"/>
              <a:cs typeface="+mn-cs"/>
            </a:rPr>
            <a:t>　</a:t>
          </a:r>
          <a:r>
            <a:rPr lang="en-US" altLang="ja-JP" sz="1200" b="1" i="0">
              <a:solidFill>
                <a:schemeClr val="lt1"/>
              </a:solidFill>
              <a:effectLst/>
              <a:latin typeface="+mn-lt"/>
              <a:ea typeface="+mn-ea"/>
              <a:cs typeface="+mn-cs"/>
            </a:rPr>
            <a:t>※</a:t>
          </a:r>
          <a:r>
            <a:rPr lang="ja-JP" altLang="en-US" sz="1200" b="1" i="0">
              <a:solidFill>
                <a:schemeClr val="lt1"/>
              </a:solidFill>
              <a:effectLst/>
              <a:latin typeface="+mn-lt"/>
              <a:ea typeface="+mn-ea"/>
              <a:cs typeface="+mn-cs"/>
            </a:rPr>
            <a:t>「前年度の平均利用者数」は、「別添②利用者数」から転記する数式が入力されています。</a:t>
          </a:r>
          <a:endParaRPr lang="en-US" altLang="ja-JP" sz="1200" b="1" i="0">
            <a:solidFill>
              <a:schemeClr val="lt1"/>
            </a:solidFill>
            <a:effectLst/>
            <a:latin typeface="+mn-lt"/>
            <a:ea typeface="+mn-ea"/>
            <a:cs typeface="+mn-cs"/>
          </a:endParaRPr>
        </a:p>
        <a:p>
          <a:r>
            <a:rPr lang="ja-JP" altLang="en-US" sz="1200" b="1" i="0">
              <a:solidFill>
                <a:schemeClr val="lt1"/>
              </a:solidFill>
              <a:effectLst/>
              <a:latin typeface="+mn-lt"/>
              <a:ea typeface="+mn-ea"/>
              <a:cs typeface="+mn-cs"/>
            </a:rPr>
            <a:t>　　数字を入力して修正することも可能です。</a:t>
          </a:r>
          <a:endParaRPr lang="en-US" altLang="ja-JP" sz="1200" b="1" i="0">
            <a:solidFill>
              <a:schemeClr val="lt1"/>
            </a:solidFill>
            <a:effectLst/>
            <a:latin typeface="+mn-lt"/>
            <a:ea typeface="+mn-ea"/>
            <a:cs typeface="+mn-cs"/>
          </a:endParaRPr>
        </a:p>
        <a:p>
          <a:r>
            <a:rPr lang="ja-JP" altLang="ja-JP" sz="1200" b="1" i="0">
              <a:solidFill>
                <a:schemeClr val="lt1"/>
              </a:solidFill>
              <a:effectLst/>
              <a:latin typeface="+mn-lt"/>
              <a:ea typeface="+mn-ea"/>
              <a:cs typeface="+mn-cs"/>
            </a:rPr>
            <a:t>・黄色に着色されているセルはリストから選択してください。</a:t>
          </a:r>
          <a:endParaRPr lang="en-US" altLang="ja-JP" sz="1200" b="1" i="0">
            <a:solidFill>
              <a:schemeClr val="lt1"/>
            </a:solidFill>
            <a:effectLst/>
            <a:latin typeface="+mn-lt"/>
            <a:ea typeface="+mn-ea"/>
            <a:cs typeface="+mn-cs"/>
          </a:endParaRPr>
        </a:p>
        <a:p>
          <a:r>
            <a:rPr lang="ja-JP" altLang="ja-JP" sz="1200" b="1" i="0">
              <a:solidFill>
                <a:schemeClr val="lt1"/>
              </a:solidFill>
              <a:effectLst/>
              <a:latin typeface="+mn-lt"/>
              <a:ea typeface="+mn-ea"/>
              <a:cs typeface="+mn-cs"/>
            </a:rPr>
            <a:t>・必要に応じて行を削除又は挿入</a:t>
          </a:r>
          <a:r>
            <a:rPr lang="ja-JP" altLang="en-US" sz="1200" b="1" i="0">
              <a:solidFill>
                <a:schemeClr val="lt1"/>
              </a:solidFill>
              <a:effectLst/>
              <a:latin typeface="+mn-lt"/>
              <a:ea typeface="+mn-ea"/>
              <a:cs typeface="+mn-cs"/>
            </a:rPr>
            <a:t>することができます。その場合、</a:t>
          </a:r>
          <a:r>
            <a:rPr lang="ja-JP" altLang="ja-JP" sz="1200" b="1" i="0">
              <a:solidFill>
                <a:schemeClr val="lt1"/>
              </a:solidFill>
              <a:effectLst/>
              <a:latin typeface="+mn-lt"/>
              <a:ea typeface="+mn-ea"/>
              <a:cs typeface="+mn-cs"/>
            </a:rPr>
            <a:t>数式</a:t>
          </a:r>
          <a:r>
            <a:rPr lang="ja-JP" altLang="en-US" sz="1200" b="1" i="0">
              <a:solidFill>
                <a:schemeClr val="lt1"/>
              </a:solidFill>
              <a:effectLst/>
              <a:latin typeface="+mn-lt"/>
              <a:ea typeface="+mn-ea"/>
              <a:cs typeface="+mn-cs"/>
            </a:rPr>
            <a:t>も</a:t>
          </a:r>
          <a:r>
            <a:rPr lang="ja-JP" altLang="ja-JP" sz="1200" b="1" i="0">
              <a:solidFill>
                <a:schemeClr val="lt1"/>
              </a:solidFill>
              <a:effectLst/>
              <a:latin typeface="+mn-lt"/>
              <a:ea typeface="+mn-ea"/>
              <a:cs typeface="+mn-cs"/>
            </a:rPr>
            <a:t>コピーしてください。</a:t>
          </a:r>
          <a:r>
            <a:rPr lang="ja-JP" altLang="ja-JP" sz="1200">
              <a:solidFill>
                <a:schemeClr val="lt1"/>
              </a:solidFill>
              <a:effectLst/>
              <a:latin typeface="+mn-lt"/>
              <a:ea typeface="+mn-ea"/>
              <a:cs typeface="+mn-cs"/>
            </a:rPr>
            <a:t> </a:t>
          </a:r>
          <a:endParaRPr lang="en-US" altLang="ja-JP" sz="1200">
            <a:solidFill>
              <a:schemeClr val="lt1"/>
            </a:solidFill>
            <a:effectLst/>
            <a:latin typeface="+mn-lt"/>
            <a:ea typeface="+mn-ea"/>
            <a:cs typeface="+mn-cs"/>
          </a:endParaRPr>
        </a:p>
        <a:p>
          <a:r>
            <a:rPr lang="ja-JP" altLang="en-US" sz="1200" b="1" i="0" u="none" strike="noStrike">
              <a:solidFill>
                <a:schemeClr val="lt1"/>
              </a:solidFill>
              <a:effectLst/>
              <a:latin typeface="+mn-lt"/>
              <a:ea typeface="+mn-ea"/>
              <a:cs typeface="+mn-cs"/>
            </a:rPr>
            <a:t>・勤務時間は「別添①勤務時間」シートで記載された内容から選択肢が表示されます。</a:t>
          </a:r>
          <a:endParaRPr lang="en-US" altLang="ja-JP" sz="12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48</xdr:col>
      <xdr:colOff>0</xdr:colOff>
      <xdr:row>0</xdr:row>
      <xdr:rowOff>0</xdr:rowOff>
    </xdr:from>
    <xdr:to>
      <xdr:col>100</xdr:col>
      <xdr:colOff>175485</xdr:colOff>
      <xdr:row>6</xdr:row>
      <xdr:rowOff>239133</xdr:rowOff>
    </xdr:to>
    <xdr:sp macro="" textlink="">
      <xdr:nvSpPr>
        <xdr:cNvPr id="5" name="角丸四角形 2">
          <a:extLst>
            <a:ext uri="{FF2B5EF4-FFF2-40B4-BE49-F238E27FC236}">
              <a16:creationId xmlns:a16="http://schemas.microsoft.com/office/drawing/2014/main" id="{4FB91A55-F205-43CA-AF25-DF0179DCA052}"/>
            </a:ext>
          </a:extLst>
        </xdr:cNvPr>
        <xdr:cNvSpPr/>
      </xdr:nvSpPr>
      <xdr:spPr>
        <a:xfrm>
          <a:off x="16192500" y="0"/>
          <a:ext cx="13107073" cy="1987251"/>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none" tIns="36000" bIns="36000" rtlCol="0" anchor="ctr"/>
        <a:lstStyle/>
        <a:p>
          <a:r>
            <a:rPr lang="ja-JP" altLang="en-US" sz="1200" b="1" i="0" u="sng">
              <a:solidFill>
                <a:schemeClr val="lt1"/>
              </a:solidFill>
              <a:effectLst/>
              <a:latin typeface="+mn-lt"/>
              <a:ea typeface="+mn-ea"/>
              <a:cs typeface="+mn-cs"/>
            </a:rPr>
            <a:t>・白色のセルは数式等が入力されているため、入力しないでください。</a:t>
          </a:r>
          <a:endParaRPr lang="en-US" altLang="ja-JP" sz="1200" b="1" i="0" u="sng">
            <a:solidFill>
              <a:schemeClr val="lt1"/>
            </a:solidFill>
            <a:effectLst/>
            <a:latin typeface="+mn-lt"/>
            <a:ea typeface="+mn-ea"/>
            <a:cs typeface="+mn-cs"/>
          </a:endParaRPr>
        </a:p>
        <a:p>
          <a:r>
            <a:rPr lang="ja-JP" altLang="ja-JP" sz="1200" b="1" i="0">
              <a:solidFill>
                <a:schemeClr val="lt1"/>
              </a:solidFill>
              <a:effectLst/>
              <a:latin typeface="+mn-lt"/>
              <a:ea typeface="+mn-ea"/>
              <a:cs typeface="+mn-cs"/>
            </a:rPr>
            <a:t>・オレンジ色に着色されているセルに入力してください。</a:t>
          </a:r>
          <a:br>
            <a:rPr lang="en-US" altLang="ja-JP" sz="1200" b="1" i="0">
              <a:solidFill>
                <a:schemeClr val="lt1"/>
              </a:solidFill>
              <a:effectLst/>
              <a:latin typeface="+mn-lt"/>
              <a:ea typeface="+mn-ea"/>
              <a:cs typeface="+mn-cs"/>
            </a:rPr>
          </a:br>
          <a:r>
            <a:rPr lang="ja-JP" altLang="en-US" sz="1200" b="1" i="0">
              <a:solidFill>
                <a:schemeClr val="lt1"/>
              </a:solidFill>
              <a:effectLst/>
              <a:latin typeface="+mn-lt"/>
              <a:ea typeface="+mn-ea"/>
              <a:cs typeface="+mn-cs"/>
            </a:rPr>
            <a:t>　</a:t>
          </a:r>
          <a:r>
            <a:rPr lang="en-US" altLang="ja-JP" sz="1200" b="1" i="0">
              <a:solidFill>
                <a:schemeClr val="lt1"/>
              </a:solidFill>
              <a:effectLst/>
              <a:latin typeface="+mn-lt"/>
              <a:ea typeface="+mn-ea"/>
              <a:cs typeface="+mn-cs"/>
            </a:rPr>
            <a:t>※</a:t>
          </a:r>
          <a:r>
            <a:rPr lang="ja-JP" altLang="en-US" sz="1200" b="1" i="0">
              <a:solidFill>
                <a:schemeClr val="lt1"/>
              </a:solidFill>
              <a:effectLst/>
              <a:latin typeface="+mn-lt"/>
              <a:ea typeface="+mn-ea"/>
              <a:cs typeface="+mn-cs"/>
            </a:rPr>
            <a:t>「前年度の平均利用者数」は、「別添②利用者数」から転記する数式が入力されています。</a:t>
          </a:r>
          <a:endParaRPr lang="en-US" altLang="ja-JP" sz="1200" b="1" i="0">
            <a:solidFill>
              <a:schemeClr val="lt1"/>
            </a:solidFill>
            <a:effectLst/>
            <a:latin typeface="+mn-lt"/>
            <a:ea typeface="+mn-ea"/>
            <a:cs typeface="+mn-cs"/>
          </a:endParaRPr>
        </a:p>
        <a:p>
          <a:r>
            <a:rPr lang="ja-JP" altLang="en-US" sz="1200" b="1" i="0">
              <a:solidFill>
                <a:schemeClr val="lt1"/>
              </a:solidFill>
              <a:effectLst/>
              <a:latin typeface="+mn-lt"/>
              <a:ea typeface="+mn-ea"/>
              <a:cs typeface="+mn-cs"/>
            </a:rPr>
            <a:t>　　数字を入力して修正することも可能です。</a:t>
          </a:r>
          <a:endParaRPr lang="en-US" altLang="ja-JP" sz="1200" b="1" i="0">
            <a:solidFill>
              <a:schemeClr val="lt1"/>
            </a:solidFill>
            <a:effectLst/>
            <a:latin typeface="+mn-lt"/>
            <a:ea typeface="+mn-ea"/>
            <a:cs typeface="+mn-cs"/>
          </a:endParaRPr>
        </a:p>
        <a:p>
          <a:r>
            <a:rPr lang="ja-JP" altLang="ja-JP" sz="1200" b="1" i="0">
              <a:solidFill>
                <a:schemeClr val="lt1"/>
              </a:solidFill>
              <a:effectLst/>
              <a:latin typeface="+mn-lt"/>
              <a:ea typeface="+mn-ea"/>
              <a:cs typeface="+mn-cs"/>
            </a:rPr>
            <a:t>・黄色に着色されているセルはリストから選択してください。</a:t>
          </a:r>
          <a:endParaRPr lang="en-US" altLang="ja-JP" sz="1200" b="1" i="0">
            <a:solidFill>
              <a:schemeClr val="lt1"/>
            </a:solidFill>
            <a:effectLst/>
            <a:latin typeface="+mn-lt"/>
            <a:ea typeface="+mn-ea"/>
            <a:cs typeface="+mn-cs"/>
          </a:endParaRPr>
        </a:p>
        <a:p>
          <a:r>
            <a:rPr lang="ja-JP" altLang="ja-JP" sz="1200" b="1" i="0">
              <a:solidFill>
                <a:schemeClr val="lt1"/>
              </a:solidFill>
              <a:effectLst/>
              <a:latin typeface="+mn-lt"/>
              <a:ea typeface="+mn-ea"/>
              <a:cs typeface="+mn-cs"/>
            </a:rPr>
            <a:t>・必要に応じて行を削除又は挿入</a:t>
          </a:r>
          <a:r>
            <a:rPr lang="ja-JP" altLang="en-US" sz="1200" b="1" i="0">
              <a:solidFill>
                <a:schemeClr val="lt1"/>
              </a:solidFill>
              <a:effectLst/>
              <a:latin typeface="+mn-lt"/>
              <a:ea typeface="+mn-ea"/>
              <a:cs typeface="+mn-cs"/>
            </a:rPr>
            <a:t>することができます。その場合、</a:t>
          </a:r>
          <a:r>
            <a:rPr lang="ja-JP" altLang="ja-JP" sz="1200" b="1" i="0">
              <a:solidFill>
                <a:schemeClr val="lt1"/>
              </a:solidFill>
              <a:effectLst/>
              <a:latin typeface="+mn-lt"/>
              <a:ea typeface="+mn-ea"/>
              <a:cs typeface="+mn-cs"/>
            </a:rPr>
            <a:t>数式</a:t>
          </a:r>
          <a:r>
            <a:rPr lang="ja-JP" altLang="en-US" sz="1200" b="1" i="0">
              <a:solidFill>
                <a:schemeClr val="lt1"/>
              </a:solidFill>
              <a:effectLst/>
              <a:latin typeface="+mn-lt"/>
              <a:ea typeface="+mn-ea"/>
              <a:cs typeface="+mn-cs"/>
            </a:rPr>
            <a:t>も</a:t>
          </a:r>
          <a:r>
            <a:rPr lang="ja-JP" altLang="ja-JP" sz="1200" b="1" i="0">
              <a:solidFill>
                <a:schemeClr val="lt1"/>
              </a:solidFill>
              <a:effectLst/>
              <a:latin typeface="+mn-lt"/>
              <a:ea typeface="+mn-ea"/>
              <a:cs typeface="+mn-cs"/>
            </a:rPr>
            <a:t>コピーしてください。</a:t>
          </a:r>
          <a:r>
            <a:rPr lang="ja-JP" altLang="ja-JP" sz="1200">
              <a:solidFill>
                <a:schemeClr val="lt1"/>
              </a:solidFill>
              <a:effectLst/>
              <a:latin typeface="+mn-lt"/>
              <a:ea typeface="+mn-ea"/>
              <a:cs typeface="+mn-cs"/>
            </a:rPr>
            <a:t> </a:t>
          </a:r>
          <a:endParaRPr lang="en-US" altLang="ja-JP" sz="1200">
            <a:solidFill>
              <a:schemeClr val="lt1"/>
            </a:solidFill>
            <a:effectLst/>
            <a:latin typeface="+mn-lt"/>
            <a:ea typeface="+mn-ea"/>
            <a:cs typeface="+mn-cs"/>
          </a:endParaRPr>
        </a:p>
        <a:p>
          <a:r>
            <a:rPr lang="ja-JP" altLang="en-US" sz="1200" b="1" i="0" u="none" strike="noStrike">
              <a:solidFill>
                <a:schemeClr val="lt1"/>
              </a:solidFill>
              <a:effectLst/>
              <a:latin typeface="+mn-lt"/>
              <a:ea typeface="+mn-ea"/>
              <a:cs typeface="+mn-cs"/>
            </a:rPr>
            <a:t>・勤務時間は「別添①勤務時間」シートで記載された内容から選択肢が表示されます。</a:t>
          </a:r>
          <a:endParaRPr lang="en-US" altLang="ja-JP" sz="12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48</xdr:col>
      <xdr:colOff>0</xdr:colOff>
      <xdr:row>0</xdr:row>
      <xdr:rowOff>0</xdr:rowOff>
    </xdr:from>
    <xdr:to>
      <xdr:col>100</xdr:col>
      <xdr:colOff>167865</xdr:colOff>
      <xdr:row>7</xdr:row>
      <xdr:rowOff>0</xdr:rowOff>
    </xdr:to>
    <xdr:sp macro="" textlink="">
      <xdr:nvSpPr>
        <xdr:cNvPr id="2" name="角丸四角形 2">
          <a:extLst>
            <a:ext uri="{FF2B5EF4-FFF2-40B4-BE49-F238E27FC236}">
              <a16:creationId xmlns:a16="http://schemas.microsoft.com/office/drawing/2014/main" id="{5F5AC261-EA51-46FC-A989-7DBCD6F9465F}"/>
            </a:ext>
          </a:extLst>
        </xdr:cNvPr>
        <xdr:cNvSpPr/>
      </xdr:nvSpPr>
      <xdr:spPr>
        <a:xfrm>
          <a:off x="16192500" y="0"/>
          <a:ext cx="13099453" cy="2039471"/>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none" tIns="36000" bIns="36000" rtlCol="0" anchor="ctr"/>
        <a:lstStyle/>
        <a:p>
          <a:r>
            <a:rPr lang="ja-JP" altLang="en-US" sz="1200" b="1" i="0" u="sng">
              <a:solidFill>
                <a:schemeClr val="lt1"/>
              </a:solidFill>
              <a:effectLst/>
              <a:latin typeface="+mn-lt"/>
              <a:ea typeface="+mn-ea"/>
              <a:cs typeface="+mn-cs"/>
            </a:rPr>
            <a:t>・白色のセルは数式等が入力されているため、入力しないでください。</a:t>
          </a:r>
          <a:endParaRPr lang="en-US" altLang="ja-JP" sz="1200" b="1" i="0" u="sng">
            <a:solidFill>
              <a:schemeClr val="lt1"/>
            </a:solidFill>
            <a:effectLst/>
            <a:latin typeface="+mn-lt"/>
            <a:ea typeface="+mn-ea"/>
            <a:cs typeface="+mn-cs"/>
          </a:endParaRPr>
        </a:p>
        <a:p>
          <a:r>
            <a:rPr lang="ja-JP" altLang="ja-JP" sz="1200" b="1" i="0">
              <a:solidFill>
                <a:schemeClr val="lt1"/>
              </a:solidFill>
              <a:effectLst/>
              <a:latin typeface="+mn-lt"/>
              <a:ea typeface="+mn-ea"/>
              <a:cs typeface="+mn-cs"/>
            </a:rPr>
            <a:t>・オレンジ色に着色されているセルに入力してください。</a:t>
          </a:r>
          <a:br>
            <a:rPr lang="en-US" altLang="ja-JP" sz="1200" b="1" i="0">
              <a:solidFill>
                <a:schemeClr val="lt1"/>
              </a:solidFill>
              <a:effectLst/>
              <a:latin typeface="+mn-lt"/>
              <a:ea typeface="+mn-ea"/>
              <a:cs typeface="+mn-cs"/>
            </a:rPr>
          </a:br>
          <a:r>
            <a:rPr lang="ja-JP" altLang="en-US" sz="1200" b="1" i="0">
              <a:solidFill>
                <a:schemeClr val="lt1"/>
              </a:solidFill>
              <a:effectLst/>
              <a:latin typeface="+mn-lt"/>
              <a:ea typeface="+mn-ea"/>
              <a:cs typeface="+mn-cs"/>
            </a:rPr>
            <a:t>　</a:t>
          </a:r>
          <a:r>
            <a:rPr lang="en-US" altLang="ja-JP" sz="1200" b="1" i="0">
              <a:solidFill>
                <a:schemeClr val="lt1"/>
              </a:solidFill>
              <a:effectLst/>
              <a:latin typeface="+mn-lt"/>
              <a:ea typeface="+mn-ea"/>
              <a:cs typeface="+mn-cs"/>
            </a:rPr>
            <a:t>※</a:t>
          </a:r>
          <a:r>
            <a:rPr lang="ja-JP" altLang="en-US" sz="1200" b="1" i="0">
              <a:solidFill>
                <a:schemeClr val="lt1"/>
              </a:solidFill>
              <a:effectLst/>
              <a:latin typeface="+mn-lt"/>
              <a:ea typeface="+mn-ea"/>
              <a:cs typeface="+mn-cs"/>
            </a:rPr>
            <a:t>「前年度の平均利用者数」は、「別添②利用者数」から転記する数式が入力されています。</a:t>
          </a:r>
          <a:endParaRPr lang="en-US" altLang="ja-JP" sz="1200" b="1" i="0">
            <a:solidFill>
              <a:schemeClr val="lt1"/>
            </a:solidFill>
            <a:effectLst/>
            <a:latin typeface="+mn-lt"/>
            <a:ea typeface="+mn-ea"/>
            <a:cs typeface="+mn-cs"/>
          </a:endParaRPr>
        </a:p>
        <a:p>
          <a:r>
            <a:rPr lang="ja-JP" altLang="en-US" sz="1200" b="1" i="0">
              <a:solidFill>
                <a:schemeClr val="lt1"/>
              </a:solidFill>
              <a:effectLst/>
              <a:latin typeface="+mn-lt"/>
              <a:ea typeface="+mn-ea"/>
              <a:cs typeface="+mn-cs"/>
            </a:rPr>
            <a:t>　　数字を入力して修正することも可能です。</a:t>
          </a:r>
          <a:endParaRPr lang="en-US" altLang="ja-JP" sz="1200" b="1" i="0">
            <a:solidFill>
              <a:schemeClr val="lt1"/>
            </a:solidFill>
            <a:effectLst/>
            <a:latin typeface="+mn-lt"/>
            <a:ea typeface="+mn-ea"/>
            <a:cs typeface="+mn-cs"/>
          </a:endParaRPr>
        </a:p>
        <a:p>
          <a:r>
            <a:rPr lang="ja-JP" altLang="ja-JP" sz="1200" b="1" i="0">
              <a:solidFill>
                <a:schemeClr val="lt1"/>
              </a:solidFill>
              <a:effectLst/>
              <a:latin typeface="+mn-lt"/>
              <a:ea typeface="+mn-ea"/>
              <a:cs typeface="+mn-cs"/>
            </a:rPr>
            <a:t>・黄色に着色されているセルはリストから選択してください。</a:t>
          </a:r>
          <a:endParaRPr lang="en-US" altLang="ja-JP" sz="1200" b="1" i="0">
            <a:solidFill>
              <a:schemeClr val="lt1"/>
            </a:solidFill>
            <a:effectLst/>
            <a:latin typeface="+mn-lt"/>
            <a:ea typeface="+mn-ea"/>
            <a:cs typeface="+mn-cs"/>
          </a:endParaRPr>
        </a:p>
        <a:p>
          <a:r>
            <a:rPr lang="ja-JP" altLang="ja-JP" sz="1200" b="1" i="0">
              <a:solidFill>
                <a:schemeClr val="lt1"/>
              </a:solidFill>
              <a:effectLst/>
              <a:latin typeface="+mn-lt"/>
              <a:ea typeface="+mn-ea"/>
              <a:cs typeface="+mn-cs"/>
            </a:rPr>
            <a:t>・必要に応じて行を削除又は挿入</a:t>
          </a:r>
          <a:r>
            <a:rPr lang="ja-JP" altLang="en-US" sz="1200" b="1" i="0">
              <a:solidFill>
                <a:schemeClr val="lt1"/>
              </a:solidFill>
              <a:effectLst/>
              <a:latin typeface="+mn-lt"/>
              <a:ea typeface="+mn-ea"/>
              <a:cs typeface="+mn-cs"/>
            </a:rPr>
            <a:t>することができます。その場合、</a:t>
          </a:r>
          <a:r>
            <a:rPr lang="ja-JP" altLang="ja-JP" sz="1200" b="1" i="0">
              <a:solidFill>
                <a:schemeClr val="lt1"/>
              </a:solidFill>
              <a:effectLst/>
              <a:latin typeface="+mn-lt"/>
              <a:ea typeface="+mn-ea"/>
              <a:cs typeface="+mn-cs"/>
            </a:rPr>
            <a:t>数式</a:t>
          </a:r>
          <a:r>
            <a:rPr lang="ja-JP" altLang="en-US" sz="1200" b="1" i="0">
              <a:solidFill>
                <a:schemeClr val="lt1"/>
              </a:solidFill>
              <a:effectLst/>
              <a:latin typeface="+mn-lt"/>
              <a:ea typeface="+mn-ea"/>
              <a:cs typeface="+mn-cs"/>
            </a:rPr>
            <a:t>も</a:t>
          </a:r>
          <a:r>
            <a:rPr lang="ja-JP" altLang="ja-JP" sz="1200" b="1" i="0">
              <a:solidFill>
                <a:schemeClr val="lt1"/>
              </a:solidFill>
              <a:effectLst/>
              <a:latin typeface="+mn-lt"/>
              <a:ea typeface="+mn-ea"/>
              <a:cs typeface="+mn-cs"/>
            </a:rPr>
            <a:t>コピーしてください。</a:t>
          </a:r>
          <a:r>
            <a:rPr lang="ja-JP" altLang="ja-JP" sz="1200">
              <a:solidFill>
                <a:schemeClr val="lt1"/>
              </a:solidFill>
              <a:effectLst/>
              <a:latin typeface="+mn-lt"/>
              <a:ea typeface="+mn-ea"/>
              <a:cs typeface="+mn-cs"/>
            </a:rPr>
            <a:t> </a:t>
          </a:r>
          <a:endParaRPr lang="en-US" altLang="ja-JP" sz="1200">
            <a:solidFill>
              <a:schemeClr val="lt1"/>
            </a:solidFill>
            <a:effectLst/>
            <a:latin typeface="+mn-lt"/>
            <a:ea typeface="+mn-ea"/>
            <a:cs typeface="+mn-cs"/>
          </a:endParaRPr>
        </a:p>
        <a:p>
          <a:r>
            <a:rPr lang="ja-JP" altLang="en-US" sz="1200" b="1" i="0" u="none" strike="noStrike">
              <a:solidFill>
                <a:schemeClr val="lt1"/>
              </a:solidFill>
              <a:effectLst/>
              <a:latin typeface="+mn-lt"/>
              <a:ea typeface="+mn-ea"/>
              <a:cs typeface="+mn-cs"/>
            </a:rPr>
            <a:t>・勤務時間は「別添①勤務時間」シートで記載された内容から選択肢が表示されます。</a:t>
          </a:r>
          <a:endParaRPr lang="en-US" altLang="ja-JP" sz="12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D5442-918E-4FFF-B80C-F9CABB0A6175}">
  <sheetPr>
    <tabColor rgb="FFFFFF00"/>
  </sheetPr>
  <dimension ref="A1:BZ76"/>
  <sheetViews>
    <sheetView tabSelected="1" view="pageBreakPreview" zoomScale="85" zoomScaleNormal="100" zoomScaleSheetLayoutView="85" workbookViewId="0">
      <selection activeCell="D19" sqref="D19:F19"/>
    </sheetView>
  </sheetViews>
  <sheetFormatPr defaultColWidth="2.5" defaultRowHeight="22.8" customHeight="1"/>
  <cols>
    <col min="1" max="1" width="6.5" style="1" customWidth="1"/>
    <col min="2" max="2" width="13" style="1" customWidth="1"/>
    <col min="3" max="3" width="5.5" style="1" customWidth="1"/>
    <col min="4" max="41" width="3.59765625" style="1" customWidth="1"/>
    <col min="42" max="43" width="8.19921875" style="1" customWidth="1"/>
    <col min="44" max="44" width="5.5" style="1" customWidth="1"/>
    <col min="45" max="45" width="5.69921875" style="1" customWidth="1"/>
    <col min="46" max="47" width="8.19921875" style="1" customWidth="1"/>
    <col min="48" max="78" width="3.8984375" style="1" customWidth="1"/>
    <col min="79" max="16384" width="2.5" style="1"/>
  </cols>
  <sheetData>
    <row r="1" spans="1:78" ht="22.8" customHeight="1">
      <c r="A1" s="2" t="s">
        <v>383</v>
      </c>
      <c r="AJ1" s="385" t="s">
        <v>89</v>
      </c>
      <c r="AK1" s="386"/>
      <c r="AL1" s="386"/>
      <c r="AM1" s="386"/>
      <c r="AN1" s="386"/>
      <c r="AO1" s="387"/>
      <c r="AP1" s="385" t="s">
        <v>104</v>
      </c>
      <c r="AQ1" s="386"/>
      <c r="AR1" s="386"/>
      <c r="AS1" s="386"/>
      <c r="AT1" s="386"/>
      <c r="AU1" s="387"/>
    </row>
    <row r="2" spans="1:78" ht="22.8" customHeight="1">
      <c r="B2" s="223" t="s">
        <v>72</v>
      </c>
      <c r="C2" s="471"/>
      <c r="D2" s="471"/>
      <c r="E2" s="470" t="s">
        <v>71</v>
      </c>
      <c r="F2" s="470"/>
      <c r="G2" s="471"/>
      <c r="H2" s="471"/>
      <c r="I2" s="470" t="s">
        <v>70</v>
      </c>
      <c r="J2" s="470"/>
      <c r="O2" s="441" t="s">
        <v>339</v>
      </c>
      <c r="P2" s="442"/>
      <c r="Q2" s="442"/>
      <c r="R2" s="442"/>
      <c r="S2" s="443"/>
      <c r="T2" s="334" t="s">
        <v>371</v>
      </c>
      <c r="U2" s="341"/>
      <c r="V2" s="341"/>
      <c r="W2" s="341"/>
      <c r="X2" s="341"/>
      <c r="Y2" s="341"/>
      <c r="Z2" s="341"/>
      <c r="AA2" s="341"/>
      <c r="AB2" s="341"/>
      <c r="AC2" s="341"/>
      <c r="AD2" s="341"/>
      <c r="AE2" s="341"/>
      <c r="AF2" s="341"/>
      <c r="AG2" s="341"/>
      <c r="AH2" s="335"/>
      <c r="AJ2" s="385" t="s">
        <v>90</v>
      </c>
      <c r="AK2" s="386"/>
      <c r="AL2" s="386"/>
      <c r="AM2" s="386"/>
      <c r="AN2" s="386"/>
      <c r="AO2" s="387"/>
      <c r="AP2" s="388"/>
      <c r="AQ2" s="389"/>
      <c r="AR2" s="389"/>
      <c r="AS2" s="389"/>
      <c r="AT2" s="389"/>
      <c r="AU2" s="390"/>
    </row>
    <row r="3" spans="1:78" ht="22.8" customHeight="1">
      <c r="C3" s="4"/>
      <c r="D3" s="4"/>
      <c r="E3" s="4"/>
      <c r="O3" s="444"/>
      <c r="P3" s="445"/>
      <c r="Q3" s="445"/>
      <c r="R3" s="445"/>
      <c r="S3" s="446"/>
      <c r="T3" s="460" t="s">
        <v>352</v>
      </c>
      <c r="U3" s="461"/>
      <c r="V3" s="401" t="s">
        <v>372</v>
      </c>
      <c r="W3" s="402"/>
      <c r="X3" s="401" t="s">
        <v>373</v>
      </c>
      <c r="Y3" s="402"/>
      <c r="Z3" s="401" t="s">
        <v>374</v>
      </c>
      <c r="AA3" s="402"/>
      <c r="AB3" s="401" t="s">
        <v>375</v>
      </c>
      <c r="AC3" s="402"/>
      <c r="AD3" s="401" t="s">
        <v>376</v>
      </c>
      <c r="AE3" s="402"/>
      <c r="AF3" s="465" t="s">
        <v>69</v>
      </c>
      <c r="AG3" s="466"/>
      <c r="AH3" s="467"/>
      <c r="AJ3" s="385" t="s">
        <v>156</v>
      </c>
      <c r="AK3" s="386"/>
      <c r="AL3" s="386"/>
      <c r="AM3" s="386"/>
      <c r="AN3" s="386"/>
      <c r="AO3" s="387"/>
      <c r="AP3" s="391" t="s">
        <v>94</v>
      </c>
      <c r="AQ3" s="392"/>
      <c r="AR3" s="392"/>
      <c r="AS3" s="392"/>
      <c r="AT3" s="392"/>
      <c r="AU3" s="393"/>
    </row>
    <row r="4" spans="1:78" ht="22.8" customHeight="1">
      <c r="B4" s="39" t="s">
        <v>268</v>
      </c>
      <c r="C4" s="437"/>
      <c r="D4" s="437"/>
      <c r="E4" s="437"/>
      <c r="G4" s="454" t="s">
        <v>265</v>
      </c>
      <c r="H4" s="455"/>
      <c r="I4" s="455"/>
      <c r="J4" s="456"/>
      <c r="K4" s="391"/>
      <c r="L4" s="392"/>
      <c r="M4" s="393"/>
      <c r="O4" s="444"/>
      <c r="P4" s="445"/>
      <c r="Q4" s="445"/>
      <c r="R4" s="445"/>
      <c r="S4" s="446"/>
      <c r="T4" s="462"/>
      <c r="U4" s="463"/>
      <c r="V4" s="399">
        <f ca="1">別添②利用者数_生活介護!$I$7</f>
        <v>0</v>
      </c>
      <c r="W4" s="400"/>
      <c r="X4" s="399">
        <f ca="1">別添②利用者数_生活介護!$J$7</f>
        <v>0</v>
      </c>
      <c r="Y4" s="400"/>
      <c r="Z4" s="399">
        <f ca="1">別添②利用者数_生活介護!$K$7</f>
        <v>0</v>
      </c>
      <c r="AA4" s="400"/>
      <c r="AB4" s="399">
        <f ca="1">別添②利用者数_生活介護!$L$7</f>
        <v>0</v>
      </c>
      <c r="AC4" s="400"/>
      <c r="AD4" s="399">
        <f ca="1">別添②利用者数_生活介護!$M$7</f>
        <v>0</v>
      </c>
      <c r="AE4" s="400"/>
      <c r="AF4" s="399">
        <f ca="1">SUM(V4:AE4)</f>
        <v>0</v>
      </c>
      <c r="AG4" s="468"/>
      <c r="AH4" s="400"/>
      <c r="AJ4" s="385" t="s">
        <v>157</v>
      </c>
      <c r="AK4" s="386"/>
      <c r="AL4" s="386"/>
      <c r="AM4" s="386"/>
      <c r="AN4" s="386"/>
      <c r="AO4" s="387"/>
      <c r="AP4" s="391" t="s">
        <v>95</v>
      </c>
      <c r="AQ4" s="392"/>
      <c r="AR4" s="392"/>
      <c r="AS4" s="392"/>
      <c r="AT4" s="392"/>
      <c r="AU4" s="393"/>
    </row>
    <row r="5" spans="1:78" ht="22.8" customHeight="1">
      <c r="B5" s="39" t="s">
        <v>343</v>
      </c>
      <c r="C5" s="453" t="str">
        <f ca="1">別添②利用者数_生活介護!$R$7</f>
        <v/>
      </c>
      <c r="D5" s="453"/>
      <c r="E5" s="453"/>
      <c r="G5" s="457"/>
      <c r="H5" s="458"/>
      <c r="I5" s="458"/>
      <c r="J5" s="459"/>
      <c r="K5" s="385" t="str">
        <f>IFERROR(IF($K$4&lt;&gt;"",VLOOKUP($K$4,マスタ!$K$2:$M$14,2,FALSE),""),"区分エラー")</f>
        <v/>
      </c>
      <c r="L5" s="386"/>
      <c r="M5" s="387"/>
      <c r="O5" s="444"/>
      <c r="P5" s="445"/>
      <c r="Q5" s="445"/>
      <c r="R5" s="445"/>
      <c r="S5" s="446"/>
      <c r="T5" s="334" t="s">
        <v>380</v>
      </c>
      <c r="U5" s="341"/>
      <c r="V5" s="341"/>
      <c r="W5" s="341"/>
      <c r="X5" s="341"/>
      <c r="Y5" s="341"/>
      <c r="Z5" s="341"/>
      <c r="AA5" s="341"/>
      <c r="AB5" s="341"/>
      <c r="AC5" s="341"/>
      <c r="AD5" s="341"/>
      <c r="AE5" s="335"/>
      <c r="AF5" s="450">
        <f ca="1">別添②利用者数_生活介護!$Q$7</f>
        <v>0</v>
      </c>
      <c r="AG5" s="451"/>
      <c r="AH5" s="452"/>
      <c r="AJ5" s="394" t="s">
        <v>158</v>
      </c>
      <c r="AK5" s="394"/>
      <c r="AL5" s="394"/>
      <c r="AM5" s="394"/>
      <c r="AN5" s="394"/>
      <c r="AO5" s="394"/>
      <c r="AP5" s="233">
        <v>40</v>
      </c>
      <c r="AQ5" s="224" t="s">
        <v>97</v>
      </c>
      <c r="AR5" s="395" t="s">
        <v>406</v>
      </c>
      <c r="AS5" s="396"/>
      <c r="AT5" s="247">
        <f>ROUND($AT$6/IF($AP$3="4週",4,DAY(EOMONTH($K$10,0))/7),2)</f>
        <v>40</v>
      </c>
      <c r="AU5" s="246" t="s">
        <v>97</v>
      </c>
    </row>
    <row r="6" spans="1:78" ht="22.8" customHeight="1">
      <c r="G6" s="469" t="s">
        <v>266</v>
      </c>
      <c r="H6" s="469"/>
      <c r="I6" s="469"/>
      <c r="J6" s="469"/>
      <c r="K6" s="391"/>
      <c r="L6" s="392"/>
      <c r="M6" s="393"/>
      <c r="O6" s="447"/>
      <c r="P6" s="448"/>
      <c r="Q6" s="448"/>
      <c r="R6" s="448"/>
      <c r="S6" s="449"/>
      <c r="T6" s="460" t="s">
        <v>344</v>
      </c>
      <c r="U6" s="464"/>
      <c r="V6" s="461"/>
      <c r="W6" s="432">
        <f ca="1">別添②利用者数_生活介護!$O$7</f>
        <v>0</v>
      </c>
      <c r="X6" s="433"/>
      <c r="Y6" s="472" t="s">
        <v>345</v>
      </c>
      <c r="Z6" s="473"/>
      <c r="AA6" s="474"/>
      <c r="AB6" s="432">
        <f ca="1">別添②利用者数_生活介護!$P$7</f>
        <v>0</v>
      </c>
      <c r="AC6" s="433"/>
      <c r="AD6" s="460" t="s">
        <v>346</v>
      </c>
      <c r="AE6" s="464"/>
      <c r="AF6" s="461"/>
      <c r="AG6" s="475"/>
      <c r="AH6" s="476"/>
      <c r="AJ6" s="394"/>
      <c r="AK6" s="394"/>
      <c r="AL6" s="394"/>
      <c r="AM6" s="394"/>
      <c r="AN6" s="394"/>
      <c r="AO6" s="394"/>
      <c r="AP6" s="233">
        <v>177.14</v>
      </c>
      <c r="AQ6" s="224" t="s">
        <v>98</v>
      </c>
      <c r="AR6" s="397"/>
      <c r="AS6" s="398"/>
      <c r="AT6" s="247">
        <f>ROUND((IF($AP$3="4週",$AP$5*4-IFERROR($G$12*($AP$5/5),0),$AP$6-($G$12*ROUND(($AP$6*(28/DAY(EOMONTH($K$10,0))))/4/5,2)))),2)</f>
        <v>160</v>
      </c>
      <c r="AU6" s="246" t="s">
        <v>98</v>
      </c>
    </row>
    <row r="7" spans="1:78" ht="22.8" customHeight="1" thickBot="1">
      <c r="G7" s="225" t="str">
        <f>IF(K4="","",IF(AND($C$5&gt;=5,COUNTIF(マスタ!$K$3:$K$7,$K$4)=0),"区分は「1.5:1（Ⅰ型）」～「3:1（Ⅴ型）」を設定してください",IF(AND($C$5&gt;=4,COUNTIF(マスタ!$K$3:$K$11,$K$4)=0),"区分は「1.5:1（Ⅰ型）」～「5:1（Ⅸ型）」を設定してください",IF(AND($K$6="あり",COUNTIF(マスタ!$K$3:$K$6,$K$4)=0),"加算を算定する場合、区分は「1.5:1（Ⅰ型）」～「2.5:1（Ⅳ型）」を設定してください",""))))</f>
        <v/>
      </c>
      <c r="AT7" s="260"/>
    </row>
    <row r="8" spans="1:78" ht="22.8" customHeight="1">
      <c r="A8" s="68"/>
      <c r="B8" s="56" t="s">
        <v>164</v>
      </c>
      <c r="C8" s="57" t="s">
        <v>165</v>
      </c>
      <c r="D8" s="434" t="s">
        <v>195</v>
      </c>
      <c r="E8" s="435"/>
      <c r="F8" s="436"/>
      <c r="G8" s="403" t="s">
        <v>181</v>
      </c>
      <c r="H8" s="404"/>
      <c r="I8" s="404"/>
      <c r="J8" s="405"/>
      <c r="K8" s="438" t="s">
        <v>183</v>
      </c>
      <c r="L8" s="439"/>
      <c r="M8" s="439"/>
      <c r="N8" s="439"/>
      <c r="O8" s="439"/>
      <c r="P8" s="439"/>
      <c r="Q8" s="439"/>
      <c r="R8" s="439"/>
      <c r="S8" s="439"/>
      <c r="T8" s="439"/>
      <c r="U8" s="439"/>
      <c r="V8" s="439"/>
      <c r="W8" s="439"/>
      <c r="X8" s="439"/>
      <c r="Y8" s="439"/>
      <c r="Z8" s="439"/>
      <c r="AA8" s="439"/>
      <c r="AB8" s="439"/>
      <c r="AC8" s="439"/>
      <c r="AD8" s="439"/>
      <c r="AE8" s="439"/>
      <c r="AF8" s="439"/>
      <c r="AG8" s="439"/>
      <c r="AH8" s="439"/>
      <c r="AI8" s="439"/>
      <c r="AJ8" s="439"/>
      <c r="AK8" s="439"/>
      <c r="AL8" s="439"/>
      <c r="AM8" s="439"/>
      <c r="AN8" s="439"/>
      <c r="AO8" s="440"/>
      <c r="AP8" s="58" t="s">
        <v>184</v>
      </c>
      <c r="AQ8" s="59" t="s">
        <v>197</v>
      </c>
      <c r="AR8" s="59"/>
      <c r="AS8" s="57" t="s">
        <v>202</v>
      </c>
      <c r="AT8" s="59" t="s">
        <v>205</v>
      </c>
      <c r="AU8" s="60" t="s">
        <v>206</v>
      </c>
      <c r="AV8" s="1" t="s">
        <v>261</v>
      </c>
    </row>
    <row r="9" spans="1:78" ht="22.8" customHeight="1">
      <c r="A9" s="361" t="s">
        <v>192</v>
      </c>
      <c r="B9" s="364" t="s">
        <v>127</v>
      </c>
      <c r="C9" s="345" t="s">
        <v>126</v>
      </c>
      <c r="D9" s="367" t="s">
        <v>102</v>
      </c>
      <c r="E9" s="368"/>
      <c r="F9" s="369"/>
      <c r="G9" s="376" t="s">
        <v>125</v>
      </c>
      <c r="H9" s="377"/>
      <c r="I9" s="377"/>
      <c r="J9" s="378"/>
      <c r="K9" s="354" t="s">
        <v>76</v>
      </c>
      <c r="L9" s="341"/>
      <c r="M9" s="341"/>
      <c r="N9" s="341"/>
      <c r="O9" s="341"/>
      <c r="P9" s="341"/>
      <c r="Q9" s="355"/>
      <c r="R9" s="354" t="s">
        <v>75</v>
      </c>
      <c r="S9" s="341"/>
      <c r="T9" s="341"/>
      <c r="U9" s="341"/>
      <c r="V9" s="341"/>
      <c r="W9" s="341"/>
      <c r="X9" s="355"/>
      <c r="Y9" s="354" t="s">
        <v>74</v>
      </c>
      <c r="Z9" s="341"/>
      <c r="AA9" s="341"/>
      <c r="AB9" s="341"/>
      <c r="AC9" s="341"/>
      <c r="AD9" s="341"/>
      <c r="AE9" s="355"/>
      <c r="AF9" s="354" t="s">
        <v>191</v>
      </c>
      <c r="AG9" s="341"/>
      <c r="AH9" s="341"/>
      <c r="AI9" s="341"/>
      <c r="AJ9" s="341"/>
      <c r="AK9" s="341"/>
      <c r="AL9" s="355"/>
      <c r="AM9" s="354" t="s">
        <v>73</v>
      </c>
      <c r="AN9" s="341"/>
      <c r="AO9" s="355"/>
      <c r="AP9" s="356" t="s">
        <v>81</v>
      </c>
      <c r="AQ9" s="348" t="s">
        <v>1</v>
      </c>
      <c r="AR9" s="348" t="s">
        <v>2</v>
      </c>
      <c r="AS9" s="345" t="s">
        <v>215</v>
      </c>
      <c r="AT9" s="348" t="s">
        <v>216</v>
      </c>
      <c r="AU9" s="351" t="s">
        <v>217</v>
      </c>
      <c r="AV9" s="354" t="s">
        <v>76</v>
      </c>
      <c r="AW9" s="341"/>
      <c r="AX9" s="341"/>
      <c r="AY9" s="341"/>
      <c r="AZ9" s="341"/>
      <c r="BA9" s="341"/>
      <c r="BB9" s="335"/>
      <c r="BC9" s="334" t="s">
        <v>75</v>
      </c>
      <c r="BD9" s="341"/>
      <c r="BE9" s="341"/>
      <c r="BF9" s="341"/>
      <c r="BG9" s="341"/>
      <c r="BH9" s="341"/>
      <c r="BI9" s="335"/>
      <c r="BJ9" s="334" t="s">
        <v>74</v>
      </c>
      <c r="BK9" s="341"/>
      <c r="BL9" s="341"/>
      <c r="BM9" s="341"/>
      <c r="BN9" s="341"/>
      <c r="BO9" s="341"/>
      <c r="BP9" s="335"/>
      <c r="BQ9" s="334" t="s">
        <v>191</v>
      </c>
      <c r="BR9" s="341"/>
      <c r="BS9" s="341"/>
      <c r="BT9" s="341"/>
      <c r="BU9" s="341"/>
      <c r="BV9" s="341"/>
      <c r="BW9" s="335"/>
      <c r="BX9" s="334" t="s">
        <v>73</v>
      </c>
      <c r="BY9" s="341"/>
      <c r="BZ9" s="335"/>
    </row>
    <row r="10" spans="1:78" ht="22.8" customHeight="1">
      <c r="A10" s="362"/>
      <c r="B10" s="365"/>
      <c r="C10" s="346"/>
      <c r="D10" s="370"/>
      <c r="E10" s="371"/>
      <c r="F10" s="372"/>
      <c r="G10" s="379"/>
      <c r="H10" s="380"/>
      <c r="I10" s="380"/>
      <c r="J10" s="381"/>
      <c r="K10" s="76">
        <f>DATE(VLOOKUP($B$2,マスタ!$A$2:$B$5,2,FALSE)-1+IF($C$2="元",1,$C$2),$G$2,1)</f>
        <v>43070</v>
      </c>
      <c r="L10" s="19">
        <f t="shared" ref="L10:AL10" si="0">K10+1</f>
        <v>43071</v>
      </c>
      <c r="M10" s="19">
        <f t="shared" si="0"/>
        <v>43072</v>
      </c>
      <c r="N10" s="19">
        <f t="shared" si="0"/>
        <v>43073</v>
      </c>
      <c r="O10" s="19">
        <f t="shared" si="0"/>
        <v>43074</v>
      </c>
      <c r="P10" s="19">
        <f t="shared" si="0"/>
        <v>43075</v>
      </c>
      <c r="Q10" s="20">
        <f t="shared" si="0"/>
        <v>43076</v>
      </c>
      <c r="R10" s="18">
        <f t="shared" si="0"/>
        <v>43077</v>
      </c>
      <c r="S10" s="19">
        <f t="shared" si="0"/>
        <v>43078</v>
      </c>
      <c r="T10" s="19">
        <f t="shared" si="0"/>
        <v>43079</v>
      </c>
      <c r="U10" s="19">
        <f t="shared" si="0"/>
        <v>43080</v>
      </c>
      <c r="V10" s="19">
        <f t="shared" si="0"/>
        <v>43081</v>
      </c>
      <c r="W10" s="19">
        <f t="shared" si="0"/>
        <v>43082</v>
      </c>
      <c r="X10" s="20">
        <f t="shared" si="0"/>
        <v>43083</v>
      </c>
      <c r="Y10" s="18">
        <f t="shared" si="0"/>
        <v>43084</v>
      </c>
      <c r="Z10" s="19">
        <f t="shared" si="0"/>
        <v>43085</v>
      </c>
      <c r="AA10" s="19">
        <f t="shared" si="0"/>
        <v>43086</v>
      </c>
      <c r="AB10" s="19">
        <f t="shared" si="0"/>
        <v>43087</v>
      </c>
      <c r="AC10" s="19">
        <f t="shared" si="0"/>
        <v>43088</v>
      </c>
      <c r="AD10" s="19">
        <f t="shared" si="0"/>
        <v>43089</v>
      </c>
      <c r="AE10" s="20">
        <f t="shared" si="0"/>
        <v>43090</v>
      </c>
      <c r="AF10" s="18">
        <f t="shared" si="0"/>
        <v>43091</v>
      </c>
      <c r="AG10" s="19">
        <f t="shared" si="0"/>
        <v>43092</v>
      </c>
      <c r="AH10" s="19">
        <f t="shared" si="0"/>
        <v>43093</v>
      </c>
      <c r="AI10" s="19">
        <f t="shared" si="0"/>
        <v>43094</v>
      </c>
      <c r="AJ10" s="19">
        <f t="shared" si="0"/>
        <v>43095</v>
      </c>
      <c r="AK10" s="19">
        <f t="shared" si="0"/>
        <v>43096</v>
      </c>
      <c r="AL10" s="20">
        <f t="shared" si="0"/>
        <v>43097</v>
      </c>
      <c r="AM10" s="19" t="str">
        <f>IFERROR(IF($AP$3="4週","",IF(DAY(EOMONTH($K$10,0))&gt;=DAY(AL10)+1,AL10+1,"")),"")</f>
        <v/>
      </c>
      <c r="AN10" s="19" t="str">
        <f>IFERROR(IF($AP$3="4週","",IF(DAY(EOMONTH($K$10,0))&gt;=DAY(AM10)+1,AM10+1,"")),"")</f>
        <v/>
      </c>
      <c r="AO10" s="20" t="str">
        <f>IFERROR(IF($AP$3="4週","",IF(DAY(EOMONTH($K$10,0))&gt;=DAY(AN10)+1,AN10+1,"")),"")</f>
        <v/>
      </c>
      <c r="AP10" s="357"/>
      <c r="AQ10" s="349"/>
      <c r="AR10" s="349"/>
      <c r="AS10" s="346"/>
      <c r="AT10" s="349"/>
      <c r="AU10" s="352"/>
      <c r="AV10" s="19">
        <f>K10</f>
        <v>43070</v>
      </c>
      <c r="AW10" s="19">
        <f t="shared" ref="AW10:BZ10" si="1">L10</f>
        <v>43071</v>
      </c>
      <c r="AX10" s="19">
        <f t="shared" si="1"/>
        <v>43072</v>
      </c>
      <c r="AY10" s="19">
        <f t="shared" si="1"/>
        <v>43073</v>
      </c>
      <c r="AZ10" s="19">
        <f t="shared" si="1"/>
        <v>43074</v>
      </c>
      <c r="BA10" s="19">
        <f t="shared" si="1"/>
        <v>43075</v>
      </c>
      <c r="BB10" s="19">
        <f t="shared" si="1"/>
        <v>43076</v>
      </c>
      <c r="BC10" s="19">
        <f t="shared" si="1"/>
        <v>43077</v>
      </c>
      <c r="BD10" s="19">
        <f t="shared" si="1"/>
        <v>43078</v>
      </c>
      <c r="BE10" s="19">
        <f t="shared" si="1"/>
        <v>43079</v>
      </c>
      <c r="BF10" s="19">
        <f t="shared" si="1"/>
        <v>43080</v>
      </c>
      <c r="BG10" s="19">
        <f t="shared" si="1"/>
        <v>43081</v>
      </c>
      <c r="BH10" s="19">
        <f t="shared" si="1"/>
        <v>43082</v>
      </c>
      <c r="BI10" s="19">
        <f t="shared" si="1"/>
        <v>43083</v>
      </c>
      <c r="BJ10" s="19">
        <f t="shared" si="1"/>
        <v>43084</v>
      </c>
      <c r="BK10" s="19">
        <f t="shared" si="1"/>
        <v>43085</v>
      </c>
      <c r="BL10" s="19">
        <f t="shared" si="1"/>
        <v>43086</v>
      </c>
      <c r="BM10" s="19">
        <f t="shared" si="1"/>
        <v>43087</v>
      </c>
      <c r="BN10" s="19">
        <f t="shared" si="1"/>
        <v>43088</v>
      </c>
      <c r="BO10" s="19">
        <f t="shared" si="1"/>
        <v>43089</v>
      </c>
      <c r="BP10" s="19">
        <f t="shared" si="1"/>
        <v>43090</v>
      </c>
      <c r="BQ10" s="19">
        <f t="shared" si="1"/>
        <v>43091</v>
      </c>
      <c r="BR10" s="19">
        <f t="shared" si="1"/>
        <v>43092</v>
      </c>
      <c r="BS10" s="19">
        <f t="shared" si="1"/>
        <v>43093</v>
      </c>
      <c r="BT10" s="19">
        <f t="shared" si="1"/>
        <v>43094</v>
      </c>
      <c r="BU10" s="19">
        <f t="shared" si="1"/>
        <v>43095</v>
      </c>
      <c r="BV10" s="19">
        <f t="shared" si="1"/>
        <v>43096</v>
      </c>
      <c r="BW10" s="19">
        <f t="shared" si="1"/>
        <v>43097</v>
      </c>
      <c r="BX10" s="19" t="str">
        <f t="shared" si="1"/>
        <v/>
      </c>
      <c r="BY10" s="19" t="str">
        <f t="shared" si="1"/>
        <v/>
      </c>
      <c r="BZ10" s="19" t="str">
        <f t="shared" si="1"/>
        <v/>
      </c>
    </row>
    <row r="11" spans="1:78" ht="22.2" customHeight="1" thickBot="1">
      <c r="A11" s="363"/>
      <c r="B11" s="366"/>
      <c r="C11" s="347"/>
      <c r="D11" s="373"/>
      <c r="E11" s="374"/>
      <c r="F11" s="375"/>
      <c r="G11" s="382"/>
      <c r="H11" s="383"/>
      <c r="I11" s="383"/>
      <c r="J11" s="384"/>
      <c r="K11" s="77">
        <f>K10</f>
        <v>43070</v>
      </c>
      <c r="L11" s="22">
        <f t="shared" ref="L11:AL11" si="2">L10</f>
        <v>43071</v>
      </c>
      <c r="M11" s="22">
        <f t="shared" si="2"/>
        <v>43072</v>
      </c>
      <c r="N11" s="22">
        <f t="shared" si="2"/>
        <v>43073</v>
      </c>
      <c r="O11" s="22">
        <f t="shared" si="2"/>
        <v>43074</v>
      </c>
      <c r="P11" s="22">
        <f t="shared" si="2"/>
        <v>43075</v>
      </c>
      <c r="Q11" s="23">
        <f t="shared" si="2"/>
        <v>43076</v>
      </c>
      <c r="R11" s="21">
        <f t="shared" si="2"/>
        <v>43077</v>
      </c>
      <c r="S11" s="22">
        <f t="shared" si="2"/>
        <v>43078</v>
      </c>
      <c r="T11" s="22">
        <f t="shared" si="2"/>
        <v>43079</v>
      </c>
      <c r="U11" s="22">
        <f t="shared" si="2"/>
        <v>43080</v>
      </c>
      <c r="V11" s="22">
        <f t="shared" si="2"/>
        <v>43081</v>
      </c>
      <c r="W11" s="22">
        <f t="shared" si="2"/>
        <v>43082</v>
      </c>
      <c r="X11" s="23">
        <f t="shared" si="2"/>
        <v>43083</v>
      </c>
      <c r="Y11" s="21">
        <f t="shared" si="2"/>
        <v>43084</v>
      </c>
      <c r="Z11" s="22">
        <f t="shared" si="2"/>
        <v>43085</v>
      </c>
      <c r="AA11" s="22">
        <f t="shared" si="2"/>
        <v>43086</v>
      </c>
      <c r="AB11" s="22">
        <f t="shared" si="2"/>
        <v>43087</v>
      </c>
      <c r="AC11" s="22">
        <f t="shared" si="2"/>
        <v>43088</v>
      </c>
      <c r="AD11" s="22">
        <f t="shared" si="2"/>
        <v>43089</v>
      </c>
      <c r="AE11" s="23">
        <f t="shared" si="2"/>
        <v>43090</v>
      </c>
      <c r="AF11" s="21">
        <f t="shared" si="2"/>
        <v>43091</v>
      </c>
      <c r="AG11" s="22">
        <f t="shared" si="2"/>
        <v>43092</v>
      </c>
      <c r="AH11" s="22">
        <f t="shared" si="2"/>
        <v>43093</v>
      </c>
      <c r="AI11" s="22">
        <f t="shared" si="2"/>
        <v>43094</v>
      </c>
      <c r="AJ11" s="22">
        <f t="shared" si="2"/>
        <v>43095</v>
      </c>
      <c r="AK11" s="22">
        <f t="shared" si="2"/>
        <v>43096</v>
      </c>
      <c r="AL11" s="23">
        <f t="shared" si="2"/>
        <v>43097</v>
      </c>
      <c r="AM11" s="22" t="str">
        <f>AM10</f>
        <v/>
      </c>
      <c r="AN11" s="22" t="str">
        <f>AN10</f>
        <v/>
      </c>
      <c r="AO11" s="23" t="str">
        <f>AO10</f>
        <v/>
      </c>
      <c r="AP11" s="358"/>
      <c r="AQ11" s="350"/>
      <c r="AR11" s="350"/>
      <c r="AS11" s="347"/>
      <c r="AT11" s="350"/>
      <c r="AU11" s="353"/>
      <c r="AV11" s="94">
        <f>AV10</f>
        <v>43070</v>
      </c>
      <c r="AW11" s="94">
        <f t="shared" ref="AW11:BW11" si="3">AW10</f>
        <v>43071</v>
      </c>
      <c r="AX11" s="94">
        <f t="shared" si="3"/>
        <v>43072</v>
      </c>
      <c r="AY11" s="94">
        <f t="shared" si="3"/>
        <v>43073</v>
      </c>
      <c r="AZ11" s="94">
        <f t="shared" si="3"/>
        <v>43074</v>
      </c>
      <c r="BA11" s="94">
        <f t="shared" si="3"/>
        <v>43075</v>
      </c>
      <c r="BB11" s="94">
        <f t="shared" si="3"/>
        <v>43076</v>
      </c>
      <c r="BC11" s="94">
        <f t="shared" si="3"/>
        <v>43077</v>
      </c>
      <c r="BD11" s="94">
        <f t="shared" si="3"/>
        <v>43078</v>
      </c>
      <c r="BE11" s="94">
        <f t="shared" si="3"/>
        <v>43079</v>
      </c>
      <c r="BF11" s="94">
        <f t="shared" si="3"/>
        <v>43080</v>
      </c>
      <c r="BG11" s="94">
        <f t="shared" si="3"/>
        <v>43081</v>
      </c>
      <c r="BH11" s="94">
        <f t="shared" si="3"/>
        <v>43082</v>
      </c>
      <c r="BI11" s="94">
        <f t="shared" si="3"/>
        <v>43083</v>
      </c>
      <c r="BJ11" s="94">
        <f t="shared" si="3"/>
        <v>43084</v>
      </c>
      <c r="BK11" s="94">
        <f t="shared" si="3"/>
        <v>43085</v>
      </c>
      <c r="BL11" s="94">
        <f t="shared" si="3"/>
        <v>43086</v>
      </c>
      <c r="BM11" s="94">
        <f t="shared" si="3"/>
        <v>43087</v>
      </c>
      <c r="BN11" s="94">
        <f t="shared" si="3"/>
        <v>43088</v>
      </c>
      <c r="BO11" s="94">
        <f t="shared" si="3"/>
        <v>43089</v>
      </c>
      <c r="BP11" s="94">
        <f t="shared" si="3"/>
        <v>43090</v>
      </c>
      <c r="BQ11" s="94">
        <f t="shared" si="3"/>
        <v>43091</v>
      </c>
      <c r="BR11" s="94">
        <f t="shared" si="3"/>
        <v>43092</v>
      </c>
      <c r="BS11" s="94">
        <f t="shared" si="3"/>
        <v>43093</v>
      </c>
      <c r="BT11" s="94">
        <f t="shared" si="3"/>
        <v>43094</v>
      </c>
      <c r="BU11" s="94">
        <f t="shared" si="3"/>
        <v>43095</v>
      </c>
      <c r="BV11" s="94">
        <f t="shared" si="3"/>
        <v>43096</v>
      </c>
      <c r="BW11" s="94">
        <f t="shared" si="3"/>
        <v>43097</v>
      </c>
      <c r="BX11" s="94" t="str">
        <f>BX10</f>
        <v/>
      </c>
      <c r="BY11" s="94" t="str">
        <f>BY10</f>
        <v/>
      </c>
      <c r="BZ11" s="94" t="str">
        <f>BZ10</f>
        <v/>
      </c>
    </row>
    <row r="12" spans="1:78" ht="22.8" customHeight="1" thickBot="1">
      <c r="A12" s="359" t="s">
        <v>403</v>
      </c>
      <c r="B12" s="360"/>
      <c r="C12" s="360"/>
      <c r="D12" s="360"/>
      <c r="E12" s="360"/>
      <c r="F12" s="360"/>
      <c r="G12" s="342">
        <f>COUNTIF(IF($AP$3="4週",$K$12:$AL$12,$K$12:$AO$12),"○")</f>
        <v>0</v>
      </c>
      <c r="H12" s="343"/>
      <c r="I12" s="343"/>
      <c r="J12" s="344"/>
      <c r="K12" s="242"/>
      <c r="L12" s="243"/>
      <c r="M12" s="243"/>
      <c r="N12" s="243"/>
      <c r="O12" s="243"/>
      <c r="P12" s="243"/>
      <c r="Q12" s="244"/>
      <c r="R12" s="245"/>
      <c r="S12" s="243"/>
      <c r="T12" s="243"/>
      <c r="U12" s="243"/>
      <c r="V12" s="243"/>
      <c r="W12" s="243"/>
      <c r="X12" s="244"/>
      <c r="Y12" s="245"/>
      <c r="Z12" s="243"/>
      <c r="AA12" s="243"/>
      <c r="AB12" s="243"/>
      <c r="AC12" s="243"/>
      <c r="AD12" s="243"/>
      <c r="AE12" s="244"/>
      <c r="AF12" s="245"/>
      <c r="AG12" s="243"/>
      <c r="AH12" s="243"/>
      <c r="AI12" s="243"/>
      <c r="AJ12" s="243"/>
      <c r="AK12" s="243"/>
      <c r="AL12" s="244"/>
      <c r="AM12" s="243"/>
      <c r="AN12" s="243"/>
      <c r="AO12" s="244"/>
      <c r="AP12" s="237"/>
      <c r="AQ12" s="237"/>
      <c r="AR12" s="237"/>
      <c r="AS12" s="238"/>
      <c r="AT12" s="239"/>
      <c r="AU12" s="240"/>
      <c r="AV12" s="241"/>
      <c r="AW12" s="241"/>
      <c r="AX12" s="241"/>
      <c r="AY12" s="241"/>
      <c r="AZ12" s="241"/>
      <c r="BA12" s="241"/>
      <c r="BB12" s="241"/>
      <c r="BC12" s="241"/>
      <c r="BD12" s="241"/>
      <c r="BE12" s="241"/>
      <c r="BF12" s="241"/>
      <c r="BG12" s="241"/>
      <c r="BH12" s="241"/>
      <c r="BI12" s="241"/>
      <c r="BJ12" s="241"/>
      <c r="BK12" s="241"/>
      <c r="BL12" s="241"/>
      <c r="BM12" s="241"/>
      <c r="BN12" s="241"/>
      <c r="BO12" s="241"/>
      <c r="BP12" s="241"/>
      <c r="BQ12" s="241"/>
      <c r="BR12" s="241"/>
      <c r="BS12" s="241"/>
      <c r="BT12" s="241"/>
      <c r="BU12" s="241"/>
      <c r="BV12" s="241"/>
      <c r="BW12" s="241"/>
      <c r="BX12" s="241"/>
      <c r="BY12" s="241"/>
      <c r="BZ12" s="241"/>
    </row>
    <row r="13" spans="1:78" ht="22.8" customHeight="1" thickTop="1">
      <c r="A13" s="75">
        <f>ROW()-ROW($A$12)</f>
        <v>1</v>
      </c>
      <c r="B13" s="48" t="s">
        <v>3</v>
      </c>
      <c r="C13" s="236"/>
      <c r="D13" s="281"/>
      <c r="E13" s="282"/>
      <c r="F13" s="283"/>
      <c r="G13" s="281"/>
      <c r="H13" s="282"/>
      <c r="I13" s="282"/>
      <c r="J13" s="284"/>
      <c r="K13" s="48"/>
      <c r="L13" s="48"/>
      <c r="M13" s="48"/>
      <c r="N13" s="49"/>
      <c r="O13" s="49"/>
      <c r="P13" s="48"/>
      <c r="Q13" s="49"/>
      <c r="R13" s="50"/>
      <c r="S13" s="49"/>
      <c r="T13" s="49"/>
      <c r="U13" s="49"/>
      <c r="V13" s="49"/>
      <c r="W13" s="49"/>
      <c r="X13" s="51"/>
      <c r="Y13" s="50"/>
      <c r="Z13" s="49"/>
      <c r="AA13" s="49"/>
      <c r="AB13" s="49"/>
      <c r="AC13" s="49"/>
      <c r="AD13" s="49"/>
      <c r="AE13" s="51"/>
      <c r="AF13" s="50"/>
      <c r="AG13" s="49"/>
      <c r="AH13" s="49"/>
      <c r="AI13" s="49"/>
      <c r="AJ13" s="49"/>
      <c r="AK13" s="49"/>
      <c r="AL13" s="51"/>
      <c r="AM13" s="49"/>
      <c r="AN13" s="49"/>
      <c r="AO13" s="51"/>
      <c r="AP13" s="40" t="str">
        <f>IF($G13="","",IFERROR(IF($AP$3="4週",SUM($AV13:$BW13),SUM($AV13:$BZ13)),""))</f>
        <v/>
      </c>
      <c r="AQ13" s="3" t="str">
        <f>IF($AP13="","",IF($AP$3="4週",$AP13/4,$AP13/(DAY(EOMONTH($K$10,0))/7)))</f>
        <v/>
      </c>
      <c r="AR13" s="3" t="str">
        <f>IF(OR(AND($AP$5="",$AP$6=""),$AQ13=""),"",MIN(1,ROUNDDOWN($AQ13/IF($AS13="",$AT$5,30*IF($AP$3="4週",(28-$G$12)/28,(DAY(EOMONTH($K$10,0))-$G$12)/DAY(EOMONTH($K$10,0)))),2)))</f>
        <v/>
      </c>
      <c r="AS13" s="47"/>
      <c r="AT13" s="52"/>
      <c r="AU13" s="53"/>
      <c r="AV13" s="109" t="str">
        <f>IFERROR(VLOOKUP(K13,別添①勤務時間!$A$3:$K$39,10,FALSE),"")</f>
        <v/>
      </c>
      <c r="AW13" s="109" t="str">
        <f>IFERROR(VLOOKUP(L13,別添①勤務時間!$A$3:$K$39,10,FALSE),"")</f>
        <v/>
      </c>
      <c r="AX13" s="109" t="str">
        <f>IFERROR(VLOOKUP(M13,別添①勤務時間!$A$3:$K$39,10,FALSE),"")</f>
        <v/>
      </c>
      <c r="AY13" s="109" t="str">
        <f>IFERROR(VLOOKUP(N13,別添①勤務時間!$A$3:$K$39,10,FALSE),"")</f>
        <v/>
      </c>
      <c r="AZ13" s="109" t="str">
        <f>IFERROR(VLOOKUP(O13,別添①勤務時間!$A$3:$K$39,10,FALSE),"")</f>
        <v/>
      </c>
      <c r="BA13" s="109" t="str">
        <f>IFERROR(VLOOKUP(P13,別添①勤務時間!$A$3:$K$39,10,FALSE),"")</f>
        <v/>
      </c>
      <c r="BB13" s="109" t="str">
        <f>IFERROR(VLOOKUP(Q13,別添①勤務時間!$A$3:$K$39,10,FALSE),"")</f>
        <v/>
      </c>
      <c r="BC13" s="109" t="str">
        <f>IFERROR(VLOOKUP(R13,別添①勤務時間!$A$3:$K$39,10,FALSE),"")</f>
        <v/>
      </c>
      <c r="BD13" s="109" t="str">
        <f>IFERROR(VLOOKUP(S13,別添①勤務時間!$A$3:$K$39,10,FALSE),"")</f>
        <v/>
      </c>
      <c r="BE13" s="109" t="str">
        <f>IFERROR(VLOOKUP(T13,別添①勤務時間!$A$3:$K$39,10,FALSE),"")</f>
        <v/>
      </c>
      <c r="BF13" s="109" t="str">
        <f>IFERROR(VLOOKUP(U13,別添①勤務時間!$A$3:$K$39,10,FALSE),"")</f>
        <v/>
      </c>
      <c r="BG13" s="109" t="str">
        <f>IFERROR(VLOOKUP(V13,別添①勤務時間!$A$3:$K$39,10,FALSE),"")</f>
        <v/>
      </c>
      <c r="BH13" s="109" t="str">
        <f>IFERROR(VLOOKUP(W13,別添①勤務時間!$A$3:$K$39,10,FALSE),"")</f>
        <v/>
      </c>
      <c r="BI13" s="109" t="str">
        <f>IFERROR(VLOOKUP(X13,別添①勤務時間!$A$3:$K$39,10,FALSE),"")</f>
        <v/>
      </c>
      <c r="BJ13" s="109" t="str">
        <f>IFERROR(VLOOKUP(Y13,別添①勤務時間!$A$3:$K$39,10,FALSE),"")</f>
        <v/>
      </c>
      <c r="BK13" s="109" t="str">
        <f>IFERROR(VLOOKUP(Z13,別添①勤務時間!$A$3:$K$39,10,FALSE),"")</f>
        <v/>
      </c>
      <c r="BL13" s="109" t="str">
        <f>IFERROR(VLOOKUP(AA13,別添①勤務時間!$A$3:$K$39,10,FALSE),"")</f>
        <v/>
      </c>
      <c r="BM13" s="109" t="str">
        <f>IFERROR(VLOOKUP(AB13,別添①勤務時間!$A$3:$K$39,10,FALSE),"")</f>
        <v/>
      </c>
      <c r="BN13" s="109" t="str">
        <f>IFERROR(VLOOKUP(AC13,別添①勤務時間!$A$3:$K$39,10,FALSE),"")</f>
        <v/>
      </c>
      <c r="BO13" s="109" t="str">
        <f>IFERROR(VLOOKUP(AD13,別添①勤務時間!$A$3:$K$39,10,FALSE),"")</f>
        <v/>
      </c>
      <c r="BP13" s="109" t="str">
        <f>IFERROR(VLOOKUP(AE13,別添①勤務時間!$A$3:$K$39,10,FALSE),"")</f>
        <v/>
      </c>
      <c r="BQ13" s="109" t="str">
        <f>IFERROR(VLOOKUP(AF13,別添①勤務時間!$A$3:$K$39,10,FALSE),"")</f>
        <v/>
      </c>
      <c r="BR13" s="109" t="str">
        <f>IFERROR(VLOOKUP(AG13,別添①勤務時間!$A$3:$K$39,10,FALSE),"")</f>
        <v/>
      </c>
      <c r="BS13" s="109" t="str">
        <f>IFERROR(VLOOKUP(AH13,別添①勤務時間!$A$3:$K$39,10,FALSE),"")</f>
        <v/>
      </c>
      <c r="BT13" s="109" t="str">
        <f>IFERROR(VLOOKUP(AI13,別添①勤務時間!$A$3:$K$39,10,FALSE),"")</f>
        <v/>
      </c>
      <c r="BU13" s="109" t="str">
        <f>IFERROR(VLOOKUP(AJ13,別添①勤務時間!$A$3:$K$39,10,FALSE),"")</f>
        <v/>
      </c>
      <c r="BV13" s="109" t="str">
        <f>IFERROR(VLOOKUP(AK13,別添①勤務時間!$A$3:$K$39,10,FALSE),"")</f>
        <v/>
      </c>
      <c r="BW13" s="109" t="str">
        <f>IFERROR(VLOOKUP(AL13,別添①勤務時間!$A$3:$K$39,10,FALSE),"")</f>
        <v/>
      </c>
      <c r="BX13" s="109" t="str">
        <f>IFERROR(VLOOKUP(AM13,別添①勤務時間!$A$3:$K$39,10,FALSE),"")</f>
        <v/>
      </c>
      <c r="BY13" s="109" t="str">
        <f>IFERROR(VLOOKUP(AN13,別添①勤務時間!$A$3:$K$39,10,FALSE),"")</f>
        <v/>
      </c>
      <c r="BZ13" s="109" t="str">
        <f>IFERROR(VLOOKUP(AO13,別添①勤務時間!$A$3:$K$39,10,FALSE),"")</f>
        <v/>
      </c>
    </row>
    <row r="14" spans="1:78" ht="22.8" customHeight="1">
      <c r="A14" s="75">
        <f t="shared" ref="A14:A28" si="4">ROW()-ROW($A$12)</f>
        <v>2</v>
      </c>
      <c r="B14" s="48" t="s">
        <v>20</v>
      </c>
      <c r="C14" s="236"/>
      <c r="D14" s="281"/>
      <c r="E14" s="282"/>
      <c r="F14" s="283"/>
      <c r="G14" s="281"/>
      <c r="H14" s="282"/>
      <c r="I14" s="282"/>
      <c r="J14" s="284"/>
      <c r="K14" s="48"/>
      <c r="L14" s="49"/>
      <c r="M14" s="49"/>
      <c r="N14" s="49"/>
      <c r="O14" s="49"/>
      <c r="P14" s="49"/>
      <c r="Q14" s="51"/>
      <c r="R14" s="50"/>
      <c r="S14" s="49"/>
      <c r="T14" s="49"/>
      <c r="U14" s="49"/>
      <c r="V14" s="49"/>
      <c r="W14" s="49"/>
      <c r="X14" s="51"/>
      <c r="Y14" s="50"/>
      <c r="Z14" s="49"/>
      <c r="AA14" s="49"/>
      <c r="AB14" s="49"/>
      <c r="AC14" s="49"/>
      <c r="AD14" s="49"/>
      <c r="AE14" s="51"/>
      <c r="AF14" s="50"/>
      <c r="AG14" s="49"/>
      <c r="AH14" s="49"/>
      <c r="AI14" s="49"/>
      <c r="AJ14" s="49"/>
      <c r="AK14" s="49"/>
      <c r="AL14" s="51"/>
      <c r="AM14" s="49"/>
      <c r="AN14" s="49"/>
      <c r="AO14" s="51"/>
      <c r="AP14" s="40" t="str">
        <f t="shared" ref="AP14:AP28" si="5">IF($G14="","",IFERROR(IF($AP$3="4週",SUM($AV14:$BW14),SUM($AV14:$BZ14)),""))</f>
        <v/>
      </c>
      <c r="AQ14" s="3" t="str">
        <f>IF($AP14="","",IF($AP$3="4週",$AP14/4,$AP14/(DAY(EOMONTH($K$10,0))/7)))</f>
        <v/>
      </c>
      <c r="AR14" s="3" t="str">
        <f t="shared" ref="AR14:AR28" si="6">IF(OR(AND($AP$5="",$AP$6=""),$AQ14=""),"",MIN(1,ROUNDDOWN($AQ14/IF($AS14="",$AT$5,30*IF($AP$3="4週",(28-$G$12)/28,(DAY(EOMONTH($K$10,0))-$G$12)/DAY(EOMONTH($K$10,0)))),2)))</f>
        <v/>
      </c>
      <c r="AS14" s="47"/>
      <c r="AT14" s="52"/>
      <c r="AU14" s="53"/>
      <c r="AV14" s="109" t="str">
        <f>IFERROR(VLOOKUP(K14,別添①勤務時間!$A$3:$K$39,10,FALSE),"")</f>
        <v/>
      </c>
      <c r="AW14" s="109" t="str">
        <f>IFERROR(VLOOKUP(L14,別添①勤務時間!$A$3:$K$39,10,FALSE),"")</f>
        <v/>
      </c>
      <c r="AX14" s="109" t="str">
        <f>IFERROR(VLOOKUP(M14,別添①勤務時間!$A$3:$K$39,10,FALSE),"")</f>
        <v/>
      </c>
      <c r="AY14" s="109" t="str">
        <f>IFERROR(VLOOKUP(N14,別添①勤務時間!$A$3:$K$39,10,FALSE),"")</f>
        <v/>
      </c>
      <c r="AZ14" s="109" t="str">
        <f>IFERROR(VLOOKUP(O14,別添①勤務時間!$A$3:$K$39,10,FALSE),"")</f>
        <v/>
      </c>
      <c r="BA14" s="109" t="str">
        <f>IFERROR(VLOOKUP(P14,別添①勤務時間!$A$3:$K$39,10,FALSE),"")</f>
        <v/>
      </c>
      <c r="BB14" s="109" t="str">
        <f>IFERROR(VLOOKUP(Q14,別添①勤務時間!$A$3:$K$39,10,FALSE),"")</f>
        <v/>
      </c>
      <c r="BC14" s="109" t="str">
        <f>IFERROR(VLOOKUP(R14,別添①勤務時間!$A$3:$K$39,10,FALSE),"")</f>
        <v/>
      </c>
      <c r="BD14" s="109" t="str">
        <f>IFERROR(VLOOKUP(S14,別添①勤務時間!$A$3:$K$39,10,FALSE),"")</f>
        <v/>
      </c>
      <c r="BE14" s="109" t="str">
        <f>IFERROR(VLOOKUP(T14,別添①勤務時間!$A$3:$K$39,10,FALSE),"")</f>
        <v/>
      </c>
      <c r="BF14" s="109" t="str">
        <f>IFERROR(VLOOKUP(U14,別添①勤務時間!$A$3:$K$39,10,FALSE),"")</f>
        <v/>
      </c>
      <c r="BG14" s="109" t="str">
        <f>IFERROR(VLOOKUP(V14,別添①勤務時間!$A$3:$K$39,10,FALSE),"")</f>
        <v/>
      </c>
      <c r="BH14" s="109" t="str">
        <f>IFERROR(VLOOKUP(W14,別添①勤務時間!$A$3:$K$39,10,FALSE),"")</f>
        <v/>
      </c>
      <c r="BI14" s="109" t="str">
        <f>IFERROR(VLOOKUP(X14,別添①勤務時間!$A$3:$K$39,10,FALSE),"")</f>
        <v/>
      </c>
      <c r="BJ14" s="109" t="str">
        <f>IFERROR(VLOOKUP(Y14,別添①勤務時間!$A$3:$K$39,10,FALSE),"")</f>
        <v/>
      </c>
      <c r="BK14" s="109" t="str">
        <f>IFERROR(VLOOKUP(Z14,別添①勤務時間!$A$3:$K$39,10,FALSE),"")</f>
        <v/>
      </c>
      <c r="BL14" s="109" t="str">
        <f>IFERROR(VLOOKUP(AA14,別添①勤務時間!$A$3:$K$39,10,FALSE),"")</f>
        <v/>
      </c>
      <c r="BM14" s="109" t="str">
        <f>IFERROR(VLOOKUP(AB14,別添①勤務時間!$A$3:$K$39,10,FALSE),"")</f>
        <v/>
      </c>
      <c r="BN14" s="109" t="str">
        <f>IFERROR(VLOOKUP(AC14,別添①勤務時間!$A$3:$K$39,10,FALSE),"")</f>
        <v/>
      </c>
      <c r="BO14" s="109" t="str">
        <f>IFERROR(VLOOKUP(AD14,別添①勤務時間!$A$3:$K$39,10,FALSE),"")</f>
        <v/>
      </c>
      <c r="BP14" s="109" t="str">
        <f>IFERROR(VLOOKUP(AE14,別添①勤務時間!$A$3:$K$39,10,FALSE),"")</f>
        <v/>
      </c>
      <c r="BQ14" s="109" t="str">
        <f>IFERROR(VLOOKUP(AF14,別添①勤務時間!$A$3:$K$39,10,FALSE),"")</f>
        <v/>
      </c>
      <c r="BR14" s="109" t="str">
        <f>IFERROR(VLOOKUP(AG14,別添①勤務時間!$A$3:$K$39,10,FALSE),"")</f>
        <v/>
      </c>
      <c r="BS14" s="109" t="str">
        <f>IFERROR(VLOOKUP(AH14,別添①勤務時間!$A$3:$K$39,10,FALSE),"")</f>
        <v/>
      </c>
      <c r="BT14" s="109" t="str">
        <f>IFERROR(VLOOKUP(AI14,別添①勤務時間!$A$3:$K$39,10,FALSE),"")</f>
        <v/>
      </c>
      <c r="BU14" s="109" t="str">
        <f>IFERROR(VLOOKUP(AJ14,別添①勤務時間!$A$3:$K$39,10,FALSE),"")</f>
        <v/>
      </c>
      <c r="BV14" s="109" t="str">
        <f>IFERROR(VLOOKUP(AK14,別添①勤務時間!$A$3:$K$39,10,FALSE),"")</f>
        <v/>
      </c>
      <c r="BW14" s="109" t="str">
        <f>IFERROR(VLOOKUP(AL14,別添①勤務時間!$A$3:$K$39,10,FALSE),"")</f>
        <v/>
      </c>
      <c r="BX14" s="109" t="str">
        <f>IFERROR(VLOOKUP(AM14,別添①勤務時間!$A$3:$K$39,10,FALSE),"")</f>
        <v/>
      </c>
      <c r="BY14" s="109" t="str">
        <f>IFERROR(VLOOKUP(AN14,別添①勤務時間!$A$3:$K$39,10,FALSE),"")</f>
        <v/>
      </c>
      <c r="BZ14" s="109" t="str">
        <f>IFERROR(VLOOKUP(AO14,別添①勤務時間!$A$3:$K$39,10,FALSE),"")</f>
        <v/>
      </c>
    </row>
    <row r="15" spans="1:78" ht="22.8" customHeight="1">
      <c r="A15" s="75">
        <f t="shared" si="4"/>
        <v>3</v>
      </c>
      <c r="B15" s="48" t="s">
        <v>24</v>
      </c>
      <c r="C15" s="236"/>
      <c r="D15" s="281"/>
      <c r="E15" s="282"/>
      <c r="F15" s="283"/>
      <c r="G15" s="281"/>
      <c r="H15" s="282"/>
      <c r="I15" s="282"/>
      <c r="J15" s="284"/>
      <c r="K15" s="48"/>
      <c r="L15" s="48"/>
      <c r="M15" s="49"/>
      <c r="N15" s="49"/>
      <c r="O15" s="48"/>
      <c r="P15" s="48"/>
      <c r="Q15" s="51"/>
      <c r="R15" s="50"/>
      <c r="S15" s="49"/>
      <c r="T15" s="49"/>
      <c r="U15" s="49"/>
      <c r="V15" s="49"/>
      <c r="W15" s="49"/>
      <c r="X15" s="51"/>
      <c r="Y15" s="50"/>
      <c r="Z15" s="49"/>
      <c r="AA15" s="49"/>
      <c r="AB15" s="49"/>
      <c r="AC15" s="49"/>
      <c r="AD15" s="49"/>
      <c r="AE15" s="51"/>
      <c r="AF15" s="50"/>
      <c r="AG15" s="49"/>
      <c r="AH15" s="49"/>
      <c r="AI15" s="49"/>
      <c r="AJ15" s="49"/>
      <c r="AK15" s="49"/>
      <c r="AL15" s="51"/>
      <c r="AM15" s="49"/>
      <c r="AN15" s="49"/>
      <c r="AO15" s="51"/>
      <c r="AP15" s="40" t="str">
        <f t="shared" si="5"/>
        <v/>
      </c>
      <c r="AQ15" s="3" t="str">
        <f t="shared" ref="AQ15:AQ28" si="7">IF($AP15="","",IF($AP$3="4週",$AP15/4,$AP15/(DAY(EOMONTH($K$10,0))/7)))</f>
        <v/>
      </c>
      <c r="AR15" s="3" t="str">
        <f t="shared" si="6"/>
        <v/>
      </c>
      <c r="AS15" s="47"/>
      <c r="AT15" s="52"/>
      <c r="AU15" s="53"/>
      <c r="AV15" s="109" t="str">
        <f>IFERROR(VLOOKUP(K15,別添①勤務時間!$A$3:$K$39,10,FALSE),"")</f>
        <v/>
      </c>
      <c r="AW15" s="109" t="str">
        <f>IFERROR(VLOOKUP(L15,別添①勤務時間!$A$3:$K$39,10,FALSE),"")</f>
        <v/>
      </c>
      <c r="AX15" s="109" t="str">
        <f>IFERROR(VLOOKUP(M15,別添①勤務時間!$A$3:$K$39,10,FALSE),"")</f>
        <v/>
      </c>
      <c r="AY15" s="109" t="str">
        <f>IFERROR(VLOOKUP(N15,別添①勤務時間!$A$3:$K$39,10,FALSE),"")</f>
        <v/>
      </c>
      <c r="AZ15" s="109" t="str">
        <f>IFERROR(VLOOKUP(O15,別添①勤務時間!$A$3:$K$39,10,FALSE),"")</f>
        <v/>
      </c>
      <c r="BA15" s="109" t="str">
        <f>IFERROR(VLOOKUP(P15,別添①勤務時間!$A$3:$K$39,10,FALSE),"")</f>
        <v/>
      </c>
      <c r="BB15" s="109" t="str">
        <f>IFERROR(VLOOKUP(Q15,別添①勤務時間!$A$3:$K$39,10,FALSE),"")</f>
        <v/>
      </c>
      <c r="BC15" s="109" t="str">
        <f>IFERROR(VLOOKUP(R15,別添①勤務時間!$A$3:$K$39,10,FALSE),"")</f>
        <v/>
      </c>
      <c r="BD15" s="109" t="str">
        <f>IFERROR(VLOOKUP(S15,別添①勤務時間!$A$3:$K$39,10,FALSE),"")</f>
        <v/>
      </c>
      <c r="BE15" s="109" t="str">
        <f>IFERROR(VLOOKUP(T15,別添①勤務時間!$A$3:$K$39,10,FALSE),"")</f>
        <v/>
      </c>
      <c r="BF15" s="109" t="str">
        <f>IFERROR(VLOOKUP(U15,別添①勤務時間!$A$3:$K$39,10,FALSE),"")</f>
        <v/>
      </c>
      <c r="BG15" s="109" t="str">
        <f>IFERROR(VLOOKUP(V15,別添①勤務時間!$A$3:$K$39,10,FALSE),"")</f>
        <v/>
      </c>
      <c r="BH15" s="109" t="str">
        <f>IFERROR(VLOOKUP(W15,別添①勤務時間!$A$3:$K$39,10,FALSE),"")</f>
        <v/>
      </c>
      <c r="BI15" s="109" t="str">
        <f>IFERROR(VLOOKUP(X15,別添①勤務時間!$A$3:$K$39,10,FALSE),"")</f>
        <v/>
      </c>
      <c r="BJ15" s="109" t="str">
        <f>IFERROR(VLOOKUP(Y15,別添①勤務時間!$A$3:$K$39,10,FALSE),"")</f>
        <v/>
      </c>
      <c r="BK15" s="109" t="str">
        <f>IFERROR(VLOOKUP(Z15,別添①勤務時間!$A$3:$K$39,10,FALSE),"")</f>
        <v/>
      </c>
      <c r="BL15" s="109" t="str">
        <f>IFERROR(VLOOKUP(AA15,別添①勤務時間!$A$3:$K$39,10,FALSE),"")</f>
        <v/>
      </c>
      <c r="BM15" s="109" t="str">
        <f>IFERROR(VLOOKUP(AB15,別添①勤務時間!$A$3:$K$39,10,FALSE),"")</f>
        <v/>
      </c>
      <c r="BN15" s="109" t="str">
        <f>IFERROR(VLOOKUP(AC15,別添①勤務時間!$A$3:$K$39,10,FALSE),"")</f>
        <v/>
      </c>
      <c r="BO15" s="109" t="str">
        <f>IFERROR(VLOOKUP(AD15,別添①勤務時間!$A$3:$K$39,10,FALSE),"")</f>
        <v/>
      </c>
      <c r="BP15" s="109" t="str">
        <f>IFERROR(VLOOKUP(AE15,別添①勤務時間!$A$3:$K$39,10,FALSE),"")</f>
        <v/>
      </c>
      <c r="BQ15" s="109" t="str">
        <f>IFERROR(VLOOKUP(AF15,別添①勤務時間!$A$3:$K$39,10,FALSE),"")</f>
        <v/>
      </c>
      <c r="BR15" s="109" t="str">
        <f>IFERROR(VLOOKUP(AG15,別添①勤務時間!$A$3:$K$39,10,FALSE),"")</f>
        <v/>
      </c>
      <c r="BS15" s="109" t="str">
        <f>IFERROR(VLOOKUP(AH15,別添①勤務時間!$A$3:$K$39,10,FALSE),"")</f>
        <v/>
      </c>
      <c r="BT15" s="109" t="str">
        <f>IFERROR(VLOOKUP(AI15,別添①勤務時間!$A$3:$K$39,10,FALSE),"")</f>
        <v/>
      </c>
      <c r="BU15" s="109" t="str">
        <f>IFERROR(VLOOKUP(AJ15,別添①勤務時間!$A$3:$K$39,10,FALSE),"")</f>
        <v/>
      </c>
      <c r="BV15" s="109" t="str">
        <f>IFERROR(VLOOKUP(AK15,別添①勤務時間!$A$3:$K$39,10,FALSE),"")</f>
        <v/>
      </c>
      <c r="BW15" s="109" t="str">
        <f>IFERROR(VLOOKUP(AL15,別添①勤務時間!$A$3:$K$39,10,FALSE),"")</f>
        <v/>
      </c>
      <c r="BX15" s="109" t="str">
        <f>IFERROR(VLOOKUP(AM15,別添①勤務時間!$A$3:$K$39,10,FALSE),"")</f>
        <v/>
      </c>
      <c r="BY15" s="109" t="str">
        <f>IFERROR(VLOOKUP(AN15,別添①勤務時間!$A$3:$K$39,10,FALSE),"")</f>
        <v/>
      </c>
      <c r="BZ15" s="109" t="str">
        <f>IFERROR(VLOOKUP(AO15,別添①勤務時間!$A$3:$K$39,10,FALSE),"")</f>
        <v/>
      </c>
    </row>
    <row r="16" spans="1:78" ht="22.8" customHeight="1">
      <c r="A16" s="75">
        <f t="shared" si="4"/>
        <v>4</v>
      </c>
      <c r="B16" s="48" t="s">
        <v>30</v>
      </c>
      <c r="C16" s="236"/>
      <c r="D16" s="281"/>
      <c r="E16" s="282"/>
      <c r="F16" s="283"/>
      <c r="G16" s="281"/>
      <c r="H16" s="282"/>
      <c r="I16" s="282"/>
      <c r="J16" s="284"/>
      <c r="K16" s="48"/>
      <c r="L16" s="49"/>
      <c r="M16" s="49"/>
      <c r="N16" s="49"/>
      <c r="O16" s="49"/>
      <c r="P16" s="49"/>
      <c r="Q16" s="51"/>
      <c r="R16" s="50"/>
      <c r="S16" s="49"/>
      <c r="T16" s="49"/>
      <c r="U16" s="49"/>
      <c r="V16" s="49"/>
      <c r="W16" s="49"/>
      <c r="X16" s="51"/>
      <c r="Y16" s="50"/>
      <c r="Z16" s="49"/>
      <c r="AA16" s="49"/>
      <c r="AB16" s="49"/>
      <c r="AC16" s="49"/>
      <c r="AD16" s="49"/>
      <c r="AE16" s="51"/>
      <c r="AF16" s="50"/>
      <c r="AG16" s="49"/>
      <c r="AH16" s="49"/>
      <c r="AI16" s="49"/>
      <c r="AJ16" s="49"/>
      <c r="AK16" s="49"/>
      <c r="AL16" s="51"/>
      <c r="AM16" s="49"/>
      <c r="AN16" s="49"/>
      <c r="AO16" s="51"/>
      <c r="AP16" s="40" t="str">
        <f t="shared" si="5"/>
        <v/>
      </c>
      <c r="AQ16" s="3" t="str">
        <f t="shared" si="7"/>
        <v/>
      </c>
      <c r="AR16" s="3" t="str">
        <f t="shared" si="6"/>
        <v/>
      </c>
      <c r="AS16" s="47"/>
      <c r="AT16" s="52"/>
      <c r="AU16" s="53"/>
      <c r="AV16" s="109" t="str">
        <f>IFERROR(VLOOKUP(K16,別添①勤務時間!$A$3:$K$39,10,FALSE),"")</f>
        <v/>
      </c>
      <c r="AW16" s="109" t="str">
        <f>IFERROR(VLOOKUP(L16,別添①勤務時間!$A$3:$K$39,10,FALSE),"")</f>
        <v/>
      </c>
      <c r="AX16" s="109" t="str">
        <f>IFERROR(VLOOKUP(M16,別添①勤務時間!$A$3:$K$39,10,FALSE),"")</f>
        <v/>
      </c>
      <c r="AY16" s="109" t="str">
        <f>IFERROR(VLOOKUP(N16,別添①勤務時間!$A$3:$K$39,10,FALSE),"")</f>
        <v/>
      </c>
      <c r="AZ16" s="109" t="str">
        <f>IFERROR(VLOOKUP(O16,別添①勤務時間!$A$3:$K$39,10,FALSE),"")</f>
        <v/>
      </c>
      <c r="BA16" s="109" t="str">
        <f>IFERROR(VLOOKUP(P16,別添①勤務時間!$A$3:$K$39,10,FALSE),"")</f>
        <v/>
      </c>
      <c r="BB16" s="109" t="str">
        <f>IFERROR(VLOOKUP(Q16,別添①勤務時間!$A$3:$K$39,10,FALSE),"")</f>
        <v/>
      </c>
      <c r="BC16" s="109" t="str">
        <f>IFERROR(VLOOKUP(R16,別添①勤務時間!$A$3:$K$39,10,FALSE),"")</f>
        <v/>
      </c>
      <c r="BD16" s="109" t="str">
        <f>IFERROR(VLOOKUP(S16,別添①勤務時間!$A$3:$K$39,10,FALSE),"")</f>
        <v/>
      </c>
      <c r="BE16" s="109" t="str">
        <f>IFERROR(VLOOKUP(T16,別添①勤務時間!$A$3:$K$39,10,FALSE),"")</f>
        <v/>
      </c>
      <c r="BF16" s="109" t="str">
        <f>IFERROR(VLOOKUP(U16,別添①勤務時間!$A$3:$K$39,10,FALSE),"")</f>
        <v/>
      </c>
      <c r="BG16" s="109" t="str">
        <f>IFERROR(VLOOKUP(V16,別添①勤務時間!$A$3:$K$39,10,FALSE),"")</f>
        <v/>
      </c>
      <c r="BH16" s="109" t="str">
        <f>IFERROR(VLOOKUP(W16,別添①勤務時間!$A$3:$K$39,10,FALSE),"")</f>
        <v/>
      </c>
      <c r="BI16" s="109" t="str">
        <f>IFERROR(VLOOKUP(X16,別添①勤務時間!$A$3:$K$39,10,FALSE),"")</f>
        <v/>
      </c>
      <c r="BJ16" s="109" t="str">
        <f>IFERROR(VLOOKUP(Y16,別添①勤務時間!$A$3:$K$39,10,FALSE),"")</f>
        <v/>
      </c>
      <c r="BK16" s="109" t="str">
        <f>IFERROR(VLOOKUP(Z16,別添①勤務時間!$A$3:$K$39,10,FALSE),"")</f>
        <v/>
      </c>
      <c r="BL16" s="109" t="str">
        <f>IFERROR(VLOOKUP(AA16,別添①勤務時間!$A$3:$K$39,10,FALSE),"")</f>
        <v/>
      </c>
      <c r="BM16" s="109" t="str">
        <f>IFERROR(VLOOKUP(AB16,別添①勤務時間!$A$3:$K$39,10,FALSE),"")</f>
        <v/>
      </c>
      <c r="BN16" s="109" t="str">
        <f>IFERROR(VLOOKUP(AC16,別添①勤務時間!$A$3:$K$39,10,FALSE),"")</f>
        <v/>
      </c>
      <c r="BO16" s="109" t="str">
        <f>IFERROR(VLOOKUP(AD16,別添①勤務時間!$A$3:$K$39,10,FALSE),"")</f>
        <v/>
      </c>
      <c r="BP16" s="109" t="str">
        <f>IFERROR(VLOOKUP(AE16,別添①勤務時間!$A$3:$K$39,10,FALSE),"")</f>
        <v/>
      </c>
      <c r="BQ16" s="109" t="str">
        <f>IFERROR(VLOOKUP(AF16,別添①勤務時間!$A$3:$K$39,10,FALSE),"")</f>
        <v/>
      </c>
      <c r="BR16" s="109" t="str">
        <f>IFERROR(VLOOKUP(AG16,別添①勤務時間!$A$3:$K$39,10,FALSE),"")</f>
        <v/>
      </c>
      <c r="BS16" s="109" t="str">
        <f>IFERROR(VLOOKUP(AH16,別添①勤務時間!$A$3:$K$39,10,FALSE),"")</f>
        <v/>
      </c>
      <c r="BT16" s="109" t="str">
        <f>IFERROR(VLOOKUP(AI16,別添①勤務時間!$A$3:$K$39,10,FALSE),"")</f>
        <v/>
      </c>
      <c r="BU16" s="109" t="str">
        <f>IFERROR(VLOOKUP(AJ16,別添①勤務時間!$A$3:$K$39,10,FALSE),"")</f>
        <v/>
      </c>
      <c r="BV16" s="109" t="str">
        <f>IFERROR(VLOOKUP(AK16,別添①勤務時間!$A$3:$K$39,10,FALSE),"")</f>
        <v/>
      </c>
      <c r="BW16" s="109" t="str">
        <f>IFERROR(VLOOKUP(AL16,別添①勤務時間!$A$3:$K$39,10,FALSE),"")</f>
        <v/>
      </c>
      <c r="BX16" s="109" t="str">
        <f>IFERROR(VLOOKUP(AM16,別添①勤務時間!$A$3:$K$39,10,FALSE),"")</f>
        <v/>
      </c>
      <c r="BY16" s="109" t="str">
        <f>IFERROR(VLOOKUP(AN16,別添①勤務時間!$A$3:$K$39,10,FALSE),"")</f>
        <v/>
      </c>
      <c r="BZ16" s="109" t="str">
        <f>IFERROR(VLOOKUP(AO16,別添①勤務時間!$A$3:$K$39,10,FALSE),"")</f>
        <v/>
      </c>
    </row>
    <row r="17" spans="1:78" ht="22.8" customHeight="1">
      <c r="A17" s="75">
        <f t="shared" si="4"/>
        <v>5</v>
      </c>
      <c r="B17" s="48" t="s">
        <v>30</v>
      </c>
      <c r="C17" s="236"/>
      <c r="D17" s="281"/>
      <c r="E17" s="282"/>
      <c r="F17" s="283"/>
      <c r="G17" s="281"/>
      <c r="H17" s="282"/>
      <c r="I17" s="282"/>
      <c r="J17" s="284"/>
      <c r="K17" s="48"/>
      <c r="L17" s="49"/>
      <c r="M17" s="49"/>
      <c r="N17" s="49"/>
      <c r="O17" s="49"/>
      <c r="P17" s="49"/>
      <c r="Q17" s="51"/>
      <c r="R17" s="50"/>
      <c r="S17" s="49"/>
      <c r="T17" s="49"/>
      <c r="U17" s="49"/>
      <c r="V17" s="49"/>
      <c r="W17" s="49"/>
      <c r="X17" s="51"/>
      <c r="Y17" s="50"/>
      <c r="Z17" s="49"/>
      <c r="AA17" s="49"/>
      <c r="AB17" s="49"/>
      <c r="AC17" s="49"/>
      <c r="AD17" s="49"/>
      <c r="AE17" s="51"/>
      <c r="AF17" s="50"/>
      <c r="AG17" s="49"/>
      <c r="AH17" s="49"/>
      <c r="AI17" s="49"/>
      <c r="AJ17" s="49"/>
      <c r="AK17" s="49"/>
      <c r="AL17" s="51"/>
      <c r="AM17" s="49"/>
      <c r="AN17" s="49"/>
      <c r="AO17" s="51"/>
      <c r="AP17" s="40" t="str">
        <f t="shared" si="5"/>
        <v/>
      </c>
      <c r="AQ17" s="3" t="str">
        <f t="shared" si="7"/>
        <v/>
      </c>
      <c r="AR17" s="3" t="str">
        <f t="shared" si="6"/>
        <v/>
      </c>
      <c r="AS17" s="47"/>
      <c r="AT17" s="52"/>
      <c r="AU17" s="53"/>
      <c r="AV17" s="109" t="str">
        <f>IFERROR(VLOOKUP(K17,別添①勤務時間!$A$3:$K$39,10,FALSE),"")</f>
        <v/>
      </c>
      <c r="AW17" s="109" t="str">
        <f>IFERROR(VLOOKUP(L17,別添①勤務時間!$A$3:$K$39,10,FALSE),"")</f>
        <v/>
      </c>
      <c r="AX17" s="109" t="str">
        <f>IFERROR(VLOOKUP(M17,別添①勤務時間!$A$3:$K$39,10,FALSE),"")</f>
        <v/>
      </c>
      <c r="AY17" s="109" t="str">
        <f>IFERROR(VLOOKUP(N17,別添①勤務時間!$A$3:$K$39,10,FALSE),"")</f>
        <v/>
      </c>
      <c r="AZ17" s="109" t="str">
        <f>IFERROR(VLOOKUP(O17,別添①勤務時間!$A$3:$K$39,10,FALSE),"")</f>
        <v/>
      </c>
      <c r="BA17" s="109" t="str">
        <f>IFERROR(VLOOKUP(P17,別添①勤務時間!$A$3:$K$39,10,FALSE),"")</f>
        <v/>
      </c>
      <c r="BB17" s="109" t="str">
        <f>IFERROR(VLOOKUP(Q17,別添①勤務時間!$A$3:$K$39,10,FALSE),"")</f>
        <v/>
      </c>
      <c r="BC17" s="109" t="str">
        <f>IFERROR(VLOOKUP(R17,別添①勤務時間!$A$3:$K$39,10,FALSE),"")</f>
        <v/>
      </c>
      <c r="BD17" s="109" t="str">
        <f>IFERROR(VLOOKUP(S17,別添①勤務時間!$A$3:$K$39,10,FALSE),"")</f>
        <v/>
      </c>
      <c r="BE17" s="109" t="str">
        <f>IFERROR(VLOOKUP(T17,別添①勤務時間!$A$3:$K$39,10,FALSE),"")</f>
        <v/>
      </c>
      <c r="BF17" s="109" t="str">
        <f>IFERROR(VLOOKUP(U17,別添①勤務時間!$A$3:$K$39,10,FALSE),"")</f>
        <v/>
      </c>
      <c r="BG17" s="109" t="str">
        <f>IFERROR(VLOOKUP(V17,別添①勤務時間!$A$3:$K$39,10,FALSE),"")</f>
        <v/>
      </c>
      <c r="BH17" s="109" t="str">
        <f>IFERROR(VLOOKUP(W17,別添①勤務時間!$A$3:$K$39,10,FALSE),"")</f>
        <v/>
      </c>
      <c r="BI17" s="109" t="str">
        <f>IFERROR(VLOOKUP(X17,別添①勤務時間!$A$3:$K$39,10,FALSE),"")</f>
        <v/>
      </c>
      <c r="BJ17" s="109" t="str">
        <f>IFERROR(VLOOKUP(Y17,別添①勤務時間!$A$3:$K$39,10,FALSE),"")</f>
        <v/>
      </c>
      <c r="BK17" s="109" t="str">
        <f>IFERROR(VLOOKUP(Z17,別添①勤務時間!$A$3:$K$39,10,FALSE),"")</f>
        <v/>
      </c>
      <c r="BL17" s="109" t="str">
        <f>IFERROR(VLOOKUP(AA17,別添①勤務時間!$A$3:$K$39,10,FALSE),"")</f>
        <v/>
      </c>
      <c r="BM17" s="109" t="str">
        <f>IFERROR(VLOOKUP(AB17,別添①勤務時間!$A$3:$K$39,10,FALSE),"")</f>
        <v/>
      </c>
      <c r="BN17" s="109" t="str">
        <f>IFERROR(VLOOKUP(AC17,別添①勤務時間!$A$3:$K$39,10,FALSE),"")</f>
        <v/>
      </c>
      <c r="BO17" s="109" t="str">
        <f>IFERROR(VLOOKUP(AD17,別添①勤務時間!$A$3:$K$39,10,FALSE),"")</f>
        <v/>
      </c>
      <c r="BP17" s="109" t="str">
        <f>IFERROR(VLOOKUP(AE17,別添①勤務時間!$A$3:$K$39,10,FALSE),"")</f>
        <v/>
      </c>
      <c r="BQ17" s="109" t="str">
        <f>IFERROR(VLOOKUP(AF17,別添①勤務時間!$A$3:$K$39,10,FALSE),"")</f>
        <v/>
      </c>
      <c r="BR17" s="109" t="str">
        <f>IFERROR(VLOOKUP(AG17,別添①勤務時間!$A$3:$K$39,10,FALSE),"")</f>
        <v/>
      </c>
      <c r="BS17" s="109" t="str">
        <f>IFERROR(VLOOKUP(AH17,別添①勤務時間!$A$3:$K$39,10,FALSE),"")</f>
        <v/>
      </c>
      <c r="BT17" s="109" t="str">
        <f>IFERROR(VLOOKUP(AI17,別添①勤務時間!$A$3:$K$39,10,FALSE),"")</f>
        <v/>
      </c>
      <c r="BU17" s="109" t="str">
        <f>IFERROR(VLOOKUP(AJ17,別添①勤務時間!$A$3:$K$39,10,FALSE),"")</f>
        <v/>
      </c>
      <c r="BV17" s="109" t="str">
        <f>IFERROR(VLOOKUP(AK17,別添①勤務時間!$A$3:$K$39,10,FALSE),"")</f>
        <v/>
      </c>
      <c r="BW17" s="109" t="str">
        <f>IFERROR(VLOOKUP(AL17,別添①勤務時間!$A$3:$K$39,10,FALSE),"")</f>
        <v/>
      </c>
      <c r="BX17" s="109" t="str">
        <f>IFERROR(VLOOKUP(AM17,別添①勤務時間!$A$3:$K$39,10,FALSE),"")</f>
        <v/>
      </c>
      <c r="BY17" s="109" t="str">
        <f>IFERROR(VLOOKUP(AN17,別添①勤務時間!$A$3:$K$39,10,FALSE),"")</f>
        <v/>
      </c>
      <c r="BZ17" s="109" t="str">
        <f>IFERROR(VLOOKUP(AO17,別添①勤務時間!$A$3:$K$39,10,FALSE),"")</f>
        <v/>
      </c>
    </row>
    <row r="18" spans="1:78" ht="22.8" customHeight="1">
      <c r="A18" s="75">
        <f t="shared" si="4"/>
        <v>6</v>
      </c>
      <c r="B18" s="48" t="s">
        <v>30</v>
      </c>
      <c r="C18" s="236"/>
      <c r="D18" s="281"/>
      <c r="E18" s="282"/>
      <c r="F18" s="283"/>
      <c r="G18" s="281"/>
      <c r="H18" s="282"/>
      <c r="I18" s="282"/>
      <c r="J18" s="284"/>
      <c r="K18" s="48"/>
      <c r="L18" s="49"/>
      <c r="M18" s="49"/>
      <c r="N18" s="49"/>
      <c r="O18" s="49"/>
      <c r="P18" s="49"/>
      <c r="Q18" s="51"/>
      <c r="R18" s="50"/>
      <c r="S18" s="49"/>
      <c r="T18" s="49"/>
      <c r="U18" s="49"/>
      <c r="V18" s="49"/>
      <c r="W18" s="49"/>
      <c r="X18" s="51"/>
      <c r="Y18" s="50"/>
      <c r="Z18" s="49"/>
      <c r="AA18" s="49"/>
      <c r="AB18" s="49"/>
      <c r="AC18" s="49"/>
      <c r="AD18" s="49"/>
      <c r="AE18" s="51"/>
      <c r="AF18" s="50"/>
      <c r="AG18" s="49"/>
      <c r="AH18" s="49"/>
      <c r="AI18" s="49"/>
      <c r="AJ18" s="49"/>
      <c r="AK18" s="49"/>
      <c r="AL18" s="51"/>
      <c r="AM18" s="49"/>
      <c r="AN18" s="49"/>
      <c r="AO18" s="51"/>
      <c r="AP18" s="40" t="str">
        <f t="shared" si="5"/>
        <v/>
      </c>
      <c r="AQ18" s="3" t="str">
        <f t="shared" si="7"/>
        <v/>
      </c>
      <c r="AR18" s="3" t="str">
        <f t="shared" si="6"/>
        <v/>
      </c>
      <c r="AS18" s="47"/>
      <c r="AT18" s="52"/>
      <c r="AU18" s="53"/>
      <c r="AV18" s="109" t="str">
        <f>IFERROR(VLOOKUP(K18,別添①勤務時間!$A$3:$K$39,10,FALSE),"")</f>
        <v/>
      </c>
      <c r="AW18" s="109" t="str">
        <f>IFERROR(VLOOKUP(L18,別添①勤務時間!$A$3:$K$39,10,FALSE),"")</f>
        <v/>
      </c>
      <c r="AX18" s="109" t="str">
        <f>IFERROR(VLOOKUP(M18,別添①勤務時間!$A$3:$K$39,10,FALSE),"")</f>
        <v/>
      </c>
      <c r="AY18" s="109" t="str">
        <f>IFERROR(VLOOKUP(N18,別添①勤務時間!$A$3:$K$39,10,FALSE),"")</f>
        <v/>
      </c>
      <c r="AZ18" s="109" t="str">
        <f>IFERROR(VLOOKUP(O18,別添①勤務時間!$A$3:$K$39,10,FALSE),"")</f>
        <v/>
      </c>
      <c r="BA18" s="109" t="str">
        <f>IFERROR(VLOOKUP(P18,別添①勤務時間!$A$3:$K$39,10,FALSE),"")</f>
        <v/>
      </c>
      <c r="BB18" s="109" t="str">
        <f>IFERROR(VLOOKUP(Q18,別添①勤務時間!$A$3:$K$39,10,FALSE),"")</f>
        <v/>
      </c>
      <c r="BC18" s="109" t="str">
        <f>IFERROR(VLOOKUP(R18,別添①勤務時間!$A$3:$K$39,10,FALSE),"")</f>
        <v/>
      </c>
      <c r="BD18" s="109" t="str">
        <f>IFERROR(VLOOKUP(S18,別添①勤務時間!$A$3:$K$39,10,FALSE),"")</f>
        <v/>
      </c>
      <c r="BE18" s="109" t="str">
        <f>IFERROR(VLOOKUP(T18,別添①勤務時間!$A$3:$K$39,10,FALSE),"")</f>
        <v/>
      </c>
      <c r="BF18" s="109" t="str">
        <f>IFERROR(VLOOKUP(U18,別添①勤務時間!$A$3:$K$39,10,FALSE),"")</f>
        <v/>
      </c>
      <c r="BG18" s="109" t="str">
        <f>IFERROR(VLOOKUP(V18,別添①勤務時間!$A$3:$K$39,10,FALSE),"")</f>
        <v/>
      </c>
      <c r="BH18" s="109" t="str">
        <f>IFERROR(VLOOKUP(W18,別添①勤務時間!$A$3:$K$39,10,FALSE),"")</f>
        <v/>
      </c>
      <c r="BI18" s="109" t="str">
        <f>IFERROR(VLOOKUP(X18,別添①勤務時間!$A$3:$K$39,10,FALSE),"")</f>
        <v/>
      </c>
      <c r="BJ18" s="109" t="str">
        <f>IFERROR(VLOOKUP(Y18,別添①勤務時間!$A$3:$K$39,10,FALSE),"")</f>
        <v/>
      </c>
      <c r="BK18" s="109" t="str">
        <f>IFERROR(VLOOKUP(Z18,別添①勤務時間!$A$3:$K$39,10,FALSE),"")</f>
        <v/>
      </c>
      <c r="BL18" s="109" t="str">
        <f>IFERROR(VLOOKUP(AA18,別添①勤務時間!$A$3:$K$39,10,FALSE),"")</f>
        <v/>
      </c>
      <c r="BM18" s="109" t="str">
        <f>IFERROR(VLOOKUP(AB18,別添①勤務時間!$A$3:$K$39,10,FALSE),"")</f>
        <v/>
      </c>
      <c r="BN18" s="109" t="str">
        <f>IFERROR(VLOOKUP(AC18,別添①勤務時間!$A$3:$K$39,10,FALSE),"")</f>
        <v/>
      </c>
      <c r="BO18" s="109" t="str">
        <f>IFERROR(VLOOKUP(AD18,別添①勤務時間!$A$3:$K$39,10,FALSE),"")</f>
        <v/>
      </c>
      <c r="BP18" s="109" t="str">
        <f>IFERROR(VLOOKUP(AE18,別添①勤務時間!$A$3:$K$39,10,FALSE),"")</f>
        <v/>
      </c>
      <c r="BQ18" s="109" t="str">
        <f>IFERROR(VLOOKUP(AF18,別添①勤務時間!$A$3:$K$39,10,FALSE),"")</f>
        <v/>
      </c>
      <c r="BR18" s="109" t="str">
        <f>IFERROR(VLOOKUP(AG18,別添①勤務時間!$A$3:$K$39,10,FALSE),"")</f>
        <v/>
      </c>
      <c r="BS18" s="109" t="str">
        <f>IFERROR(VLOOKUP(AH18,別添①勤務時間!$A$3:$K$39,10,FALSE),"")</f>
        <v/>
      </c>
      <c r="BT18" s="109" t="str">
        <f>IFERROR(VLOOKUP(AI18,別添①勤務時間!$A$3:$K$39,10,FALSE),"")</f>
        <v/>
      </c>
      <c r="BU18" s="109" t="str">
        <f>IFERROR(VLOOKUP(AJ18,別添①勤務時間!$A$3:$K$39,10,FALSE),"")</f>
        <v/>
      </c>
      <c r="BV18" s="109" t="str">
        <f>IFERROR(VLOOKUP(AK18,別添①勤務時間!$A$3:$K$39,10,FALSE),"")</f>
        <v/>
      </c>
      <c r="BW18" s="109" t="str">
        <f>IFERROR(VLOOKUP(AL18,別添①勤務時間!$A$3:$K$39,10,FALSE),"")</f>
        <v/>
      </c>
      <c r="BX18" s="109" t="str">
        <f>IFERROR(VLOOKUP(AM18,別添①勤務時間!$A$3:$K$39,10,FALSE),"")</f>
        <v/>
      </c>
      <c r="BY18" s="109" t="str">
        <f>IFERROR(VLOOKUP(AN18,別添①勤務時間!$A$3:$K$39,10,FALSE),"")</f>
        <v/>
      </c>
      <c r="BZ18" s="109" t="str">
        <f>IFERROR(VLOOKUP(AO18,別添①勤務時間!$A$3:$K$39,10,FALSE),"")</f>
        <v/>
      </c>
    </row>
    <row r="19" spans="1:78" ht="22.8" customHeight="1">
      <c r="A19" s="75">
        <f t="shared" si="4"/>
        <v>7</v>
      </c>
      <c r="B19" s="48" t="s">
        <v>22</v>
      </c>
      <c r="C19" s="236"/>
      <c r="D19" s="281"/>
      <c r="E19" s="282"/>
      <c r="F19" s="283"/>
      <c r="G19" s="281"/>
      <c r="H19" s="282"/>
      <c r="I19" s="282"/>
      <c r="J19" s="284"/>
      <c r="K19" s="48"/>
      <c r="L19" s="49"/>
      <c r="M19" s="49"/>
      <c r="N19" s="49"/>
      <c r="O19" s="49"/>
      <c r="P19" s="49"/>
      <c r="Q19" s="51"/>
      <c r="R19" s="50"/>
      <c r="S19" s="49"/>
      <c r="T19" s="49"/>
      <c r="U19" s="49"/>
      <c r="V19" s="49"/>
      <c r="W19" s="49"/>
      <c r="X19" s="51"/>
      <c r="Y19" s="50"/>
      <c r="Z19" s="49"/>
      <c r="AA19" s="49"/>
      <c r="AB19" s="49"/>
      <c r="AC19" s="49"/>
      <c r="AD19" s="49"/>
      <c r="AE19" s="51"/>
      <c r="AF19" s="50"/>
      <c r="AG19" s="49"/>
      <c r="AH19" s="49"/>
      <c r="AI19" s="49"/>
      <c r="AJ19" s="49"/>
      <c r="AK19" s="49"/>
      <c r="AL19" s="51"/>
      <c r="AM19" s="49"/>
      <c r="AN19" s="49"/>
      <c r="AO19" s="51"/>
      <c r="AP19" s="40" t="str">
        <f t="shared" si="5"/>
        <v/>
      </c>
      <c r="AQ19" s="3" t="str">
        <f t="shared" si="7"/>
        <v/>
      </c>
      <c r="AR19" s="3" t="str">
        <f t="shared" si="6"/>
        <v/>
      </c>
      <c r="AS19" s="47"/>
      <c r="AT19" s="93"/>
      <c r="AU19" s="53"/>
      <c r="AV19" s="109" t="str">
        <f>IFERROR(VLOOKUP(K19,別添①勤務時間!$A$3:$K$39,10,FALSE),"")</f>
        <v/>
      </c>
      <c r="AW19" s="109" t="str">
        <f>IFERROR(VLOOKUP(L19,別添①勤務時間!$A$3:$K$39,10,FALSE),"")</f>
        <v/>
      </c>
      <c r="AX19" s="109" t="str">
        <f>IFERROR(VLOOKUP(M19,別添①勤務時間!$A$3:$K$39,10,FALSE),"")</f>
        <v/>
      </c>
      <c r="AY19" s="109" t="str">
        <f>IFERROR(VLOOKUP(N19,別添①勤務時間!$A$3:$K$39,10,FALSE),"")</f>
        <v/>
      </c>
      <c r="AZ19" s="109" t="str">
        <f>IFERROR(VLOOKUP(O19,別添①勤務時間!$A$3:$K$39,10,FALSE),"")</f>
        <v/>
      </c>
      <c r="BA19" s="109" t="str">
        <f>IFERROR(VLOOKUP(P19,別添①勤務時間!$A$3:$K$39,10,FALSE),"")</f>
        <v/>
      </c>
      <c r="BB19" s="109" t="str">
        <f>IFERROR(VLOOKUP(Q19,別添①勤務時間!$A$3:$K$39,10,FALSE),"")</f>
        <v/>
      </c>
      <c r="BC19" s="109" t="str">
        <f>IFERROR(VLOOKUP(R19,別添①勤務時間!$A$3:$K$39,10,FALSE),"")</f>
        <v/>
      </c>
      <c r="BD19" s="109" t="str">
        <f>IFERROR(VLOOKUP(S19,別添①勤務時間!$A$3:$K$39,10,FALSE),"")</f>
        <v/>
      </c>
      <c r="BE19" s="109" t="str">
        <f>IFERROR(VLOOKUP(T19,別添①勤務時間!$A$3:$K$39,10,FALSE),"")</f>
        <v/>
      </c>
      <c r="BF19" s="109" t="str">
        <f>IFERROR(VLOOKUP(U19,別添①勤務時間!$A$3:$K$39,10,FALSE),"")</f>
        <v/>
      </c>
      <c r="BG19" s="109" t="str">
        <f>IFERROR(VLOOKUP(V19,別添①勤務時間!$A$3:$K$39,10,FALSE),"")</f>
        <v/>
      </c>
      <c r="BH19" s="109" t="str">
        <f>IFERROR(VLOOKUP(W19,別添①勤務時間!$A$3:$K$39,10,FALSE),"")</f>
        <v/>
      </c>
      <c r="BI19" s="109" t="str">
        <f>IFERROR(VLOOKUP(X19,別添①勤務時間!$A$3:$K$39,10,FALSE),"")</f>
        <v/>
      </c>
      <c r="BJ19" s="109" t="str">
        <f>IFERROR(VLOOKUP(Y19,別添①勤務時間!$A$3:$K$39,10,FALSE),"")</f>
        <v/>
      </c>
      <c r="BK19" s="109" t="str">
        <f>IFERROR(VLOOKUP(Z19,別添①勤務時間!$A$3:$K$39,10,FALSE),"")</f>
        <v/>
      </c>
      <c r="BL19" s="109" t="str">
        <f>IFERROR(VLOOKUP(AA19,別添①勤務時間!$A$3:$K$39,10,FALSE),"")</f>
        <v/>
      </c>
      <c r="BM19" s="109" t="str">
        <f>IFERROR(VLOOKUP(AB19,別添①勤務時間!$A$3:$K$39,10,FALSE),"")</f>
        <v/>
      </c>
      <c r="BN19" s="109" t="str">
        <f>IFERROR(VLOOKUP(AC19,別添①勤務時間!$A$3:$K$39,10,FALSE),"")</f>
        <v/>
      </c>
      <c r="BO19" s="109" t="str">
        <f>IFERROR(VLOOKUP(AD19,別添①勤務時間!$A$3:$K$39,10,FALSE),"")</f>
        <v/>
      </c>
      <c r="BP19" s="109" t="str">
        <f>IFERROR(VLOOKUP(AE19,別添①勤務時間!$A$3:$K$39,10,FALSE),"")</f>
        <v/>
      </c>
      <c r="BQ19" s="109" t="str">
        <f>IFERROR(VLOOKUP(AF19,別添①勤務時間!$A$3:$K$39,10,FALSE),"")</f>
        <v/>
      </c>
      <c r="BR19" s="109" t="str">
        <f>IFERROR(VLOOKUP(AG19,別添①勤務時間!$A$3:$K$39,10,FALSE),"")</f>
        <v/>
      </c>
      <c r="BS19" s="109" t="str">
        <f>IFERROR(VLOOKUP(AH19,別添①勤務時間!$A$3:$K$39,10,FALSE),"")</f>
        <v/>
      </c>
      <c r="BT19" s="109" t="str">
        <f>IFERROR(VLOOKUP(AI19,別添①勤務時間!$A$3:$K$39,10,FALSE),"")</f>
        <v/>
      </c>
      <c r="BU19" s="109" t="str">
        <f>IFERROR(VLOOKUP(AJ19,別添①勤務時間!$A$3:$K$39,10,FALSE),"")</f>
        <v/>
      </c>
      <c r="BV19" s="109" t="str">
        <f>IFERROR(VLOOKUP(AK19,別添①勤務時間!$A$3:$K$39,10,FALSE),"")</f>
        <v/>
      </c>
      <c r="BW19" s="109" t="str">
        <f>IFERROR(VLOOKUP(AL19,別添①勤務時間!$A$3:$K$39,10,FALSE),"")</f>
        <v/>
      </c>
      <c r="BX19" s="109" t="str">
        <f>IFERROR(VLOOKUP(AM19,別添①勤務時間!$A$3:$K$39,10,FALSE),"")</f>
        <v/>
      </c>
      <c r="BY19" s="109" t="str">
        <f>IFERROR(VLOOKUP(AN19,別添①勤務時間!$A$3:$K$39,10,FALSE),"")</f>
        <v/>
      </c>
      <c r="BZ19" s="109" t="str">
        <f>IFERROR(VLOOKUP(AO19,別添①勤務時間!$A$3:$K$39,10,FALSE),"")</f>
        <v/>
      </c>
    </row>
    <row r="20" spans="1:78" ht="22.8" customHeight="1">
      <c r="A20" s="75">
        <f t="shared" si="4"/>
        <v>8</v>
      </c>
      <c r="B20" s="48"/>
      <c r="C20" s="236"/>
      <c r="D20" s="281"/>
      <c r="E20" s="282"/>
      <c r="F20" s="283"/>
      <c r="G20" s="281"/>
      <c r="H20" s="282"/>
      <c r="I20" s="282"/>
      <c r="J20" s="284"/>
      <c r="K20" s="48"/>
      <c r="L20" s="49"/>
      <c r="M20" s="49"/>
      <c r="N20" s="49"/>
      <c r="O20" s="49"/>
      <c r="P20" s="49"/>
      <c r="Q20" s="51"/>
      <c r="R20" s="50"/>
      <c r="S20" s="49"/>
      <c r="T20" s="49"/>
      <c r="U20" s="49"/>
      <c r="V20" s="49"/>
      <c r="W20" s="49"/>
      <c r="X20" s="51"/>
      <c r="Y20" s="50"/>
      <c r="Z20" s="49"/>
      <c r="AA20" s="49"/>
      <c r="AB20" s="49"/>
      <c r="AC20" s="49"/>
      <c r="AD20" s="49"/>
      <c r="AE20" s="51"/>
      <c r="AF20" s="50"/>
      <c r="AG20" s="49"/>
      <c r="AH20" s="49"/>
      <c r="AI20" s="49"/>
      <c r="AJ20" s="49"/>
      <c r="AK20" s="49"/>
      <c r="AL20" s="51"/>
      <c r="AM20" s="49"/>
      <c r="AN20" s="49"/>
      <c r="AO20" s="51"/>
      <c r="AP20" s="40" t="str">
        <f t="shared" si="5"/>
        <v/>
      </c>
      <c r="AQ20" s="3" t="str">
        <f t="shared" si="7"/>
        <v/>
      </c>
      <c r="AR20" s="3" t="str">
        <f t="shared" si="6"/>
        <v/>
      </c>
      <c r="AS20" s="47"/>
      <c r="AT20" s="52"/>
      <c r="AU20" s="53"/>
      <c r="AV20" s="109" t="str">
        <f>IFERROR(VLOOKUP(K20,別添①勤務時間!$A$3:$K$39,10,FALSE),"")</f>
        <v/>
      </c>
      <c r="AW20" s="109" t="str">
        <f>IFERROR(VLOOKUP(L20,別添①勤務時間!$A$3:$K$39,10,FALSE),"")</f>
        <v/>
      </c>
      <c r="AX20" s="109" t="str">
        <f>IFERROR(VLOOKUP(M20,別添①勤務時間!$A$3:$K$39,10,FALSE),"")</f>
        <v/>
      </c>
      <c r="AY20" s="109" t="str">
        <f>IFERROR(VLOOKUP(N20,別添①勤務時間!$A$3:$K$39,10,FALSE),"")</f>
        <v/>
      </c>
      <c r="AZ20" s="109" t="str">
        <f>IFERROR(VLOOKUP(O20,別添①勤務時間!$A$3:$K$39,10,FALSE),"")</f>
        <v/>
      </c>
      <c r="BA20" s="109" t="str">
        <f>IFERROR(VLOOKUP(P20,別添①勤務時間!$A$3:$K$39,10,FALSE),"")</f>
        <v/>
      </c>
      <c r="BB20" s="109" t="str">
        <f>IFERROR(VLOOKUP(Q20,別添①勤務時間!$A$3:$K$39,10,FALSE),"")</f>
        <v/>
      </c>
      <c r="BC20" s="109" t="str">
        <f>IFERROR(VLOOKUP(R20,別添①勤務時間!$A$3:$K$39,10,FALSE),"")</f>
        <v/>
      </c>
      <c r="BD20" s="109" t="str">
        <f>IFERROR(VLOOKUP(S20,別添①勤務時間!$A$3:$K$39,10,FALSE),"")</f>
        <v/>
      </c>
      <c r="BE20" s="109" t="str">
        <f>IFERROR(VLOOKUP(T20,別添①勤務時間!$A$3:$K$39,10,FALSE),"")</f>
        <v/>
      </c>
      <c r="BF20" s="109" t="str">
        <f>IFERROR(VLOOKUP(U20,別添①勤務時間!$A$3:$K$39,10,FALSE),"")</f>
        <v/>
      </c>
      <c r="BG20" s="109" t="str">
        <f>IFERROR(VLOOKUP(V20,別添①勤務時間!$A$3:$K$39,10,FALSE),"")</f>
        <v/>
      </c>
      <c r="BH20" s="109" t="str">
        <f>IFERROR(VLOOKUP(W20,別添①勤務時間!$A$3:$K$39,10,FALSE),"")</f>
        <v/>
      </c>
      <c r="BI20" s="109" t="str">
        <f>IFERROR(VLOOKUP(X20,別添①勤務時間!$A$3:$K$39,10,FALSE),"")</f>
        <v/>
      </c>
      <c r="BJ20" s="109" t="str">
        <f>IFERROR(VLOOKUP(Y20,別添①勤務時間!$A$3:$K$39,10,FALSE),"")</f>
        <v/>
      </c>
      <c r="BK20" s="109" t="str">
        <f>IFERROR(VLOOKUP(Z20,別添①勤務時間!$A$3:$K$39,10,FALSE),"")</f>
        <v/>
      </c>
      <c r="BL20" s="109" t="str">
        <f>IFERROR(VLOOKUP(AA20,別添①勤務時間!$A$3:$K$39,10,FALSE),"")</f>
        <v/>
      </c>
      <c r="BM20" s="109" t="str">
        <f>IFERROR(VLOOKUP(AB20,別添①勤務時間!$A$3:$K$39,10,FALSE),"")</f>
        <v/>
      </c>
      <c r="BN20" s="109" t="str">
        <f>IFERROR(VLOOKUP(AC20,別添①勤務時間!$A$3:$K$39,10,FALSE),"")</f>
        <v/>
      </c>
      <c r="BO20" s="109" t="str">
        <f>IFERROR(VLOOKUP(AD20,別添①勤務時間!$A$3:$K$39,10,FALSE),"")</f>
        <v/>
      </c>
      <c r="BP20" s="109" t="str">
        <f>IFERROR(VLOOKUP(AE20,別添①勤務時間!$A$3:$K$39,10,FALSE),"")</f>
        <v/>
      </c>
      <c r="BQ20" s="109" t="str">
        <f>IFERROR(VLOOKUP(AF20,別添①勤務時間!$A$3:$K$39,10,FALSE),"")</f>
        <v/>
      </c>
      <c r="BR20" s="109" t="str">
        <f>IFERROR(VLOOKUP(AG20,別添①勤務時間!$A$3:$K$39,10,FALSE),"")</f>
        <v/>
      </c>
      <c r="BS20" s="109" t="str">
        <f>IFERROR(VLOOKUP(AH20,別添①勤務時間!$A$3:$K$39,10,FALSE),"")</f>
        <v/>
      </c>
      <c r="BT20" s="109" t="str">
        <f>IFERROR(VLOOKUP(AI20,別添①勤務時間!$A$3:$K$39,10,FALSE),"")</f>
        <v/>
      </c>
      <c r="BU20" s="109" t="str">
        <f>IFERROR(VLOOKUP(AJ20,別添①勤務時間!$A$3:$K$39,10,FALSE),"")</f>
        <v/>
      </c>
      <c r="BV20" s="109" t="str">
        <f>IFERROR(VLOOKUP(AK20,別添①勤務時間!$A$3:$K$39,10,FALSE),"")</f>
        <v/>
      </c>
      <c r="BW20" s="109" t="str">
        <f>IFERROR(VLOOKUP(AL20,別添①勤務時間!$A$3:$K$39,10,FALSE),"")</f>
        <v/>
      </c>
      <c r="BX20" s="109" t="str">
        <f>IFERROR(VLOOKUP(AM20,別添①勤務時間!$A$3:$K$39,10,FALSE),"")</f>
        <v/>
      </c>
      <c r="BY20" s="109" t="str">
        <f>IFERROR(VLOOKUP(AN20,別添①勤務時間!$A$3:$K$39,10,FALSE),"")</f>
        <v/>
      </c>
      <c r="BZ20" s="109" t="str">
        <f>IFERROR(VLOOKUP(AO20,別添①勤務時間!$A$3:$K$39,10,FALSE),"")</f>
        <v/>
      </c>
    </row>
    <row r="21" spans="1:78" ht="22.8" customHeight="1">
      <c r="A21" s="75">
        <f t="shared" si="4"/>
        <v>9</v>
      </c>
      <c r="B21" s="48"/>
      <c r="C21" s="236"/>
      <c r="D21" s="281"/>
      <c r="E21" s="282"/>
      <c r="F21" s="283"/>
      <c r="G21" s="281"/>
      <c r="H21" s="282"/>
      <c r="I21" s="282"/>
      <c r="J21" s="284"/>
      <c r="K21" s="48"/>
      <c r="L21" s="49"/>
      <c r="M21" s="49"/>
      <c r="N21" s="49"/>
      <c r="O21" s="49"/>
      <c r="P21" s="49"/>
      <c r="Q21" s="51"/>
      <c r="R21" s="50"/>
      <c r="S21" s="49"/>
      <c r="T21" s="49"/>
      <c r="U21" s="49"/>
      <c r="V21" s="49"/>
      <c r="W21" s="49"/>
      <c r="X21" s="51"/>
      <c r="Y21" s="50"/>
      <c r="Z21" s="49"/>
      <c r="AA21" s="49"/>
      <c r="AB21" s="49"/>
      <c r="AC21" s="49"/>
      <c r="AD21" s="49"/>
      <c r="AE21" s="51"/>
      <c r="AF21" s="50"/>
      <c r="AG21" s="49"/>
      <c r="AH21" s="49"/>
      <c r="AI21" s="49"/>
      <c r="AJ21" s="49"/>
      <c r="AK21" s="49"/>
      <c r="AL21" s="51"/>
      <c r="AM21" s="49"/>
      <c r="AN21" s="49"/>
      <c r="AO21" s="51"/>
      <c r="AP21" s="40" t="str">
        <f t="shared" si="5"/>
        <v/>
      </c>
      <c r="AQ21" s="3" t="str">
        <f t="shared" si="7"/>
        <v/>
      </c>
      <c r="AR21" s="3" t="str">
        <f t="shared" si="6"/>
        <v/>
      </c>
      <c r="AS21" s="47"/>
      <c r="AT21" s="52"/>
      <c r="AU21" s="53"/>
      <c r="AV21" s="109" t="str">
        <f>IFERROR(VLOOKUP(K21,別添①勤務時間!$A$3:$K$39,10,FALSE),"")</f>
        <v/>
      </c>
      <c r="AW21" s="109" t="str">
        <f>IFERROR(VLOOKUP(L21,別添①勤務時間!$A$3:$K$39,10,FALSE),"")</f>
        <v/>
      </c>
      <c r="AX21" s="109" t="str">
        <f>IFERROR(VLOOKUP(M21,別添①勤務時間!$A$3:$K$39,10,FALSE),"")</f>
        <v/>
      </c>
      <c r="AY21" s="109" t="str">
        <f>IFERROR(VLOOKUP(N21,別添①勤務時間!$A$3:$K$39,10,FALSE),"")</f>
        <v/>
      </c>
      <c r="AZ21" s="109" t="str">
        <f>IFERROR(VLOOKUP(O21,別添①勤務時間!$A$3:$K$39,10,FALSE),"")</f>
        <v/>
      </c>
      <c r="BA21" s="109" t="str">
        <f>IFERROR(VLOOKUP(P21,別添①勤務時間!$A$3:$K$39,10,FALSE),"")</f>
        <v/>
      </c>
      <c r="BB21" s="109" t="str">
        <f>IFERROR(VLOOKUP(Q21,別添①勤務時間!$A$3:$K$39,10,FALSE),"")</f>
        <v/>
      </c>
      <c r="BC21" s="109" t="str">
        <f>IFERROR(VLOOKUP(R21,別添①勤務時間!$A$3:$K$39,10,FALSE),"")</f>
        <v/>
      </c>
      <c r="BD21" s="109" t="str">
        <f>IFERROR(VLOOKUP(S21,別添①勤務時間!$A$3:$K$39,10,FALSE),"")</f>
        <v/>
      </c>
      <c r="BE21" s="109" t="str">
        <f>IFERROR(VLOOKUP(T21,別添①勤務時間!$A$3:$K$39,10,FALSE),"")</f>
        <v/>
      </c>
      <c r="BF21" s="109" t="str">
        <f>IFERROR(VLOOKUP(U21,別添①勤務時間!$A$3:$K$39,10,FALSE),"")</f>
        <v/>
      </c>
      <c r="BG21" s="109" t="str">
        <f>IFERROR(VLOOKUP(V21,別添①勤務時間!$A$3:$K$39,10,FALSE),"")</f>
        <v/>
      </c>
      <c r="BH21" s="109" t="str">
        <f>IFERROR(VLOOKUP(W21,別添①勤務時間!$A$3:$K$39,10,FALSE),"")</f>
        <v/>
      </c>
      <c r="BI21" s="109" t="str">
        <f>IFERROR(VLOOKUP(X21,別添①勤務時間!$A$3:$K$39,10,FALSE),"")</f>
        <v/>
      </c>
      <c r="BJ21" s="109" t="str">
        <f>IFERROR(VLOOKUP(Y21,別添①勤務時間!$A$3:$K$39,10,FALSE),"")</f>
        <v/>
      </c>
      <c r="BK21" s="109" t="str">
        <f>IFERROR(VLOOKUP(Z21,別添①勤務時間!$A$3:$K$39,10,FALSE),"")</f>
        <v/>
      </c>
      <c r="BL21" s="109" t="str">
        <f>IFERROR(VLOOKUP(AA21,別添①勤務時間!$A$3:$K$39,10,FALSE),"")</f>
        <v/>
      </c>
      <c r="BM21" s="109" t="str">
        <f>IFERROR(VLOOKUP(AB21,別添①勤務時間!$A$3:$K$39,10,FALSE),"")</f>
        <v/>
      </c>
      <c r="BN21" s="109" t="str">
        <f>IFERROR(VLOOKUP(AC21,別添①勤務時間!$A$3:$K$39,10,FALSE),"")</f>
        <v/>
      </c>
      <c r="BO21" s="109" t="str">
        <f>IFERROR(VLOOKUP(AD21,別添①勤務時間!$A$3:$K$39,10,FALSE),"")</f>
        <v/>
      </c>
      <c r="BP21" s="109" t="str">
        <f>IFERROR(VLOOKUP(AE21,別添①勤務時間!$A$3:$K$39,10,FALSE),"")</f>
        <v/>
      </c>
      <c r="BQ21" s="109" t="str">
        <f>IFERROR(VLOOKUP(AF21,別添①勤務時間!$A$3:$K$39,10,FALSE),"")</f>
        <v/>
      </c>
      <c r="BR21" s="109" t="str">
        <f>IFERROR(VLOOKUP(AG21,別添①勤務時間!$A$3:$K$39,10,FALSE),"")</f>
        <v/>
      </c>
      <c r="BS21" s="109" t="str">
        <f>IFERROR(VLOOKUP(AH21,別添①勤務時間!$A$3:$K$39,10,FALSE),"")</f>
        <v/>
      </c>
      <c r="BT21" s="109" t="str">
        <f>IFERROR(VLOOKUP(AI21,別添①勤務時間!$A$3:$K$39,10,FALSE),"")</f>
        <v/>
      </c>
      <c r="BU21" s="109" t="str">
        <f>IFERROR(VLOOKUP(AJ21,別添①勤務時間!$A$3:$K$39,10,FALSE),"")</f>
        <v/>
      </c>
      <c r="BV21" s="109" t="str">
        <f>IFERROR(VLOOKUP(AK21,別添①勤務時間!$A$3:$K$39,10,FALSE),"")</f>
        <v/>
      </c>
      <c r="BW21" s="109" t="str">
        <f>IFERROR(VLOOKUP(AL21,別添①勤務時間!$A$3:$K$39,10,FALSE),"")</f>
        <v/>
      </c>
      <c r="BX21" s="109" t="str">
        <f>IFERROR(VLOOKUP(AM21,別添①勤務時間!$A$3:$K$39,10,FALSE),"")</f>
        <v/>
      </c>
      <c r="BY21" s="109" t="str">
        <f>IFERROR(VLOOKUP(AN21,別添①勤務時間!$A$3:$K$39,10,FALSE),"")</f>
        <v/>
      </c>
      <c r="BZ21" s="109" t="str">
        <f>IFERROR(VLOOKUP(AO21,別添①勤務時間!$A$3:$K$39,10,FALSE),"")</f>
        <v/>
      </c>
    </row>
    <row r="22" spans="1:78" ht="22.8" customHeight="1">
      <c r="A22" s="75">
        <f t="shared" si="4"/>
        <v>10</v>
      </c>
      <c r="B22" s="48"/>
      <c r="C22" s="236"/>
      <c r="D22" s="281"/>
      <c r="E22" s="282"/>
      <c r="F22" s="283"/>
      <c r="G22" s="281"/>
      <c r="H22" s="282"/>
      <c r="I22" s="282"/>
      <c r="J22" s="284"/>
      <c r="K22" s="48"/>
      <c r="L22" s="49"/>
      <c r="M22" s="49"/>
      <c r="N22" s="49"/>
      <c r="O22" s="49"/>
      <c r="P22" s="49"/>
      <c r="Q22" s="51"/>
      <c r="R22" s="50"/>
      <c r="S22" s="49"/>
      <c r="T22" s="49"/>
      <c r="U22" s="49"/>
      <c r="V22" s="49"/>
      <c r="W22" s="49"/>
      <c r="X22" s="51"/>
      <c r="Y22" s="50"/>
      <c r="Z22" s="49"/>
      <c r="AA22" s="49"/>
      <c r="AB22" s="49"/>
      <c r="AC22" s="49"/>
      <c r="AD22" s="49"/>
      <c r="AE22" s="51"/>
      <c r="AF22" s="50"/>
      <c r="AG22" s="49"/>
      <c r="AH22" s="49"/>
      <c r="AI22" s="49"/>
      <c r="AJ22" s="49"/>
      <c r="AK22" s="49"/>
      <c r="AL22" s="51"/>
      <c r="AM22" s="49"/>
      <c r="AN22" s="49"/>
      <c r="AO22" s="51"/>
      <c r="AP22" s="40" t="str">
        <f t="shared" si="5"/>
        <v/>
      </c>
      <c r="AQ22" s="3" t="str">
        <f t="shared" si="7"/>
        <v/>
      </c>
      <c r="AR22" s="3" t="str">
        <f t="shared" si="6"/>
        <v/>
      </c>
      <c r="AS22" s="47"/>
      <c r="AT22" s="52"/>
      <c r="AU22" s="53"/>
      <c r="AV22" s="109" t="str">
        <f>IFERROR(VLOOKUP(K22,別添①勤務時間!$A$3:$K$39,10,FALSE),"")</f>
        <v/>
      </c>
      <c r="AW22" s="109" t="str">
        <f>IFERROR(VLOOKUP(L22,別添①勤務時間!$A$3:$K$39,10,FALSE),"")</f>
        <v/>
      </c>
      <c r="AX22" s="109" t="str">
        <f>IFERROR(VLOOKUP(M22,別添①勤務時間!$A$3:$K$39,10,FALSE),"")</f>
        <v/>
      </c>
      <c r="AY22" s="109" t="str">
        <f>IFERROR(VLOOKUP(N22,別添①勤務時間!$A$3:$K$39,10,FALSE),"")</f>
        <v/>
      </c>
      <c r="AZ22" s="109" t="str">
        <f>IFERROR(VLOOKUP(O22,別添①勤務時間!$A$3:$K$39,10,FALSE),"")</f>
        <v/>
      </c>
      <c r="BA22" s="109" t="str">
        <f>IFERROR(VLOOKUP(P22,別添①勤務時間!$A$3:$K$39,10,FALSE),"")</f>
        <v/>
      </c>
      <c r="BB22" s="109" t="str">
        <f>IFERROR(VLOOKUP(Q22,別添①勤務時間!$A$3:$K$39,10,FALSE),"")</f>
        <v/>
      </c>
      <c r="BC22" s="109" t="str">
        <f>IFERROR(VLOOKUP(R22,別添①勤務時間!$A$3:$K$39,10,FALSE),"")</f>
        <v/>
      </c>
      <c r="BD22" s="109" t="str">
        <f>IFERROR(VLOOKUP(S22,別添①勤務時間!$A$3:$K$39,10,FALSE),"")</f>
        <v/>
      </c>
      <c r="BE22" s="109" t="str">
        <f>IFERROR(VLOOKUP(T22,別添①勤務時間!$A$3:$K$39,10,FALSE),"")</f>
        <v/>
      </c>
      <c r="BF22" s="109" t="str">
        <f>IFERROR(VLOOKUP(U22,別添①勤務時間!$A$3:$K$39,10,FALSE),"")</f>
        <v/>
      </c>
      <c r="BG22" s="109" t="str">
        <f>IFERROR(VLOOKUP(V22,別添①勤務時間!$A$3:$K$39,10,FALSE),"")</f>
        <v/>
      </c>
      <c r="BH22" s="109" t="str">
        <f>IFERROR(VLOOKUP(W22,別添①勤務時間!$A$3:$K$39,10,FALSE),"")</f>
        <v/>
      </c>
      <c r="BI22" s="109" t="str">
        <f>IFERROR(VLOOKUP(X22,別添①勤務時間!$A$3:$K$39,10,FALSE),"")</f>
        <v/>
      </c>
      <c r="BJ22" s="109" t="str">
        <f>IFERROR(VLOOKUP(Y22,別添①勤務時間!$A$3:$K$39,10,FALSE),"")</f>
        <v/>
      </c>
      <c r="BK22" s="109" t="str">
        <f>IFERROR(VLOOKUP(Z22,別添①勤務時間!$A$3:$K$39,10,FALSE),"")</f>
        <v/>
      </c>
      <c r="BL22" s="109" t="str">
        <f>IFERROR(VLOOKUP(AA22,別添①勤務時間!$A$3:$K$39,10,FALSE),"")</f>
        <v/>
      </c>
      <c r="BM22" s="109" t="str">
        <f>IFERROR(VLOOKUP(AB22,別添①勤務時間!$A$3:$K$39,10,FALSE),"")</f>
        <v/>
      </c>
      <c r="BN22" s="109" t="str">
        <f>IFERROR(VLOOKUP(AC22,別添①勤務時間!$A$3:$K$39,10,FALSE),"")</f>
        <v/>
      </c>
      <c r="BO22" s="109" t="str">
        <f>IFERROR(VLOOKUP(AD22,別添①勤務時間!$A$3:$K$39,10,FALSE),"")</f>
        <v/>
      </c>
      <c r="BP22" s="109" t="str">
        <f>IFERROR(VLOOKUP(AE22,別添①勤務時間!$A$3:$K$39,10,FALSE),"")</f>
        <v/>
      </c>
      <c r="BQ22" s="109" t="str">
        <f>IFERROR(VLOOKUP(AF22,別添①勤務時間!$A$3:$K$39,10,FALSE),"")</f>
        <v/>
      </c>
      <c r="BR22" s="109" t="str">
        <f>IFERROR(VLOOKUP(AG22,別添①勤務時間!$A$3:$K$39,10,FALSE),"")</f>
        <v/>
      </c>
      <c r="BS22" s="109" t="str">
        <f>IFERROR(VLOOKUP(AH22,別添①勤務時間!$A$3:$K$39,10,FALSE),"")</f>
        <v/>
      </c>
      <c r="BT22" s="109" t="str">
        <f>IFERROR(VLOOKUP(AI22,別添①勤務時間!$A$3:$K$39,10,FALSE),"")</f>
        <v/>
      </c>
      <c r="BU22" s="109" t="str">
        <f>IFERROR(VLOOKUP(AJ22,別添①勤務時間!$A$3:$K$39,10,FALSE),"")</f>
        <v/>
      </c>
      <c r="BV22" s="109" t="str">
        <f>IFERROR(VLOOKUP(AK22,別添①勤務時間!$A$3:$K$39,10,FALSE),"")</f>
        <v/>
      </c>
      <c r="BW22" s="109" t="str">
        <f>IFERROR(VLOOKUP(AL22,別添①勤務時間!$A$3:$K$39,10,FALSE),"")</f>
        <v/>
      </c>
      <c r="BX22" s="109" t="str">
        <f>IFERROR(VLOOKUP(AM22,別添①勤務時間!$A$3:$K$39,10,FALSE),"")</f>
        <v/>
      </c>
      <c r="BY22" s="109" t="str">
        <f>IFERROR(VLOOKUP(AN22,別添①勤務時間!$A$3:$K$39,10,FALSE),"")</f>
        <v/>
      </c>
      <c r="BZ22" s="109" t="str">
        <f>IFERROR(VLOOKUP(AO22,別添①勤務時間!$A$3:$K$39,10,FALSE),"")</f>
        <v/>
      </c>
    </row>
    <row r="23" spans="1:78" ht="22.8" customHeight="1">
      <c r="A23" s="75">
        <f t="shared" si="4"/>
        <v>11</v>
      </c>
      <c r="B23" s="48"/>
      <c r="C23" s="236"/>
      <c r="D23" s="281"/>
      <c r="E23" s="282"/>
      <c r="F23" s="283"/>
      <c r="G23" s="281"/>
      <c r="H23" s="282"/>
      <c r="I23" s="282"/>
      <c r="J23" s="284"/>
      <c r="K23" s="48"/>
      <c r="L23" s="49"/>
      <c r="M23" s="49"/>
      <c r="N23" s="49"/>
      <c r="O23" s="49"/>
      <c r="P23" s="49"/>
      <c r="Q23" s="51"/>
      <c r="R23" s="50"/>
      <c r="S23" s="49"/>
      <c r="T23" s="49"/>
      <c r="U23" s="49"/>
      <c r="V23" s="49"/>
      <c r="W23" s="49"/>
      <c r="X23" s="51"/>
      <c r="Y23" s="50"/>
      <c r="Z23" s="49"/>
      <c r="AA23" s="49"/>
      <c r="AB23" s="49"/>
      <c r="AC23" s="49"/>
      <c r="AD23" s="49"/>
      <c r="AE23" s="51"/>
      <c r="AF23" s="50"/>
      <c r="AG23" s="49"/>
      <c r="AH23" s="49"/>
      <c r="AI23" s="49"/>
      <c r="AJ23" s="49"/>
      <c r="AK23" s="49"/>
      <c r="AL23" s="51"/>
      <c r="AM23" s="49"/>
      <c r="AN23" s="49"/>
      <c r="AO23" s="51"/>
      <c r="AP23" s="40" t="str">
        <f t="shared" si="5"/>
        <v/>
      </c>
      <c r="AQ23" s="3" t="str">
        <f t="shared" si="7"/>
        <v/>
      </c>
      <c r="AR23" s="3" t="str">
        <f t="shared" si="6"/>
        <v/>
      </c>
      <c r="AS23" s="47"/>
      <c r="AT23" s="52"/>
      <c r="AU23" s="53"/>
      <c r="AV23" s="109" t="str">
        <f>IFERROR(VLOOKUP(K23,別添①勤務時間!$A$3:$K$39,10,FALSE),"")</f>
        <v/>
      </c>
      <c r="AW23" s="109" t="str">
        <f>IFERROR(VLOOKUP(L23,別添①勤務時間!$A$3:$K$39,10,FALSE),"")</f>
        <v/>
      </c>
      <c r="AX23" s="109" t="str">
        <f>IFERROR(VLOOKUP(M23,別添①勤務時間!$A$3:$K$39,10,FALSE),"")</f>
        <v/>
      </c>
      <c r="AY23" s="109" t="str">
        <f>IFERROR(VLOOKUP(N23,別添①勤務時間!$A$3:$K$39,10,FALSE),"")</f>
        <v/>
      </c>
      <c r="AZ23" s="109" t="str">
        <f>IFERROR(VLOOKUP(O23,別添①勤務時間!$A$3:$K$39,10,FALSE),"")</f>
        <v/>
      </c>
      <c r="BA23" s="109" t="str">
        <f>IFERROR(VLOOKUP(P23,別添①勤務時間!$A$3:$K$39,10,FALSE),"")</f>
        <v/>
      </c>
      <c r="BB23" s="109" t="str">
        <f>IFERROR(VLOOKUP(Q23,別添①勤務時間!$A$3:$K$39,10,FALSE),"")</f>
        <v/>
      </c>
      <c r="BC23" s="109" t="str">
        <f>IFERROR(VLOOKUP(R23,別添①勤務時間!$A$3:$K$39,10,FALSE),"")</f>
        <v/>
      </c>
      <c r="BD23" s="109" t="str">
        <f>IFERROR(VLOOKUP(S23,別添①勤務時間!$A$3:$K$39,10,FALSE),"")</f>
        <v/>
      </c>
      <c r="BE23" s="109" t="str">
        <f>IFERROR(VLOOKUP(T23,別添①勤務時間!$A$3:$K$39,10,FALSE),"")</f>
        <v/>
      </c>
      <c r="BF23" s="109" t="str">
        <f>IFERROR(VLOOKUP(U23,別添①勤務時間!$A$3:$K$39,10,FALSE),"")</f>
        <v/>
      </c>
      <c r="BG23" s="109" t="str">
        <f>IFERROR(VLOOKUP(V23,別添①勤務時間!$A$3:$K$39,10,FALSE),"")</f>
        <v/>
      </c>
      <c r="BH23" s="109" t="str">
        <f>IFERROR(VLOOKUP(W23,別添①勤務時間!$A$3:$K$39,10,FALSE),"")</f>
        <v/>
      </c>
      <c r="BI23" s="109" t="str">
        <f>IFERROR(VLOOKUP(X23,別添①勤務時間!$A$3:$K$39,10,FALSE),"")</f>
        <v/>
      </c>
      <c r="BJ23" s="109" t="str">
        <f>IFERROR(VLOOKUP(Y23,別添①勤務時間!$A$3:$K$39,10,FALSE),"")</f>
        <v/>
      </c>
      <c r="BK23" s="109" t="str">
        <f>IFERROR(VLOOKUP(Z23,別添①勤務時間!$A$3:$K$39,10,FALSE),"")</f>
        <v/>
      </c>
      <c r="BL23" s="109" t="str">
        <f>IFERROR(VLOOKUP(AA23,別添①勤務時間!$A$3:$K$39,10,FALSE),"")</f>
        <v/>
      </c>
      <c r="BM23" s="109" t="str">
        <f>IFERROR(VLOOKUP(AB23,別添①勤務時間!$A$3:$K$39,10,FALSE),"")</f>
        <v/>
      </c>
      <c r="BN23" s="109" t="str">
        <f>IFERROR(VLOOKUP(AC23,別添①勤務時間!$A$3:$K$39,10,FALSE),"")</f>
        <v/>
      </c>
      <c r="BO23" s="109" t="str">
        <f>IFERROR(VLOOKUP(AD23,別添①勤務時間!$A$3:$K$39,10,FALSE),"")</f>
        <v/>
      </c>
      <c r="BP23" s="109" t="str">
        <f>IFERROR(VLOOKUP(AE23,別添①勤務時間!$A$3:$K$39,10,FALSE),"")</f>
        <v/>
      </c>
      <c r="BQ23" s="109" t="str">
        <f>IFERROR(VLOOKUP(AF23,別添①勤務時間!$A$3:$K$39,10,FALSE),"")</f>
        <v/>
      </c>
      <c r="BR23" s="109" t="str">
        <f>IFERROR(VLOOKUP(AG23,別添①勤務時間!$A$3:$K$39,10,FALSE),"")</f>
        <v/>
      </c>
      <c r="BS23" s="109" t="str">
        <f>IFERROR(VLOOKUP(AH23,別添①勤務時間!$A$3:$K$39,10,FALSE),"")</f>
        <v/>
      </c>
      <c r="BT23" s="109" t="str">
        <f>IFERROR(VLOOKUP(AI23,別添①勤務時間!$A$3:$K$39,10,FALSE),"")</f>
        <v/>
      </c>
      <c r="BU23" s="109" t="str">
        <f>IFERROR(VLOOKUP(AJ23,別添①勤務時間!$A$3:$K$39,10,FALSE),"")</f>
        <v/>
      </c>
      <c r="BV23" s="109" t="str">
        <f>IFERROR(VLOOKUP(AK23,別添①勤務時間!$A$3:$K$39,10,FALSE),"")</f>
        <v/>
      </c>
      <c r="BW23" s="109" t="str">
        <f>IFERROR(VLOOKUP(AL23,別添①勤務時間!$A$3:$K$39,10,FALSE),"")</f>
        <v/>
      </c>
      <c r="BX23" s="109" t="str">
        <f>IFERROR(VLOOKUP(AM23,別添①勤務時間!$A$3:$K$39,10,FALSE),"")</f>
        <v/>
      </c>
      <c r="BY23" s="109" t="str">
        <f>IFERROR(VLOOKUP(AN23,別添①勤務時間!$A$3:$K$39,10,FALSE),"")</f>
        <v/>
      </c>
      <c r="BZ23" s="109" t="str">
        <f>IFERROR(VLOOKUP(AO23,別添①勤務時間!$A$3:$K$39,10,FALSE),"")</f>
        <v/>
      </c>
    </row>
    <row r="24" spans="1:78" ht="22.8" customHeight="1">
      <c r="A24" s="75">
        <f t="shared" si="4"/>
        <v>12</v>
      </c>
      <c r="B24" s="48"/>
      <c r="C24" s="236"/>
      <c r="D24" s="281"/>
      <c r="E24" s="282"/>
      <c r="F24" s="283"/>
      <c r="G24" s="281"/>
      <c r="H24" s="282"/>
      <c r="I24" s="282"/>
      <c r="J24" s="284"/>
      <c r="K24" s="48"/>
      <c r="L24" s="49"/>
      <c r="M24" s="49"/>
      <c r="N24" s="49"/>
      <c r="O24" s="49"/>
      <c r="P24" s="49"/>
      <c r="Q24" s="51"/>
      <c r="R24" s="50"/>
      <c r="S24" s="49"/>
      <c r="T24" s="49"/>
      <c r="U24" s="49"/>
      <c r="V24" s="49"/>
      <c r="W24" s="49"/>
      <c r="X24" s="51"/>
      <c r="Y24" s="50"/>
      <c r="Z24" s="49"/>
      <c r="AA24" s="49"/>
      <c r="AB24" s="49"/>
      <c r="AC24" s="49"/>
      <c r="AD24" s="49"/>
      <c r="AE24" s="51"/>
      <c r="AF24" s="50"/>
      <c r="AG24" s="49"/>
      <c r="AH24" s="49"/>
      <c r="AI24" s="49"/>
      <c r="AJ24" s="49"/>
      <c r="AK24" s="49"/>
      <c r="AL24" s="51"/>
      <c r="AM24" s="49"/>
      <c r="AN24" s="49"/>
      <c r="AO24" s="51"/>
      <c r="AP24" s="40" t="str">
        <f t="shared" si="5"/>
        <v/>
      </c>
      <c r="AQ24" s="3" t="str">
        <f t="shared" si="7"/>
        <v/>
      </c>
      <c r="AR24" s="3" t="str">
        <f t="shared" si="6"/>
        <v/>
      </c>
      <c r="AS24" s="47"/>
      <c r="AT24" s="52"/>
      <c r="AU24" s="53"/>
      <c r="AV24" s="109" t="str">
        <f>IFERROR(VLOOKUP(K24,別添①勤務時間!$A$3:$K$39,10,FALSE),"")</f>
        <v/>
      </c>
      <c r="AW24" s="109" t="str">
        <f>IFERROR(VLOOKUP(L24,別添①勤務時間!$A$3:$K$39,10,FALSE),"")</f>
        <v/>
      </c>
      <c r="AX24" s="109" t="str">
        <f>IFERROR(VLOOKUP(M24,別添①勤務時間!$A$3:$K$39,10,FALSE),"")</f>
        <v/>
      </c>
      <c r="AY24" s="109" t="str">
        <f>IFERROR(VLOOKUP(N24,別添①勤務時間!$A$3:$K$39,10,FALSE),"")</f>
        <v/>
      </c>
      <c r="AZ24" s="109" t="str">
        <f>IFERROR(VLOOKUP(O24,別添①勤務時間!$A$3:$K$39,10,FALSE),"")</f>
        <v/>
      </c>
      <c r="BA24" s="109" t="str">
        <f>IFERROR(VLOOKUP(P24,別添①勤務時間!$A$3:$K$39,10,FALSE),"")</f>
        <v/>
      </c>
      <c r="BB24" s="109" t="str">
        <f>IFERROR(VLOOKUP(Q24,別添①勤務時間!$A$3:$K$39,10,FALSE),"")</f>
        <v/>
      </c>
      <c r="BC24" s="109" t="str">
        <f>IFERROR(VLOOKUP(R24,別添①勤務時間!$A$3:$K$39,10,FALSE),"")</f>
        <v/>
      </c>
      <c r="BD24" s="109" t="str">
        <f>IFERROR(VLOOKUP(S24,別添①勤務時間!$A$3:$K$39,10,FALSE),"")</f>
        <v/>
      </c>
      <c r="BE24" s="109" t="str">
        <f>IFERROR(VLOOKUP(T24,別添①勤務時間!$A$3:$K$39,10,FALSE),"")</f>
        <v/>
      </c>
      <c r="BF24" s="109" t="str">
        <f>IFERROR(VLOOKUP(U24,別添①勤務時間!$A$3:$K$39,10,FALSE),"")</f>
        <v/>
      </c>
      <c r="BG24" s="109" t="str">
        <f>IFERROR(VLOOKUP(V24,別添①勤務時間!$A$3:$K$39,10,FALSE),"")</f>
        <v/>
      </c>
      <c r="BH24" s="109" t="str">
        <f>IFERROR(VLOOKUP(W24,別添①勤務時間!$A$3:$K$39,10,FALSE),"")</f>
        <v/>
      </c>
      <c r="BI24" s="109" t="str">
        <f>IFERROR(VLOOKUP(X24,別添①勤務時間!$A$3:$K$39,10,FALSE),"")</f>
        <v/>
      </c>
      <c r="BJ24" s="109" t="str">
        <f>IFERROR(VLOOKUP(Y24,別添①勤務時間!$A$3:$K$39,10,FALSE),"")</f>
        <v/>
      </c>
      <c r="BK24" s="109" t="str">
        <f>IFERROR(VLOOKUP(Z24,別添①勤務時間!$A$3:$K$39,10,FALSE),"")</f>
        <v/>
      </c>
      <c r="BL24" s="109" t="str">
        <f>IFERROR(VLOOKUP(AA24,別添①勤務時間!$A$3:$K$39,10,FALSE),"")</f>
        <v/>
      </c>
      <c r="BM24" s="109" t="str">
        <f>IFERROR(VLOOKUP(AB24,別添①勤務時間!$A$3:$K$39,10,FALSE),"")</f>
        <v/>
      </c>
      <c r="BN24" s="109" t="str">
        <f>IFERROR(VLOOKUP(AC24,別添①勤務時間!$A$3:$K$39,10,FALSE),"")</f>
        <v/>
      </c>
      <c r="BO24" s="109" t="str">
        <f>IFERROR(VLOOKUP(AD24,別添①勤務時間!$A$3:$K$39,10,FALSE),"")</f>
        <v/>
      </c>
      <c r="BP24" s="109" t="str">
        <f>IFERROR(VLOOKUP(AE24,別添①勤務時間!$A$3:$K$39,10,FALSE),"")</f>
        <v/>
      </c>
      <c r="BQ24" s="109" t="str">
        <f>IFERROR(VLOOKUP(AF24,別添①勤務時間!$A$3:$K$39,10,FALSE),"")</f>
        <v/>
      </c>
      <c r="BR24" s="109" t="str">
        <f>IFERROR(VLOOKUP(AG24,別添①勤務時間!$A$3:$K$39,10,FALSE),"")</f>
        <v/>
      </c>
      <c r="BS24" s="109" t="str">
        <f>IFERROR(VLOOKUP(AH24,別添①勤務時間!$A$3:$K$39,10,FALSE),"")</f>
        <v/>
      </c>
      <c r="BT24" s="109" t="str">
        <f>IFERROR(VLOOKUP(AI24,別添①勤務時間!$A$3:$K$39,10,FALSE),"")</f>
        <v/>
      </c>
      <c r="BU24" s="109" t="str">
        <f>IFERROR(VLOOKUP(AJ24,別添①勤務時間!$A$3:$K$39,10,FALSE),"")</f>
        <v/>
      </c>
      <c r="BV24" s="109" t="str">
        <f>IFERROR(VLOOKUP(AK24,別添①勤務時間!$A$3:$K$39,10,FALSE),"")</f>
        <v/>
      </c>
      <c r="BW24" s="109" t="str">
        <f>IFERROR(VLOOKUP(AL24,別添①勤務時間!$A$3:$K$39,10,FALSE),"")</f>
        <v/>
      </c>
      <c r="BX24" s="109" t="str">
        <f>IFERROR(VLOOKUP(AM24,別添①勤務時間!$A$3:$K$39,10,FALSE),"")</f>
        <v/>
      </c>
      <c r="BY24" s="109" t="str">
        <f>IFERROR(VLOOKUP(AN24,別添①勤務時間!$A$3:$K$39,10,FALSE),"")</f>
        <v/>
      </c>
      <c r="BZ24" s="109" t="str">
        <f>IFERROR(VLOOKUP(AO24,別添①勤務時間!$A$3:$K$39,10,FALSE),"")</f>
        <v/>
      </c>
    </row>
    <row r="25" spans="1:78" ht="22.8" customHeight="1">
      <c r="A25" s="75">
        <f t="shared" si="4"/>
        <v>13</v>
      </c>
      <c r="B25" s="48"/>
      <c r="C25" s="236"/>
      <c r="D25" s="281"/>
      <c r="E25" s="282"/>
      <c r="F25" s="283"/>
      <c r="G25" s="281"/>
      <c r="H25" s="282"/>
      <c r="I25" s="282"/>
      <c r="J25" s="284"/>
      <c r="K25" s="48"/>
      <c r="L25" s="49"/>
      <c r="M25" s="49"/>
      <c r="N25" s="49"/>
      <c r="O25" s="49"/>
      <c r="P25" s="49"/>
      <c r="Q25" s="51"/>
      <c r="R25" s="50"/>
      <c r="S25" s="49"/>
      <c r="T25" s="49"/>
      <c r="U25" s="49"/>
      <c r="V25" s="49"/>
      <c r="W25" s="49"/>
      <c r="X25" s="51"/>
      <c r="Y25" s="50"/>
      <c r="Z25" s="49"/>
      <c r="AA25" s="49"/>
      <c r="AB25" s="49"/>
      <c r="AC25" s="49"/>
      <c r="AD25" s="49"/>
      <c r="AE25" s="51"/>
      <c r="AF25" s="50"/>
      <c r="AG25" s="49"/>
      <c r="AH25" s="49"/>
      <c r="AI25" s="49"/>
      <c r="AJ25" s="49"/>
      <c r="AK25" s="49"/>
      <c r="AL25" s="51"/>
      <c r="AM25" s="49"/>
      <c r="AN25" s="49"/>
      <c r="AO25" s="51"/>
      <c r="AP25" s="40" t="str">
        <f>IF($G25="","",IFERROR(IF($AP$3="4週",SUM($AV25:$BW25),SUM($AV25:$BZ25)),""))</f>
        <v/>
      </c>
      <c r="AQ25" s="3" t="str">
        <f t="shared" si="7"/>
        <v/>
      </c>
      <c r="AR25" s="3" t="str">
        <f t="shared" si="6"/>
        <v/>
      </c>
      <c r="AS25" s="47"/>
      <c r="AT25" s="52"/>
      <c r="AU25" s="53"/>
      <c r="AV25" s="109" t="str">
        <f>IFERROR(VLOOKUP(K25,別添①勤務時間!$A$3:$K$39,10,FALSE),"")</f>
        <v/>
      </c>
      <c r="AW25" s="109" t="str">
        <f>IFERROR(VLOOKUP(L25,別添①勤務時間!$A$3:$K$39,10,FALSE),"")</f>
        <v/>
      </c>
      <c r="AX25" s="109" t="str">
        <f>IFERROR(VLOOKUP(M25,別添①勤務時間!$A$3:$K$39,10,FALSE),"")</f>
        <v/>
      </c>
      <c r="AY25" s="109" t="str">
        <f>IFERROR(VLOOKUP(N25,別添①勤務時間!$A$3:$K$39,10,FALSE),"")</f>
        <v/>
      </c>
      <c r="AZ25" s="109" t="str">
        <f>IFERROR(VLOOKUP(O25,別添①勤務時間!$A$3:$K$39,10,FALSE),"")</f>
        <v/>
      </c>
      <c r="BA25" s="109" t="str">
        <f>IFERROR(VLOOKUP(P25,別添①勤務時間!$A$3:$K$39,10,FALSE),"")</f>
        <v/>
      </c>
      <c r="BB25" s="109" t="str">
        <f>IFERROR(VLOOKUP(Q25,別添①勤務時間!$A$3:$K$39,10,FALSE),"")</f>
        <v/>
      </c>
      <c r="BC25" s="109" t="str">
        <f>IFERROR(VLOOKUP(R25,別添①勤務時間!$A$3:$K$39,10,FALSE),"")</f>
        <v/>
      </c>
      <c r="BD25" s="109" t="str">
        <f>IFERROR(VLOOKUP(S25,別添①勤務時間!$A$3:$K$39,10,FALSE),"")</f>
        <v/>
      </c>
      <c r="BE25" s="109" t="str">
        <f>IFERROR(VLOOKUP(T25,別添①勤務時間!$A$3:$K$39,10,FALSE),"")</f>
        <v/>
      </c>
      <c r="BF25" s="109" t="str">
        <f>IFERROR(VLOOKUP(U25,別添①勤務時間!$A$3:$K$39,10,FALSE),"")</f>
        <v/>
      </c>
      <c r="BG25" s="109" t="str">
        <f>IFERROR(VLOOKUP(V25,別添①勤務時間!$A$3:$K$39,10,FALSE),"")</f>
        <v/>
      </c>
      <c r="BH25" s="109" t="str">
        <f>IFERROR(VLOOKUP(W25,別添①勤務時間!$A$3:$K$39,10,FALSE),"")</f>
        <v/>
      </c>
      <c r="BI25" s="109" t="str">
        <f>IFERROR(VLOOKUP(X25,別添①勤務時間!$A$3:$K$39,10,FALSE),"")</f>
        <v/>
      </c>
      <c r="BJ25" s="109" t="str">
        <f>IFERROR(VLOOKUP(Y25,別添①勤務時間!$A$3:$K$39,10,FALSE),"")</f>
        <v/>
      </c>
      <c r="BK25" s="109" t="str">
        <f>IFERROR(VLOOKUP(Z25,別添①勤務時間!$A$3:$K$39,10,FALSE),"")</f>
        <v/>
      </c>
      <c r="BL25" s="109" t="str">
        <f>IFERROR(VLOOKUP(AA25,別添①勤務時間!$A$3:$K$39,10,FALSE),"")</f>
        <v/>
      </c>
      <c r="BM25" s="109" t="str">
        <f>IFERROR(VLOOKUP(AB25,別添①勤務時間!$A$3:$K$39,10,FALSE),"")</f>
        <v/>
      </c>
      <c r="BN25" s="109" t="str">
        <f>IFERROR(VLOOKUP(AC25,別添①勤務時間!$A$3:$K$39,10,FALSE),"")</f>
        <v/>
      </c>
      <c r="BO25" s="109" t="str">
        <f>IFERROR(VLOOKUP(AD25,別添①勤務時間!$A$3:$K$39,10,FALSE),"")</f>
        <v/>
      </c>
      <c r="BP25" s="109" t="str">
        <f>IFERROR(VLOOKUP(AE25,別添①勤務時間!$A$3:$K$39,10,FALSE),"")</f>
        <v/>
      </c>
      <c r="BQ25" s="109" t="str">
        <f>IFERROR(VLOOKUP(AF25,別添①勤務時間!$A$3:$K$39,10,FALSE),"")</f>
        <v/>
      </c>
      <c r="BR25" s="109" t="str">
        <f>IFERROR(VLOOKUP(AG25,別添①勤務時間!$A$3:$K$39,10,FALSE),"")</f>
        <v/>
      </c>
      <c r="BS25" s="109" t="str">
        <f>IFERROR(VLOOKUP(AH25,別添①勤務時間!$A$3:$K$39,10,FALSE),"")</f>
        <v/>
      </c>
      <c r="BT25" s="109" t="str">
        <f>IFERROR(VLOOKUP(AI25,別添①勤務時間!$A$3:$K$39,10,FALSE),"")</f>
        <v/>
      </c>
      <c r="BU25" s="109" t="str">
        <f>IFERROR(VLOOKUP(AJ25,別添①勤務時間!$A$3:$K$39,10,FALSE),"")</f>
        <v/>
      </c>
      <c r="BV25" s="109" t="str">
        <f>IFERROR(VLOOKUP(AK25,別添①勤務時間!$A$3:$K$39,10,FALSE),"")</f>
        <v/>
      </c>
      <c r="BW25" s="109" t="str">
        <f>IFERROR(VLOOKUP(AL25,別添①勤務時間!$A$3:$K$39,10,FALSE),"")</f>
        <v/>
      </c>
      <c r="BX25" s="109" t="str">
        <f>IFERROR(VLOOKUP(AM25,別添①勤務時間!$A$3:$K$39,10,FALSE),"")</f>
        <v/>
      </c>
      <c r="BY25" s="109" t="str">
        <f>IFERROR(VLOOKUP(AN25,別添①勤務時間!$A$3:$K$39,10,FALSE),"")</f>
        <v/>
      </c>
      <c r="BZ25" s="109" t="str">
        <f>IFERROR(VLOOKUP(AO25,別添①勤務時間!$A$3:$K$39,10,FALSE),"")</f>
        <v/>
      </c>
    </row>
    <row r="26" spans="1:78" ht="22.8" customHeight="1">
      <c r="A26" s="75">
        <f t="shared" si="4"/>
        <v>14</v>
      </c>
      <c r="B26" s="48"/>
      <c r="C26" s="236"/>
      <c r="D26" s="281"/>
      <c r="E26" s="282"/>
      <c r="F26" s="283"/>
      <c r="G26" s="281"/>
      <c r="H26" s="282"/>
      <c r="I26" s="282"/>
      <c r="J26" s="284"/>
      <c r="K26" s="48"/>
      <c r="L26" s="49"/>
      <c r="M26" s="49"/>
      <c r="N26" s="49"/>
      <c r="O26" s="49"/>
      <c r="P26" s="49"/>
      <c r="Q26" s="51"/>
      <c r="R26" s="50"/>
      <c r="S26" s="49"/>
      <c r="T26" s="49"/>
      <c r="U26" s="49"/>
      <c r="V26" s="49"/>
      <c r="W26" s="49"/>
      <c r="X26" s="51"/>
      <c r="Y26" s="50"/>
      <c r="Z26" s="49"/>
      <c r="AA26" s="49"/>
      <c r="AB26" s="49"/>
      <c r="AC26" s="49"/>
      <c r="AD26" s="49"/>
      <c r="AE26" s="51"/>
      <c r="AF26" s="50"/>
      <c r="AG26" s="49"/>
      <c r="AH26" s="49"/>
      <c r="AI26" s="49"/>
      <c r="AJ26" s="49"/>
      <c r="AK26" s="49"/>
      <c r="AL26" s="51"/>
      <c r="AM26" s="49"/>
      <c r="AN26" s="49"/>
      <c r="AO26" s="51"/>
      <c r="AP26" s="40" t="str">
        <f t="shared" si="5"/>
        <v/>
      </c>
      <c r="AQ26" s="3" t="str">
        <f t="shared" si="7"/>
        <v/>
      </c>
      <c r="AR26" s="3" t="str">
        <f t="shared" si="6"/>
        <v/>
      </c>
      <c r="AS26" s="47"/>
      <c r="AT26" s="52"/>
      <c r="AU26" s="53"/>
      <c r="AV26" s="109" t="str">
        <f>IFERROR(VLOOKUP(K26,別添①勤務時間!$A$3:$K$39,10,FALSE),"")</f>
        <v/>
      </c>
      <c r="AW26" s="109" t="str">
        <f>IFERROR(VLOOKUP(L26,別添①勤務時間!$A$3:$K$39,10,FALSE),"")</f>
        <v/>
      </c>
      <c r="AX26" s="109" t="str">
        <f>IFERROR(VLOOKUP(M26,別添①勤務時間!$A$3:$K$39,10,FALSE),"")</f>
        <v/>
      </c>
      <c r="AY26" s="109" t="str">
        <f>IFERROR(VLOOKUP(N26,別添①勤務時間!$A$3:$K$39,10,FALSE),"")</f>
        <v/>
      </c>
      <c r="AZ26" s="109" t="str">
        <f>IFERROR(VLOOKUP(O26,別添①勤務時間!$A$3:$K$39,10,FALSE),"")</f>
        <v/>
      </c>
      <c r="BA26" s="109" t="str">
        <f>IFERROR(VLOOKUP(P26,別添①勤務時間!$A$3:$K$39,10,FALSE),"")</f>
        <v/>
      </c>
      <c r="BB26" s="109" t="str">
        <f>IFERROR(VLOOKUP(Q26,別添①勤務時間!$A$3:$K$39,10,FALSE),"")</f>
        <v/>
      </c>
      <c r="BC26" s="109" t="str">
        <f>IFERROR(VLOOKUP(R26,別添①勤務時間!$A$3:$K$39,10,FALSE),"")</f>
        <v/>
      </c>
      <c r="BD26" s="109" t="str">
        <f>IFERROR(VLOOKUP(S26,別添①勤務時間!$A$3:$K$39,10,FALSE),"")</f>
        <v/>
      </c>
      <c r="BE26" s="109" t="str">
        <f>IFERROR(VLOOKUP(T26,別添①勤務時間!$A$3:$K$39,10,FALSE),"")</f>
        <v/>
      </c>
      <c r="BF26" s="109" t="str">
        <f>IFERROR(VLOOKUP(U26,別添①勤務時間!$A$3:$K$39,10,FALSE),"")</f>
        <v/>
      </c>
      <c r="BG26" s="109" t="str">
        <f>IFERROR(VLOOKUP(V26,別添①勤務時間!$A$3:$K$39,10,FALSE),"")</f>
        <v/>
      </c>
      <c r="BH26" s="109" t="str">
        <f>IFERROR(VLOOKUP(W26,別添①勤務時間!$A$3:$K$39,10,FALSE),"")</f>
        <v/>
      </c>
      <c r="BI26" s="109" t="str">
        <f>IFERROR(VLOOKUP(X26,別添①勤務時間!$A$3:$K$39,10,FALSE),"")</f>
        <v/>
      </c>
      <c r="BJ26" s="109" t="str">
        <f>IFERROR(VLOOKUP(Y26,別添①勤務時間!$A$3:$K$39,10,FALSE),"")</f>
        <v/>
      </c>
      <c r="BK26" s="109" t="str">
        <f>IFERROR(VLOOKUP(Z26,別添①勤務時間!$A$3:$K$39,10,FALSE),"")</f>
        <v/>
      </c>
      <c r="BL26" s="109" t="str">
        <f>IFERROR(VLOOKUP(AA26,別添①勤務時間!$A$3:$K$39,10,FALSE),"")</f>
        <v/>
      </c>
      <c r="BM26" s="109" t="str">
        <f>IFERROR(VLOOKUP(AB26,別添①勤務時間!$A$3:$K$39,10,FALSE),"")</f>
        <v/>
      </c>
      <c r="BN26" s="109" t="str">
        <f>IFERROR(VLOOKUP(AC26,別添①勤務時間!$A$3:$K$39,10,FALSE),"")</f>
        <v/>
      </c>
      <c r="BO26" s="109" t="str">
        <f>IFERROR(VLOOKUP(AD26,別添①勤務時間!$A$3:$K$39,10,FALSE),"")</f>
        <v/>
      </c>
      <c r="BP26" s="109" t="str">
        <f>IFERROR(VLOOKUP(AE26,別添①勤務時間!$A$3:$K$39,10,FALSE),"")</f>
        <v/>
      </c>
      <c r="BQ26" s="109" t="str">
        <f>IFERROR(VLOOKUP(AF26,別添①勤務時間!$A$3:$K$39,10,FALSE),"")</f>
        <v/>
      </c>
      <c r="BR26" s="109" t="str">
        <f>IFERROR(VLOOKUP(AG26,別添①勤務時間!$A$3:$K$39,10,FALSE),"")</f>
        <v/>
      </c>
      <c r="BS26" s="109" t="str">
        <f>IFERROR(VLOOKUP(AH26,別添①勤務時間!$A$3:$K$39,10,FALSE),"")</f>
        <v/>
      </c>
      <c r="BT26" s="109" t="str">
        <f>IFERROR(VLOOKUP(AI26,別添①勤務時間!$A$3:$K$39,10,FALSE),"")</f>
        <v/>
      </c>
      <c r="BU26" s="109" t="str">
        <f>IFERROR(VLOOKUP(AJ26,別添①勤務時間!$A$3:$K$39,10,FALSE),"")</f>
        <v/>
      </c>
      <c r="BV26" s="109" t="str">
        <f>IFERROR(VLOOKUP(AK26,別添①勤務時間!$A$3:$K$39,10,FALSE),"")</f>
        <v/>
      </c>
      <c r="BW26" s="109" t="str">
        <f>IFERROR(VLOOKUP(AL26,別添①勤務時間!$A$3:$K$39,10,FALSE),"")</f>
        <v/>
      </c>
      <c r="BX26" s="109" t="str">
        <f>IFERROR(VLOOKUP(AM26,別添①勤務時間!$A$3:$K$39,10,FALSE),"")</f>
        <v/>
      </c>
      <c r="BY26" s="109" t="str">
        <f>IFERROR(VLOOKUP(AN26,別添①勤務時間!$A$3:$K$39,10,FALSE),"")</f>
        <v/>
      </c>
      <c r="BZ26" s="109" t="str">
        <f>IFERROR(VLOOKUP(AO26,別添①勤務時間!$A$3:$K$39,10,FALSE),"")</f>
        <v/>
      </c>
    </row>
    <row r="27" spans="1:78" ht="22.8" customHeight="1">
      <c r="A27" s="75">
        <f t="shared" si="4"/>
        <v>15</v>
      </c>
      <c r="B27" s="48"/>
      <c r="C27" s="236"/>
      <c r="D27" s="281"/>
      <c r="E27" s="282"/>
      <c r="F27" s="283"/>
      <c r="G27" s="281"/>
      <c r="H27" s="282"/>
      <c r="I27" s="282"/>
      <c r="J27" s="284"/>
      <c r="K27" s="48"/>
      <c r="L27" s="49"/>
      <c r="M27" s="49"/>
      <c r="N27" s="49"/>
      <c r="O27" s="49"/>
      <c r="P27" s="49"/>
      <c r="Q27" s="51"/>
      <c r="R27" s="50"/>
      <c r="S27" s="49"/>
      <c r="T27" s="49"/>
      <c r="U27" s="49"/>
      <c r="V27" s="49"/>
      <c r="W27" s="49"/>
      <c r="X27" s="51"/>
      <c r="Y27" s="50"/>
      <c r="Z27" s="49"/>
      <c r="AA27" s="49"/>
      <c r="AB27" s="49"/>
      <c r="AC27" s="49"/>
      <c r="AD27" s="49"/>
      <c r="AE27" s="51"/>
      <c r="AF27" s="50"/>
      <c r="AG27" s="49"/>
      <c r="AH27" s="49"/>
      <c r="AI27" s="49"/>
      <c r="AJ27" s="49"/>
      <c r="AK27" s="49"/>
      <c r="AL27" s="51"/>
      <c r="AM27" s="49"/>
      <c r="AN27" s="49"/>
      <c r="AO27" s="51"/>
      <c r="AP27" s="40" t="str">
        <f t="shared" si="5"/>
        <v/>
      </c>
      <c r="AQ27" s="3" t="str">
        <f t="shared" si="7"/>
        <v/>
      </c>
      <c r="AR27" s="3" t="str">
        <f t="shared" si="6"/>
        <v/>
      </c>
      <c r="AS27" s="47"/>
      <c r="AT27" s="52"/>
      <c r="AU27" s="53"/>
      <c r="AV27" s="109" t="str">
        <f>IFERROR(VLOOKUP(K27,別添①勤務時間!$A$3:$K$39,10,FALSE),"")</f>
        <v/>
      </c>
      <c r="AW27" s="109" t="str">
        <f>IFERROR(VLOOKUP(L27,別添①勤務時間!$A$3:$K$39,10,FALSE),"")</f>
        <v/>
      </c>
      <c r="AX27" s="109" t="str">
        <f>IFERROR(VLOOKUP(M27,別添①勤務時間!$A$3:$K$39,10,FALSE),"")</f>
        <v/>
      </c>
      <c r="AY27" s="109" t="str">
        <f>IFERROR(VLOOKUP(N27,別添①勤務時間!$A$3:$K$39,10,FALSE),"")</f>
        <v/>
      </c>
      <c r="AZ27" s="109" t="str">
        <f>IFERROR(VLOOKUP(O27,別添①勤務時間!$A$3:$K$39,10,FALSE),"")</f>
        <v/>
      </c>
      <c r="BA27" s="109" t="str">
        <f>IFERROR(VLOOKUP(P27,別添①勤務時間!$A$3:$K$39,10,FALSE),"")</f>
        <v/>
      </c>
      <c r="BB27" s="109" t="str">
        <f>IFERROR(VLOOKUP(Q27,別添①勤務時間!$A$3:$K$39,10,FALSE),"")</f>
        <v/>
      </c>
      <c r="BC27" s="109" t="str">
        <f>IFERROR(VLOOKUP(R27,別添①勤務時間!$A$3:$K$39,10,FALSE),"")</f>
        <v/>
      </c>
      <c r="BD27" s="109" t="str">
        <f>IFERROR(VLOOKUP(S27,別添①勤務時間!$A$3:$K$39,10,FALSE),"")</f>
        <v/>
      </c>
      <c r="BE27" s="109" t="str">
        <f>IFERROR(VLOOKUP(T27,別添①勤務時間!$A$3:$K$39,10,FALSE),"")</f>
        <v/>
      </c>
      <c r="BF27" s="109" t="str">
        <f>IFERROR(VLOOKUP(U27,別添①勤務時間!$A$3:$K$39,10,FALSE),"")</f>
        <v/>
      </c>
      <c r="BG27" s="109" t="str">
        <f>IFERROR(VLOOKUP(V27,別添①勤務時間!$A$3:$K$39,10,FALSE),"")</f>
        <v/>
      </c>
      <c r="BH27" s="109" t="str">
        <f>IFERROR(VLOOKUP(W27,別添①勤務時間!$A$3:$K$39,10,FALSE),"")</f>
        <v/>
      </c>
      <c r="BI27" s="109" t="str">
        <f>IFERROR(VLOOKUP(X27,別添①勤務時間!$A$3:$K$39,10,FALSE),"")</f>
        <v/>
      </c>
      <c r="BJ27" s="109" t="str">
        <f>IFERROR(VLOOKUP(Y27,別添①勤務時間!$A$3:$K$39,10,FALSE),"")</f>
        <v/>
      </c>
      <c r="BK27" s="109" t="str">
        <f>IFERROR(VLOOKUP(Z27,別添①勤務時間!$A$3:$K$39,10,FALSE),"")</f>
        <v/>
      </c>
      <c r="BL27" s="109" t="str">
        <f>IFERROR(VLOOKUP(AA27,別添①勤務時間!$A$3:$K$39,10,FALSE),"")</f>
        <v/>
      </c>
      <c r="BM27" s="109" t="str">
        <f>IFERROR(VLOOKUP(AB27,別添①勤務時間!$A$3:$K$39,10,FALSE),"")</f>
        <v/>
      </c>
      <c r="BN27" s="109" t="str">
        <f>IFERROR(VLOOKUP(AC27,別添①勤務時間!$A$3:$K$39,10,FALSE),"")</f>
        <v/>
      </c>
      <c r="BO27" s="109" t="str">
        <f>IFERROR(VLOOKUP(AD27,別添①勤務時間!$A$3:$K$39,10,FALSE),"")</f>
        <v/>
      </c>
      <c r="BP27" s="109" t="str">
        <f>IFERROR(VLOOKUP(AE27,別添①勤務時間!$A$3:$K$39,10,FALSE),"")</f>
        <v/>
      </c>
      <c r="BQ27" s="109" t="str">
        <f>IFERROR(VLOOKUP(AF27,別添①勤務時間!$A$3:$K$39,10,FALSE),"")</f>
        <v/>
      </c>
      <c r="BR27" s="109" t="str">
        <f>IFERROR(VLOOKUP(AG27,別添①勤務時間!$A$3:$K$39,10,FALSE),"")</f>
        <v/>
      </c>
      <c r="BS27" s="109" t="str">
        <f>IFERROR(VLOOKUP(AH27,別添①勤務時間!$A$3:$K$39,10,FALSE),"")</f>
        <v/>
      </c>
      <c r="BT27" s="109" t="str">
        <f>IFERROR(VLOOKUP(AI27,別添①勤務時間!$A$3:$K$39,10,FALSE),"")</f>
        <v/>
      </c>
      <c r="BU27" s="109" t="str">
        <f>IFERROR(VLOOKUP(AJ27,別添①勤務時間!$A$3:$K$39,10,FALSE),"")</f>
        <v/>
      </c>
      <c r="BV27" s="109" t="str">
        <f>IFERROR(VLOOKUP(AK27,別添①勤務時間!$A$3:$K$39,10,FALSE),"")</f>
        <v/>
      </c>
      <c r="BW27" s="109" t="str">
        <f>IFERROR(VLOOKUP(AL27,別添①勤務時間!$A$3:$K$39,10,FALSE),"")</f>
        <v/>
      </c>
      <c r="BX27" s="109" t="str">
        <f>IFERROR(VLOOKUP(AM27,別添①勤務時間!$A$3:$K$39,10,FALSE),"")</f>
        <v/>
      </c>
      <c r="BY27" s="109" t="str">
        <f>IFERROR(VLOOKUP(AN27,別添①勤務時間!$A$3:$K$39,10,FALSE),"")</f>
        <v/>
      </c>
      <c r="BZ27" s="109" t="str">
        <f>IFERROR(VLOOKUP(AO27,別添①勤務時間!$A$3:$K$39,10,FALSE),"")</f>
        <v/>
      </c>
    </row>
    <row r="28" spans="1:78" ht="22.8" customHeight="1">
      <c r="A28" s="75">
        <f t="shared" si="4"/>
        <v>16</v>
      </c>
      <c r="B28" s="48"/>
      <c r="C28" s="236"/>
      <c r="D28" s="281"/>
      <c r="E28" s="282"/>
      <c r="F28" s="283"/>
      <c r="G28" s="281"/>
      <c r="H28" s="282"/>
      <c r="I28" s="282"/>
      <c r="J28" s="284"/>
      <c r="K28" s="48"/>
      <c r="L28" s="49"/>
      <c r="M28" s="49"/>
      <c r="N28" s="49"/>
      <c r="O28" s="49"/>
      <c r="P28" s="49"/>
      <c r="Q28" s="51"/>
      <c r="R28" s="50"/>
      <c r="S28" s="49"/>
      <c r="T28" s="49"/>
      <c r="U28" s="49"/>
      <c r="V28" s="49"/>
      <c r="W28" s="49"/>
      <c r="X28" s="51"/>
      <c r="Y28" s="50"/>
      <c r="Z28" s="49"/>
      <c r="AA28" s="49"/>
      <c r="AB28" s="49"/>
      <c r="AC28" s="49"/>
      <c r="AD28" s="49"/>
      <c r="AE28" s="51"/>
      <c r="AF28" s="50"/>
      <c r="AG28" s="49"/>
      <c r="AH28" s="49"/>
      <c r="AI28" s="49"/>
      <c r="AJ28" s="49"/>
      <c r="AK28" s="49"/>
      <c r="AL28" s="51"/>
      <c r="AM28" s="49"/>
      <c r="AN28" s="49"/>
      <c r="AO28" s="51"/>
      <c r="AP28" s="40" t="str">
        <f t="shared" si="5"/>
        <v/>
      </c>
      <c r="AQ28" s="3" t="str">
        <f t="shared" si="7"/>
        <v/>
      </c>
      <c r="AR28" s="3" t="str">
        <f t="shared" si="6"/>
        <v/>
      </c>
      <c r="AS28" s="47"/>
      <c r="AT28" s="52"/>
      <c r="AU28" s="53"/>
      <c r="AV28" s="109" t="str">
        <f>IFERROR(VLOOKUP(K28,別添①勤務時間!$A$3:$K$39,10,FALSE),"")</f>
        <v/>
      </c>
      <c r="AW28" s="109" t="str">
        <f>IFERROR(VLOOKUP(L28,別添①勤務時間!$A$3:$K$39,10,FALSE),"")</f>
        <v/>
      </c>
      <c r="AX28" s="109" t="str">
        <f>IFERROR(VLOOKUP(M28,別添①勤務時間!$A$3:$K$39,10,FALSE),"")</f>
        <v/>
      </c>
      <c r="AY28" s="109" t="str">
        <f>IFERROR(VLOOKUP(N28,別添①勤務時間!$A$3:$K$39,10,FALSE),"")</f>
        <v/>
      </c>
      <c r="AZ28" s="109" t="str">
        <f>IFERROR(VLOOKUP(O28,別添①勤務時間!$A$3:$K$39,10,FALSE),"")</f>
        <v/>
      </c>
      <c r="BA28" s="109" t="str">
        <f>IFERROR(VLOOKUP(P28,別添①勤務時間!$A$3:$K$39,10,FALSE),"")</f>
        <v/>
      </c>
      <c r="BB28" s="109" t="str">
        <f>IFERROR(VLOOKUP(Q28,別添①勤務時間!$A$3:$K$39,10,FALSE),"")</f>
        <v/>
      </c>
      <c r="BC28" s="109" t="str">
        <f>IFERROR(VLOOKUP(R28,別添①勤務時間!$A$3:$K$39,10,FALSE),"")</f>
        <v/>
      </c>
      <c r="BD28" s="109" t="str">
        <f>IFERROR(VLOOKUP(S28,別添①勤務時間!$A$3:$K$39,10,FALSE),"")</f>
        <v/>
      </c>
      <c r="BE28" s="109" t="str">
        <f>IFERROR(VLOOKUP(T28,別添①勤務時間!$A$3:$K$39,10,FALSE),"")</f>
        <v/>
      </c>
      <c r="BF28" s="109" t="str">
        <f>IFERROR(VLOOKUP(U28,別添①勤務時間!$A$3:$K$39,10,FALSE),"")</f>
        <v/>
      </c>
      <c r="BG28" s="109" t="str">
        <f>IFERROR(VLOOKUP(V28,別添①勤務時間!$A$3:$K$39,10,FALSE),"")</f>
        <v/>
      </c>
      <c r="BH28" s="109" t="str">
        <f>IFERROR(VLOOKUP(W28,別添①勤務時間!$A$3:$K$39,10,FALSE),"")</f>
        <v/>
      </c>
      <c r="BI28" s="109" t="str">
        <f>IFERROR(VLOOKUP(X28,別添①勤務時間!$A$3:$K$39,10,FALSE),"")</f>
        <v/>
      </c>
      <c r="BJ28" s="109" t="str">
        <f>IFERROR(VLOOKUP(Y28,別添①勤務時間!$A$3:$K$39,10,FALSE),"")</f>
        <v/>
      </c>
      <c r="BK28" s="109" t="str">
        <f>IFERROR(VLOOKUP(Z28,別添①勤務時間!$A$3:$K$39,10,FALSE),"")</f>
        <v/>
      </c>
      <c r="BL28" s="109" t="str">
        <f>IFERROR(VLOOKUP(AA28,別添①勤務時間!$A$3:$K$39,10,FALSE),"")</f>
        <v/>
      </c>
      <c r="BM28" s="109" t="str">
        <f>IFERROR(VLOOKUP(AB28,別添①勤務時間!$A$3:$K$39,10,FALSE),"")</f>
        <v/>
      </c>
      <c r="BN28" s="109" t="str">
        <f>IFERROR(VLOOKUP(AC28,別添①勤務時間!$A$3:$K$39,10,FALSE),"")</f>
        <v/>
      </c>
      <c r="BO28" s="109" t="str">
        <f>IFERROR(VLOOKUP(AD28,別添①勤務時間!$A$3:$K$39,10,FALSE),"")</f>
        <v/>
      </c>
      <c r="BP28" s="109" t="str">
        <f>IFERROR(VLOOKUP(AE28,別添①勤務時間!$A$3:$K$39,10,FALSE),"")</f>
        <v/>
      </c>
      <c r="BQ28" s="109" t="str">
        <f>IFERROR(VLOOKUP(AF28,別添①勤務時間!$A$3:$K$39,10,FALSE),"")</f>
        <v/>
      </c>
      <c r="BR28" s="109" t="str">
        <f>IFERROR(VLOOKUP(AG28,別添①勤務時間!$A$3:$K$39,10,FALSE),"")</f>
        <v/>
      </c>
      <c r="BS28" s="109" t="str">
        <f>IFERROR(VLOOKUP(AH28,別添①勤務時間!$A$3:$K$39,10,FALSE),"")</f>
        <v/>
      </c>
      <c r="BT28" s="109" t="str">
        <f>IFERROR(VLOOKUP(AI28,別添①勤務時間!$A$3:$K$39,10,FALSE),"")</f>
        <v/>
      </c>
      <c r="BU28" s="109" t="str">
        <f>IFERROR(VLOOKUP(AJ28,別添①勤務時間!$A$3:$K$39,10,FALSE),"")</f>
        <v/>
      </c>
      <c r="BV28" s="109" t="str">
        <f>IFERROR(VLOOKUP(AK28,別添①勤務時間!$A$3:$K$39,10,FALSE),"")</f>
        <v/>
      </c>
      <c r="BW28" s="109" t="str">
        <f>IFERROR(VLOOKUP(AL28,別添①勤務時間!$A$3:$K$39,10,FALSE),"")</f>
        <v/>
      </c>
      <c r="BX28" s="109" t="str">
        <f>IFERROR(VLOOKUP(AM28,別添①勤務時間!$A$3:$K$39,10,FALSE),"")</f>
        <v/>
      </c>
      <c r="BY28" s="109" t="str">
        <f>IFERROR(VLOOKUP(AN28,別添①勤務時間!$A$3:$K$39,10,FALSE),"")</f>
        <v/>
      </c>
      <c r="BZ28" s="109" t="str">
        <f>IFERROR(VLOOKUP(AO28,別添①勤務時間!$A$3:$K$39,10,FALSE),"")</f>
        <v/>
      </c>
    </row>
    <row r="29" spans="1:78" ht="22.8" customHeight="1">
      <c r="A29" s="70" t="s">
        <v>250</v>
      </c>
      <c r="B29" s="69"/>
      <c r="C29" s="69"/>
      <c r="D29" s="71"/>
      <c r="E29" s="71"/>
      <c r="F29" s="71"/>
      <c r="G29" s="71"/>
      <c r="H29" s="71"/>
      <c r="I29" s="71"/>
      <c r="J29" s="72"/>
      <c r="K29" s="78"/>
      <c r="L29" s="34"/>
      <c r="M29" s="34"/>
      <c r="N29" s="34"/>
      <c r="O29" s="34"/>
      <c r="P29" s="34"/>
      <c r="Q29" s="35"/>
      <c r="R29" s="33"/>
      <c r="S29" s="34"/>
      <c r="T29" s="34"/>
      <c r="U29" s="34"/>
      <c r="V29" s="34"/>
      <c r="W29" s="34"/>
      <c r="X29" s="35"/>
      <c r="Y29" s="33"/>
      <c r="Z29" s="34"/>
      <c r="AA29" s="34"/>
      <c r="AB29" s="34"/>
      <c r="AC29" s="34"/>
      <c r="AD29" s="34"/>
      <c r="AE29" s="35"/>
      <c r="AF29" s="33"/>
      <c r="AG29" s="34"/>
      <c r="AH29" s="34"/>
      <c r="AI29" s="34"/>
      <c r="AJ29" s="34"/>
      <c r="AK29" s="34"/>
      <c r="AL29" s="35"/>
      <c r="AM29" s="34"/>
      <c r="AN29" s="34"/>
      <c r="AO29" s="35"/>
      <c r="AP29" s="41"/>
      <c r="AQ29" s="36"/>
      <c r="AR29" s="36"/>
      <c r="AS29" s="38"/>
      <c r="AT29" s="34"/>
      <c r="AU29" s="37"/>
      <c r="AV29" s="109"/>
      <c r="AW29" s="109"/>
      <c r="AX29" s="109"/>
      <c r="AY29" s="109"/>
      <c r="AZ29" s="109"/>
      <c r="BA29" s="109"/>
      <c r="BB29" s="109"/>
      <c r="BC29" s="109"/>
      <c r="BD29" s="109"/>
      <c r="BE29" s="109"/>
      <c r="BF29" s="109"/>
      <c r="BG29" s="109"/>
      <c r="BH29" s="109"/>
      <c r="BI29" s="109"/>
      <c r="BJ29" s="109"/>
      <c r="BK29" s="109"/>
      <c r="BL29" s="109"/>
      <c r="BM29" s="109"/>
      <c r="BN29" s="109"/>
      <c r="BO29" s="109"/>
      <c r="BP29" s="109"/>
      <c r="BQ29" s="109"/>
      <c r="BR29" s="109"/>
      <c r="BS29" s="109"/>
      <c r="BT29" s="109"/>
      <c r="BU29" s="109"/>
      <c r="BV29" s="109"/>
      <c r="BW29" s="109"/>
      <c r="BX29" s="109"/>
      <c r="BY29" s="109"/>
      <c r="BZ29" s="109"/>
    </row>
    <row r="30" spans="1:78" ht="22.8" customHeight="1">
      <c r="A30" s="413" t="s">
        <v>69</v>
      </c>
      <c r="B30" s="386"/>
      <c r="C30" s="386"/>
      <c r="D30" s="386"/>
      <c r="E30" s="386"/>
      <c r="F30" s="386"/>
      <c r="G30" s="386"/>
      <c r="H30" s="386"/>
      <c r="I30" s="386"/>
      <c r="J30" s="414"/>
      <c r="K30" s="226">
        <f>AV30</f>
        <v>0</v>
      </c>
      <c r="L30" s="227">
        <f t="shared" ref="L30:AO30" si="8">AW30</f>
        <v>0</v>
      </c>
      <c r="M30" s="227">
        <f t="shared" si="8"/>
        <v>0</v>
      </c>
      <c r="N30" s="227">
        <f t="shared" si="8"/>
        <v>0</v>
      </c>
      <c r="O30" s="227">
        <f t="shared" si="8"/>
        <v>0</v>
      </c>
      <c r="P30" s="227">
        <f t="shared" si="8"/>
        <v>0</v>
      </c>
      <c r="Q30" s="228">
        <f t="shared" si="8"/>
        <v>0</v>
      </c>
      <c r="R30" s="229">
        <f t="shared" si="8"/>
        <v>0</v>
      </c>
      <c r="S30" s="227">
        <f t="shared" si="8"/>
        <v>0</v>
      </c>
      <c r="T30" s="227">
        <f t="shared" si="8"/>
        <v>0</v>
      </c>
      <c r="U30" s="227">
        <f t="shared" si="8"/>
        <v>0</v>
      </c>
      <c r="V30" s="227">
        <f t="shared" si="8"/>
        <v>0</v>
      </c>
      <c r="W30" s="227">
        <f t="shared" si="8"/>
        <v>0</v>
      </c>
      <c r="X30" s="228">
        <f t="shared" si="8"/>
        <v>0</v>
      </c>
      <c r="Y30" s="229">
        <f t="shared" si="8"/>
        <v>0</v>
      </c>
      <c r="Z30" s="227">
        <f t="shared" si="8"/>
        <v>0</v>
      </c>
      <c r="AA30" s="227">
        <f t="shared" si="8"/>
        <v>0</v>
      </c>
      <c r="AB30" s="227">
        <f t="shared" si="8"/>
        <v>0</v>
      </c>
      <c r="AC30" s="227">
        <f t="shared" si="8"/>
        <v>0</v>
      </c>
      <c r="AD30" s="227">
        <f t="shared" si="8"/>
        <v>0</v>
      </c>
      <c r="AE30" s="228">
        <f t="shared" si="8"/>
        <v>0</v>
      </c>
      <c r="AF30" s="229">
        <f t="shared" si="8"/>
        <v>0</v>
      </c>
      <c r="AG30" s="227">
        <f t="shared" si="8"/>
        <v>0</v>
      </c>
      <c r="AH30" s="227">
        <f t="shared" si="8"/>
        <v>0</v>
      </c>
      <c r="AI30" s="227">
        <f t="shared" si="8"/>
        <v>0</v>
      </c>
      <c r="AJ30" s="227">
        <f t="shared" si="8"/>
        <v>0</v>
      </c>
      <c r="AK30" s="227">
        <f t="shared" si="8"/>
        <v>0</v>
      </c>
      <c r="AL30" s="228">
        <f t="shared" si="8"/>
        <v>0</v>
      </c>
      <c r="AM30" s="227">
        <f t="shared" si="8"/>
        <v>0</v>
      </c>
      <c r="AN30" s="227">
        <f t="shared" si="8"/>
        <v>0</v>
      </c>
      <c r="AO30" s="228">
        <f t="shared" si="8"/>
        <v>0</v>
      </c>
      <c r="AP30" s="83">
        <f>IF(COUNTA($K30:$AO30)=0,"",SUM(IF($AP$3="4週",$K30:$AL30,$K30:$AO30)))</f>
        <v>0</v>
      </c>
      <c r="AQ30" s="84">
        <f>IF($AP30="","",IF($AP$3="4週",$AP30/4,$AP30/(DAY(EOMONTH($K$10,0))/7)))</f>
        <v>0</v>
      </c>
      <c r="AR30" s="45"/>
      <c r="AS30" s="39"/>
      <c r="AT30" s="234"/>
      <c r="AU30" s="46"/>
      <c r="AV30" s="230">
        <f>IFERROR(SUM(AV$12:AV$29),"")</f>
        <v>0</v>
      </c>
      <c r="AW30" s="230">
        <f t="shared" ref="AW30:BZ30" si="9">IFERROR(SUM(AW$12:AW$29),"")</f>
        <v>0</v>
      </c>
      <c r="AX30" s="230">
        <f t="shared" si="9"/>
        <v>0</v>
      </c>
      <c r="AY30" s="230">
        <f t="shared" si="9"/>
        <v>0</v>
      </c>
      <c r="AZ30" s="230">
        <f t="shared" si="9"/>
        <v>0</v>
      </c>
      <c r="BA30" s="230">
        <f t="shared" si="9"/>
        <v>0</v>
      </c>
      <c r="BB30" s="230">
        <f t="shared" si="9"/>
        <v>0</v>
      </c>
      <c r="BC30" s="230">
        <f t="shared" si="9"/>
        <v>0</v>
      </c>
      <c r="BD30" s="230">
        <f t="shared" si="9"/>
        <v>0</v>
      </c>
      <c r="BE30" s="230">
        <f t="shared" si="9"/>
        <v>0</v>
      </c>
      <c r="BF30" s="230">
        <f t="shared" si="9"/>
        <v>0</v>
      </c>
      <c r="BG30" s="230">
        <f t="shared" si="9"/>
        <v>0</v>
      </c>
      <c r="BH30" s="230">
        <f t="shared" si="9"/>
        <v>0</v>
      </c>
      <c r="BI30" s="230">
        <f t="shared" si="9"/>
        <v>0</v>
      </c>
      <c r="BJ30" s="230">
        <f t="shared" si="9"/>
        <v>0</v>
      </c>
      <c r="BK30" s="230">
        <f t="shared" si="9"/>
        <v>0</v>
      </c>
      <c r="BL30" s="230">
        <f t="shared" si="9"/>
        <v>0</v>
      </c>
      <c r="BM30" s="230">
        <f t="shared" si="9"/>
        <v>0</v>
      </c>
      <c r="BN30" s="230">
        <f t="shared" si="9"/>
        <v>0</v>
      </c>
      <c r="BO30" s="230">
        <f t="shared" si="9"/>
        <v>0</v>
      </c>
      <c r="BP30" s="230">
        <f t="shared" si="9"/>
        <v>0</v>
      </c>
      <c r="BQ30" s="230">
        <f t="shared" si="9"/>
        <v>0</v>
      </c>
      <c r="BR30" s="230">
        <f t="shared" si="9"/>
        <v>0</v>
      </c>
      <c r="BS30" s="230">
        <f t="shared" si="9"/>
        <v>0</v>
      </c>
      <c r="BT30" s="230">
        <f t="shared" si="9"/>
        <v>0</v>
      </c>
      <c r="BU30" s="230">
        <f t="shared" si="9"/>
        <v>0</v>
      </c>
      <c r="BV30" s="230">
        <f t="shared" si="9"/>
        <v>0</v>
      </c>
      <c r="BW30" s="230">
        <f t="shared" si="9"/>
        <v>0</v>
      </c>
      <c r="BX30" s="230">
        <f t="shared" si="9"/>
        <v>0</v>
      </c>
      <c r="BY30" s="230">
        <f t="shared" si="9"/>
        <v>0</v>
      </c>
      <c r="BZ30" s="230">
        <f t="shared" si="9"/>
        <v>0</v>
      </c>
    </row>
    <row r="31" spans="1:78" ht="22.8" customHeight="1" thickBot="1">
      <c r="A31" s="415" t="s">
        <v>83</v>
      </c>
      <c r="B31" s="416"/>
      <c r="C31" s="416"/>
      <c r="D31" s="416"/>
      <c r="E31" s="416"/>
      <c r="F31" s="416"/>
      <c r="G31" s="416"/>
      <c r="H31" s="416"/>
      <c r="I31" s="416"/>
      <c r="J31" s="417"/>
      <c r="K31" s="231"/>
      <c r="L31" s="89"/>
      <c r="M31" s="89"/>
      <c r="N31" s="89"/>
      <c r="O31" s="89"/>
      <c r="P31" s="89"/>
      <c r="Q31" s="90"/>
      <c r="R31" s="232"/>
      <c r="S31" s="89"/>
      <c r="T31" s="89"/>
      <c r="U31" s="89"/>
      <c r="V31" s="89"/>
      <c r="W31" s="89"/>
      <c r="X31" s="90"/>
      <c r="Y31" s="232"/>
      <c r="Z31" s="89"/>
      <c r="AA31" s="89"/>
      <c r="AB31" s="89"/>
      <c r="AC31" s="89"/>
      <c r="AD31" s="89"/>
      <c r="AE31" s="90"/>
      <c r="AF31" s="232"/>
      <c r="AG31" s="89"/>
      <c r="AH31" s="89"/>
      <c r="AI31" s="89"/>
      <c r="AJ31" s="89"/>
      <c r="AK31" s="89"/>
      <c r="AL31" s="90"/>
      <c r="AM31" s="89"/>
      <c r="AN31" s="89"/>
      <c r="AO31" s="90"/>
      <c r="AP31" s="91" t="str">
        <f>IF(COUNTA($K31:$AO31)=0,"",SUM(IF($AP$3="4週",$K31:$AL31,$K31:$AO31)))</f>
        <v/>
      </c>
      <c r="AQ31" s="92" t="str">
        <f>IF($AP31="","",IF($AP$3="4週",$AP31/4,$AP31/(DAY(EOMONTH($K$10,0))/7)))</f>
        <v/>
      </c>
      <c r="AR31" s="42"/>
      <c r="AS31" s="43"/>
      <c r="AT31" s="235"/>
      <c r="AU31" s="44"/>
    </row>
    <row r="32" spans="1:78" ht="22.8" customHeight="1" thickBot="1"/>
    <row r="33" spans="1:47" ht="71.400000000000006" customHeight="1" thickBot="1">
      <c r="A33" s="418" t="s">
        <v>5</v>
      </c>
      <c r="B33" s="419"/>
      <c r="C33" s="419"/>
      <c r="D33" s="419"/>
      <c r="E33" s="419"/>
      <c r="F33" s="419"/>
      <c r="G33" s="419"/>
      <c r="H33" s="419"/>
      <c r="I33" s="419"/>
      <c r="J33" s="419"/>
      <c r="K33" s="420"/>
      <c r="L33" s="409" t="str">
        <f>IF(別添①勤務時間!$L$40=0,"",別添①勤務時間!$L$40)</f>
        <v/>
      </c>
      <c r="M33" s="410"/>
      <c r="N33" s="410"/>
      <c r="O33" s="410"/>
      <c r="P33" s="410"/>
      <c r="Q33" s="410"/>
      <c r="R33" s="410"/>
      <c r="S33" s="410"/>
      <c r="T33" s="410"/>
      <c r="U33" s="410"/>
      <c r="V33" s="410"/>
      <c r="W33" s="410"/>
      <c r="X33" s="410"/>
      <c r="Y33" s="410"/>
      <c r="Z33" s="410"/>
      <c r="AA33" s="410"/>
      <c r="AB33" s="410"/>
      <c r="AC33" s="410"/>
      <c r="AD33" s="410"/>
      <c r="AE33" s="410"/>
      <c r="AF33" s="410"/>
      <c r="AG33" s="410"/>
      <c r="AH33" s="410"/>
      <c r="AI33" s="410"/>
      <c r="AJ33" s="410"/>
      <c r="AK33" s="410"/>
      <c r="AL33" s="410"/>
      <c r="AM33" s="410"/>
      <c r="AN33" s="410"/>
      <c r="AO33" s="410"/>
      <c r="AP33" s="410"/>
      <c r="AQ33" s="410"/>
      <c r="AR33" s="410"/>
      <c r="AS33" s="410"/>
      <c r="AT33" s="410"/>
      <c r="AU33" s="411"/>
    </row>
    <row r="35" spans="1:47" ht="22.8" customHeight="1">
      <c r="B35" s="291" t="s">
        <v>425</v>
      </c>
      <c r="C35" s="292"/>
      <c r="D35" s="292"/>
      <c r="E35" s="292"/>
      <c r="F35" s="292"/>
      <c r="G35" s="292"/>
      <c r="H35" s="292"/>
      <c r="I35" s="292"/>
      <c r="J35" s="292"/>
      <c r="K35" s="292"/>
      <c r="L35" s="292"/>
      <c r="M35" s="292"/>
      <c r="N35" s="292"/>
      <c r="O35" s="292"/>
      <c r="P35" s="292"/>
      <c r="Q35" s="292"/>
      <c r="R35" s="292"/>
      <c r="S35" s="293"/>
      <c r="T35" s="408">
        <f ca="1">ROUNDDOWN($AF$4/IF($C$5&lt;4,6,IF($C$5&lt;5,5,3)),1)</f>
        <v>0</v>
      </c>
      <c r="U35" s="408"/>
      <c r="V35" s="408"/>
      <c r="W35" s="408"/>
      <c r="X35" s="306" t="s">
        <v>274</v>
      </c>
      <c r="Y35" s="494"/>
      <c r="Z35" s="494"/>
      <c r="AA35" s="307"/>
      <c r="AB35" s="412">
        <f ca="1">IFERROR(ROUNDDOWN($T35*$AT$5,2),"")</f>
        <v>0</v>
      </c>
      <c r="AC35" s="412"/>
      <c r="AD35" s="412"/>
      <c r="AE35" s="412"/>
      <c r="AF35" s="426" t="s">
        <v>459</v>
      </c>
      <c r="AG35" s="489"/>
      <c r="AH35" s="489"/>
      <c r="AI35" s="490"/>
      <c r="AJ35" s="485">
        <f>SUM($P$44:$AI$44)</f>
        <v>0</v>
      </c>
      <c r="AK35" s="486"/>
      <c r="AL35" s="486"/>
      <c r="AM35" s="487"/>
    </row>
    <row r="36" spans="1:47" ht="22.8" customHeight="1">
      <c r="B36" s="426" t="s">
        <v>399</v>
      </c>
      <c r="C36" s="427"/>
      <c r="D36" s="291" t="s">
        <v>396</v>
      </c>
      <c r="E36" s="292"/>
      <c r="F36" s="292"/>
      <c r="G36" s="292"/>
      <c r="H36" s="292"/>
      <c r="I36" s="292"/>
      <c r="J36" s="292"/>
      <c r="K36" s="292"/>
      <c r="L36" s="292"/>
      <c r="M36" s="292"/>
      <c r="N36" s="292"/>
      <c r="O36" s="292"/>
      <c r="P36" s="292"/>
      <c r="Q36" s="292"/>
      <c r="R36" s="292"/>
      <c r="S36" s="293"/>
      <c r="T36" s="408" t="str">
        <f>IFERROR(IF($K$6="あり",ROUNDDOWN($AF$4/VLOOKUP($K4,マスタ!$K$1:$M$6,3,FALSE),1),""),"")</f>
        <v/>
      </c>
      <c r="U36" s="408"/>
      <c r="V36" s="408"/>
      <c r="W36" s="408"/>
      <c r="X36" s="308"/>
      <c r="Y36" s="495"/>
      <c r="Z36" s="495"/>
      <c r="AA36" s="309"/>
      <c r="AB36" s="412" t="str">
        <f>IFERROR(ROUNDDOWN($T36*$AT$5,2),"")</f>
        <v/>
      </c>
      <c r="AC36" s="412"/>
      <c r="AD36" s="412"/>
      <c r="AE36" s="412"/>
      <c r="AF36" s="491"/>
      <c r="AG36" s="492"/>
      <c r="AH36" s="492"/>
      <c r="AI36" s="493"/>
      <c r="AJ36" s="488" t="str">
        <f>IF(T36="","",SUM($P$44:$AI$44))</f>
        <v/>
      </c>
      <c r="AK36" s="488"/>
      <c r="AL36" s="488"/>
      <c r="AM36" s="488"/>
    </row>
    <row r="37" spans="1:47" ht="22.8" customHeight="1">
      <c r="B37" s="428"/>
      <c r="C37" s="429"/>
      <c r="D37" s="426" t="s">
        <v>400</v>
      </c>
      <c r="E37" s="477"/>
      <c r="F37" s="477"/>
      <c r="G37" s="477"/>
      <c r="H37" s="477"/>
      <c r="I37" s="477"/>
      <c r="J37" s="477"/>
      <c r="K37" s="477"/>
      <c r="L37" s="424" t="s">
        <v>398</v>
      </c>
      <c r="M37" s="424"/>
      <c r="N37" s="424"/>
      <c r="O37" s="424"/>
      <c r="P37" s="422" t="s">
        <v>397</v>
      </c>
      <c r="Q37" s="422"/>
      <c r="R37" s="422"/>
      <c r="S37" s="422"/>
      <c r="T37" s="422" t="s">
        <v>395</v>
      </c>
      <c r="U37" s="422"/>
      <c r="V37" s="422"/>
      <c r="W37" s="422"/>
      <c r="X37" s="424" t="s">
        <v>401</v>
      </c>
      <c r="Y37" s="424"/>
      <c r="Z37" s="424"/>
      <c r="AA37" s="424"/>
      <c r="AB37" s="422" t="s">
        <v>402</v>
      </c>
      <c r="AC37" s="422"/>
      <c r="AD37" s="422"/>
      <c r="AE37" s="422"/>
    </row>
    <row r="38" spans="1:47" ht="22.8" customHeight="1">
      <c r="B38" s="430"/>
      <c r="C38" s="431"/>
      <c r="D38" s="430"/>
      <c r="E38" s="478"/>
      <c r="F38" s="478"/>
      <c r="G38" s="478"/>
      <c r="H38" s="478"/>
      <c r="I38" s="478"/>
      <c r="J38" s="478"/>
      <c r="K38" s="478"/>
      <c r="L38" s="421">
        <f ca="1">ROUNDUP(SUM($AB$4:$AE$4),)</f>
        <v>0</v>
      </c>
      <c r="M38" s="421"/>
      <c r="N38" s="421"/>
      <c r="O38" s="421"/>
      <c r="P38" s="423"/>
      <c r="Q38" s="423"/>
      <c r="R38" s="423"/>
      <c r="S38" s="423"/>
      <c r="T38" s="423">
        <f ca="1">SUM($L$38:$S$38)</f>
        <v>0</v>
      </c>
      <c r="U38" s="423"/>
      <c r="V38" s="423"/>
      <c r="W38" s="423"/>
      <c r="X38" s="425" t="str">
        <f ca="1">IFERROR(ROUNDDOWN($T$38/$AF$4,3),"")</f>
        <v/>
      </c>
      <c r="Y38" s="425"/>
      <c r="Z38" s="425"/>
      <c r="AA38" s="425"/>
      <c r="AB38" s="425" t="str">
        <f>IF($K$6="あり",IF(AND($AJ$36&gt;=$T$36,OR(AND(OR($K$5="Ⅰ型",$K$5="Ⅱ型"),$X$38&gt;=0.6),AND($K$5="Ⅲ型",$X$38&gt;=0.5),$K$5="Ⅳ型")),"OK","NG"),"－")</f>
        <v>－</v>
      </c>
      <c r="AC38" s="425"/>
      <c r="AD38" s="425"/>
      <c r="AE38" s="425"/>
    </row>
    <row r="40" spans="1:47" ht="22.8" customHeight="1">
      <c r="B40" s="406"/>
      <c r="C40" s="407"/>
      <c r="D40" s="291" t="s">
        <v>3</v>
      </c>
      <c r="E40" s="292"/>
      <c r="F40" s="292"/>
      <c r="G40" s="293"/>
      <c r="H40" s="291" t="s">
        <v>20</v>
      </c>
      <c r="I40" s="292"/>
      <c r="J40" s="292"/>
      <c r="K40" s="293"/>
      <c r="L40" s="291" t="s">
        <v>22</v>
      </c>
      <c r="M40" s="292"/>
      <c r="N40" s="292"/>
      <c r="O40" s="293"/>
      <c r="P40" s="291" t="s">
        <v>24</v>
      </c>
      <c r="Q40" s="292"/>
      <c r="R40" s="292"/>
      <c r="S40" s="293"/>
      <c r="T40" s="291" t="s">
        <v>269</v>
      </c>
      <c r="U40" s="292"/>
      <c r="V40" s="292"/>
      <c r="W40" s="293"/>
      <c r="X40" s="291" t="s">
        <v>28</v>
      </c>
      <c r="Y40" s="292"/>
      <c r="Z40" s="292"/>
      <c r="AA40" s="293"/>
      <c r="AB40" s="291" t="s">
        <v>54</v>
      </c>
      <c r="AC40" s="292"/>
      <c r="AD40" s="292"/>
      <c r="AE40" s="293"/>
      <c r="AF40" s="291" t="s">
        <v>30</v>
      </c>
      <c r="AG40" s="292"/>
      <c r="AH40" s="292"/>
      <c r="AI40" s="293"/>
      <c r="AJ40" s="291" t="s">
        <v>120</v>
      </c>
      <c r="AK40" s="292"/>
      <c r="AL40" s="292"/>
      <c r="AM40" s="293"/>
    </row>
    <row r="41" spans="1:47" ht="22.8" customHeight="1">
      <c r="B41" s="339"/>
      <c r="C41" s="340"/>
      <c r="D41" s="304" t="s">
        <v>121</v>
      </c>
      <c r="E41" s="305"/>
      <c r="F41" s="304" t="s">
        <v>122</v>
      </c>
      <c r="G41" s="305"/>
      <c r="H41" s="304" t="s">
        <v>121</v>
      </c>
      <c r="I41" s="305"/>
      <c r="J41" s="304" t="s">
        <v>122</v>
      </c>
      <c r="K41" s="305"/>
      <c r="L41" s="304" t="s">
        <v>121</v>
      </c>
      <c r="M41" s="305"/>
      <c r="N41" s="304" t="s">
        <v>122</v>
      </c>
      <c r="O41" s="305"/>
      <c r="P41" s="304" t="s">
        <v>121</v>
      </c>
      <c r="Q41" s="305"/>
      <c r="R41" s="304" t="s">
        <v>122</v>
      </c>
      <c r="S41" s="305"/>
      <c r="T41" s="304" t="s">
        <v>121</v>
      </c>
      <c r="U41" s="305"/>
      <c r="V41" s="304" t="s">
        <v>122</v>
      </c>
      <c r="W41" s="305"/>
      <c r="X41" s="304" t="s">
        <v>121</v>
      </c>
      <c r="Y41" s="305"/>
      <c r="Z41" s="304" t="s">
        <v>122</v>
      </c>
      <c r="AA41" s="305"/>
      <c r="AB41" s="304" t="s">
        <v>121</v>
      </c>
      <c r="AC41" s="305"/>
      <c r="AD41" s="304" t="s">
        <v>122</v>
      </c>
      <c r="AE41" s="305"/>
      <c r="AF41" s="304" t="s">
        <v>121</v>
      </c>
      <c r="AG41" s="305"/>
      <c r="AH41" s="304" t="s">
        <v>122</v>
      </c>
      <c r="AI41" s="305"/>
      <c r="AJ41" s="304" t="s">
        <v>121</v>
      </c>
      <c r="AK41" s="305"/>
      <c r="AL41" s="304" t="s">
        <v>122</v>
      </c>
      <c r="AM41" s="305"/>
    </row>
    <row r="42" spans="1:47" ht="22.8" customHeight="1">
      <c r="B42" s="304" t="s">
        <v>118</v>
      </c>
      <c r="C42" s="305"/>
      <c r="D42" s="334">
        <f>IF(D40="-","",COUNTIFS($B$12:$B$29,D$40,$C$12:$C$29,"A"))</f>
        <v>0</v>
      </c>
      <c r="E42" s="335"/>
      <c r="F42" s="334">
        <f>IF(D40="-","",COUNTIFS($B$12:$B$29,D$40,$C$12:$C$29,"B"))</f>
        <v>0</v>
      </c>
      <c r="G42" s="335"/>
      <c r="H42" s="334">
        <f>IF(H40="-","",COUNTIFS($B$12:$B$29,H$40,$C$12:$C$29,"A"))</f>
        <v>0</v>
      </c>
      <c r="I42" s="335"/>
      <c r="J42" s="334">
        <f>IF(H40="-","",COUNTIFS($B$12:$B$29,H$40,$C$12:$C$29,"B"))</f>
        <v>0</v>
      </c>
      <c r="K42" s="335"/>
      <c r="L42" s="334">
        <f>IF(L40="-","",COUNTIFS($B$12:$B$29,L$40,$C$12:$C$29,"A"))</f>
        <v>0</v>
      </c>
      <c r="M42" s="335"/>
      <c r="N42" s="334">
        <f>IF(L40="-","",COUNTIFS($B$12:$B$29,L$40,$C$12:$C$29,"B"))</f>
        <v>0</v>
      </c>
      <c r="O42" s="335"/>
      <c r="P42" s="334">
        <f>IF(P40="-","",COUNTIFS($B$12:$B$29,P$40,$C$12:$C$29,"A"))</f>
        <v>0</v>
      </c>
      <c r="Q42" s="335"/>
      <c r="R42" s="334">
        <f>IF(P40="-","",COUNTIFS($B$12:$B$29,P$40,$C$12:$C$29,"B"))</f>
        <v>0</v>
      </c>
      <c r="S42" s="335"/>
      <c r="T42" s="334">
        <f>IF(T40="-","",COUNTIFS($B$12:$B$29,T$40,$C$12:$C$29,"A"))</f>
        <v>0</v>
      </c>
      <c r="U42" s="335"/>
      <c r="V42" s="334">
        <f>IF(T40="-","",COUNTIFS($B$12:$B$29,T$40,$C$12:$C$29,"B"))</f>
        <v>0</v>
      </c>
      <c r="W42" s="335"/>
      <c r="X42" s="334">
        <f>IF(X40="-","",COUNTIFS($B$12:$B$29,X$40,$C$12:$C$29,"A"))</f>
        <v>0</v>
      </c>
      <c r="Y42" s="335"/>
      <c r="Z42" s="334">
        <f>IF(X40="-","",COUNTIFS($B$12:$B$29,X$40,$C$12:$C$29,"B"))</f>
        <v>0</v>
      </c>
      <c r="AA42" s="335"/>
      <c r="AB42" s="334">
        <f>IF(AB40="-","",COUNTIFS($B$12:$B$29,AB$40,$C$12:$C$29,"A"))</f>
        <v>0</v>
      </c>
      <c r="AC42" s="335"/>
      <c r="AD42" s="334">
        <f>IF(AB40="-","",COUNTIFS($B$12:$B$29,AB$40,$C$12:$C$29,"B"))</f>
        <v>0</v>
      </c>
      <c r="AE42" s="335"/>
      <c r="AF42" s="334">
        <f>IF(AF40="-","",COUNTIFS($B$12:$B$29,AF$40,$C$12:$C$29,"A"))</f>
        <v>0</v>
      </c>
      <c r="AG42" s="335"/>
      <c r="AH42" s="334">
        <f>IF(AF40="-","",COUNTIFS($B$12:$B$29,AF$40,$C$12:$C$29,"B"))</f>
        <v>0</v>
      </c>
      <c r="AI42" s="335"/>
      <c r="AJ42" s="334" t="str">
        <f>IF(AJ40="-","",COUNTIFS($B$12:$B$29,AJ$40,$C$12:$C$29,"A"))</f>
        <v/>
      </c>
      <c r="AK42" s="335"/>
      <c r="AL42" s="334" t="str">
        <f>IF(AJ40="-","",COUNTIFS($B$12:$B$29,AJ$40,$C$12:$C$29,"B"))</f>
        <v/>
      </c>
      <c r="AM42" s="335"/>
    </row>
    <row r="43" spans="1:47" ht="22.8" customHeight="1">
      <c r="B43" s="304" t="s">
        <v>119</v>
      </c>
      <c r="C43" s="305"/>
      <c r="D43" s="334">
        <f>IF(D40="-","",COUNTIFS($B$12:$B$29,D$40,$C$12:$C$29,"C"))</f>
        <v>0</v>
      </c>
      <c r="E43" s="335"/>
      <c r="F43" s="334">
        <f>IF(D40="-","",COUNTIFS($B$12:$B$29,D$40,$C$12:$C$29,"D"))</f>
        <v>0</v>
      </c>
      <c r="G43" s="335"/>
      <c r="H43" s="334">
        <f>IF(H40="-","",COUNTIFS($B$12:$B$29,H$40,$C$12:$C$29,"C"))</f>
        <v>0</v>
      </c>
      <c r="I43" s="335"/>
      <c r="J43" s="334">
        <f>IF(H40="-","",COUNTIFS($B$12:$B$29,H$40,$C$12:$C$29,"D"))</f>
        <v>0</v>
      </c>
      <c r="K43" s="335"/>
      <c r="L43" s="334">
        <f>IF(L40="-","",COUNTIFS($B$12:$B$29,L$40,$C$12:$C$29,"C"))</f>
        <v>0</v>
      </c>
      <c r="M43" s="335"/>
      <c r="N43" s="334">
        <f>IF(L40="-","",COUNTIFS($B$12:$B$29,L$40,$C$12:$C$29,"D"))</f>
        <v>0</v>
      </c>
      <c r="O43" s="335"/>
      <c r="P43" s="334">
        <f>IF(P40="-","",COUNTIFS($B$12:$B$29,P$40,$C$12:$C$29,"C"))</f>
        <v>0</v>
      </c>
      <c r="Q43" s="335"/>
      <c r="R43" s="334">
        <f>IF(P40="-","",COUNTIFS($B$12:$B$29,P$40,$C$12:$C$29,"D"))</f>
        <v>0</v>
      </c>
      <c r="S43" s="335"/>
      <c r="T43" s="334">
        <f>IF(T40="-","",COUNTIFS($B$12:$B$29,T$40,$C$12:$C$29,"C"))</f>
        <v>0</v>
      </c>
      <c r="U43" s="335"/>
      <c r="V43" s="334">
        <f>IF(T40="-","",COUNTIFS($B$12:$B$29,T$40,$C$12:$C$29,"D"))</f>
        <v>0</v>
      </c>
      <c r="W43" s="335"/>
      <c r="X43" s="334">
        <f>IF(X40="-","",COUNTIFS($B$12:$B$29,X$40,$C$12:$C$29,"C"))</f>
        <v>0</v>
      </c>
      <c r="Y43" s="335"/>
      <c r="Z43" s="334">
        <f>IF(X40="-","",COUNTIFS($B$12:$B$29,X$40,$C$12:$C$29,"D"))</f>
        <v>0</v>
      </c>
      <c r="AA43" s="335"/>
      <c r="AB43" s="334">
        <f>IF(AB40="-","",COUNTIFS($B$12:$B$29,AB$40,$C$12:$C$29,"C"))</f>
        <v>0</v>
      </c>
      <c r="AC43" s="335"/>
      <c r="AD43" s="334">
        <f>IF(AB40="-","",COUNTIFS($B$12:$B$29,AB$40,$C$12:$C$29,"D"))</f>
        <v>0</v>
      </c>
      <c r="AE43" s="335"/>
      <c r="AF43" s="334">
        <f>IF(AF40="-","",COUNTIFS($B$12:$B$29,AF$40,$C$12:$C$29,"C"))</f>
        <v>0</v>
      </c>
      <c r="AG43" s="335"/>
      <c r="AH43" s="334">
        <f>IF(AF40="-","",COUNTIFS($B$12:$B$29,AF$40,$C$12:$C$29,"D"))</f>
        <v>0</v>
      </c>
      <c r="AI43" s="335"/>
      <c r="AJ43" s="334" t="str">
        <f>IF(AJ40="-","",COUNTIFS($B$12:$B$29,AJ$40,$C$12:$C$29,"C"))</f>
        <v/>
      </c>
      <c r="AK43" s="335"/>
      <c r="AL43" s="334" t="str">
        <f>IF(AJ40="-","",COUNTIFS($B$12:$B$29,AJ$40,$C$12:$C$29,"D"))</f>
        <v/>
      </c>
      <c r="AM43" s="335"/>
    </row>
    <row r="44" spans="1:47" ht="22.8" customHeight="1">
      <c r="B44" s="304" t="s">
        <v>142</v>
      </c>
      <c r="C44" s="305"/>
      <c r="D44" s="336">
        <f>IF(D40="-","",ROUNDDOWN(SUMIFS($AQ$12:$AQ$29,$B$12:$B$29,D40,$AS$12:$AS$29,"")/$AT$5,1)+ROUNDDOWN(SUMIFS($AQ$12:$AQ$29,$B$12:$B$29,D40,$AS$12:$AS$29,"○")/(30*IF($AP$3="4週",(28-$G$12)/28,(DAY(EOMONTH($K$10,0))-$G$12)/DAY(EOMONTH($K$10,0)))),1))</f>
        <v>0</v>
      </c>
      <c r="E44" s="337"/>
      <c r="F44" s="337"/>
      <c r="G44" s="338"/>
      <c r="H44" s="336">
        <f>IF(H40="-","",ROUNDDOWN(SUMIFS($AQ$12:$AQ$29,$B$12:$B$29,H40,$AS$12:$AS$29,"")/$AT$5,1)+ROUNDDOWN(SUMIFS($AQ$12:$AQ$29,$B$12:$B$29,H40,$AS$12:$AS$29,"○")/(30*IF($AP$3="4週",(28-$G$12)/28,(DAY(EOMONTH($K$10,0))-$G$12)/DAY(EOMONTH($K$10,0)))),1))</f>
        <v>0</v>
      </c>
      <c r="I44" s="337"/>
      <c r="J44" s="337"/>
      <c r="K44" s="338"/>
      <c r="L44" s="336">
        <f>IF(L40="-","",ROUNDDOWN(SUMIFS($AQ$12:$AQ$29,$B$12:$B$29,L40,$AS$12:$AS$29,"")/$AT$5,1)+ROUNDDOWN(SUMIFS($AQ$12:$AQ$29,$B$12:$B$29,L40,$AS$12:$AS$29,"○")/(30*IF($AP$3="4週",(28-$G$12)/28,(DAY(EOMONTH($K$10,0))-$G$12)/DAY(EOMONTH($K$10,0)))),1))</f>
        <v>0</v>
      </c>
      <c r="M44" s="337"/>
      <c r="N44" s="337"/>
      <c r="O44" s="338"/>
      <c r="P44" s="336">
        <f t="shared" ref="P44" si="10">IF(P40="-","",ROUNDDOWN(SUMIFS($AQ$12:$AQ$29,$B$12:$B$29,P40,$AS$12:$AS$29,"")/$AT$5,1)+ROUNDDOWN(SUMIFS($AQ$12:$AQ$29,$B$12:$B$29,P40,$AS$12:$AS$29,"○")/(30*IF($AP$3="4週",(28-$G$12)/28,(DAY(EOMONTH($K$10,0))-$G$12)/DAY(EOMONTH($K$10,0)))),1))</f>
        <v>0</v>
      </c>
      <c r="Q44" s="337"/>
      <c r="R44" s="337"/>
      <c r="S44" s="338"/>
      <c r="T44" s="336">
        <f t="shared" ref="T44" si="11">IF(T40="-","",ROUNDDOWN(SUMIFS($AQ$12:$AQ$29,$B$12:$B$29,T40,$AS$12:$AS$29,"")/$AT$5,1)+ROUNDDOWN(SUMIFS($AQ$12:$AQ$29,$B$12:$B$29,T40,$AS$12:$AS$29,"○")/(30*IF($AP$3="4週",(28-$G$12)/28,(DAY(EOMONTH($K$10,0))-$G$12)/DAY(EOMONTH($K$10,0)))),1))</f>
        <v>0</v>
      </c>
      <c r="U44" s="337"/>
      <c r="V44" s="337"/>
      <c r="W44" s="338"/>
      <c r="X44" s="336">
        <f t="shared" ref="X44" si="12">IF(X40="-","",ROUNDDOWN(SUMIFS($AQ$12:$AQ$29,$B$12:$B$29,X40,$AS$12:$AS$29,"")/$AT$5,1)+ROUNDDOWN(SUMIFS($AQ$12:$AQ$29,$B$12:$B$29,X40,$AS$12:$AS$29,"○")/(30*IF($AP$3="4週",(28-$G$12)/28,(DAY(EOMONTH($K$10,0))-$G$12)/DAY(EOMONTH($K$10,0)))),1))</f>
        <v>0</v>
      </c>
      <c r="Y44" s="337"/>
      <c r="Z44" s="337"/>
      <c r="AA44" s="338"/>
      <c r="AB44" s="336">
        <f t="shared" ref="AB44" si="13">IF(AB40="-","",ROUNDDOWN(SUMIFS($AQ$12:$AQ$29,$B$12:$B$29,AB40,$AS$12:$AS$29,"")/$AT$5,1)+ROUNDDOWN(SUMIFS($AQ$12:$AQ$29,$B$12:$B$29,AB40,$AS$12:$AS$29,"○")/(30*IF($AP$3="4週",(28-$G$12)/28,(DAY(EOMONTH($K$10,0))-$G$12)/DAY(EOMONTH($K$10,0)))),1))</f>
        <v>0</v>
      </c>
      <c r="AC44" s="337"/>
      <c r="AD44" s="337"/>
      <c r="AE44" s="338"/>
      <c r="AF44" s="336">
        <f t="shared" ref="AF44" si="14">IF(AF40="-","",ROUNDDOWN(SUMIFS($AQ$12:$AQ$29,$B$12:$B$29,AF40,$AS$12:$AS$29,"")/$AT$5,1)+ROUNDDOWN(SUMIFS($AQ$12:$AQ$29,$B$12:$B$29,AF40,$AS$12:$AS$29,"○")/(30*IF($AP$3="4週",(28-$G$12)/28,(DAY(EOMONTH($K$10,0))-$G$12)/DAY(EOMONTH($K$10,0)))),1))</f>
        <v>0</v>
      </c>
      <c r="AG44" s="337"/>
      <c r="AH44" s="337"/>
      <c r="AI44" s="338"/>
      <c r="AJ44" s="336" t="str">
        <f t="shared" ref="AJ44" si="15">IF(AJ40="-","",ROUNDDOWN(SUMIFS($AQ$12:$AQ$29,$B$12:$B$29,AJ40,$AS$12:$AS$29,"")/$AT$5,1)+ROUNDDOWN(SUMIFS($AQ$12:$AQ$29,$B$12:$B$29,AJ40,$AS$12:$AS$29,"○")/(30*IF($AP$3="4週",(28-$G$12)/28,(DAY(EOMONTH($K$10,0))-$G$12)/DAY(EOMONTH($K$10,0)))),1))</f>
        <v/>
      </c>
      <c r="AK44" s="337"/>
      <c r="AL44" s="337"/>
      <c r="AM44" s="338"/>
    </row>
    <row r="45" spans="1:47" ht="22.8" customHeight="1">
      <c r="B45" s="304" t="s">
        <v>407</v>
      </c>
      <c r="C45" s="305"/>
      <c r="D45" s="298">
        <f>IF(D40="-","",SUMIFS($AQ$12:$AQ$29,$B$12:$B$29,D40))</f>
        <v>0</v>
      </c>
      <c r="E45" s="299"/>
      <c r="F45" s="299"/>
      <c r="G45" s="300"/>
      <c r="H45" s="298">
        <f t="shared" ref="H45" si="16">IF(H40="-","",SUMIFS($AQ$12:$AQ$29,$B$12:$B$29,H40))</f>
        <v>0</v>
      </c>
      <c r="I45" s="299"/>
      <c r="J45" s="299"/>
      <c r="K45" s="300"/>
      <c r="L45" s="298">
        <f t="shared" ref="L45" si="17">IF(L40="-","",SUMIFS($AQ$12:$AQ$29,$B$12:$B$29,L40))</f>
        <v>0</v>
      </c>
      <c r="M45" s="299"/>
      <c r="N45" s="299"/>
      <c r="O45" s="300"/>
      <c r="P45" s="298">
        <f t="shared" ref="P45" si="18">IF(P40="-","",SUMIFS($AQ$12:$AQ$29,$B$12:$B$29,P40))</f>
        <v>0</v>
      </c>
      <c r="Q45" s="299"/>
      <c r="R45" s="299"/>
      <c r="S45" s="300"/>
      <c r="T45" s="298">
        <f t="shared" ref="T45" si="19">IF(T40="-","",SUMIFS($AQ$12:$AQ$29,$B$12:$B$29,T40))</f>
        <v>0</v>
      </c>
      <c r="U45" s="299"/>
      <c r="V45" s="299"/>
      <c r="W45" s="300"/>
      <c r="X45" s="298">
        <f t="shared" ref="X45" si="20">IF(X40="-","",SUMIFS($AQ$12:$AQ$29,$B$12:$B$29,X40))</f>
        <v>0</v>
      </c>
      <c r="Y45" s="299"/>
      <c r="Z45" s="299"/>
      <c r="AA45" s="300"/>
      <c r="AB45" s="298">
        <f t="shared" ref="AB45" si="21">IF(AB40="-","",SUMIFS($AQ$12:$AQ$29,$B$12:$B$29,AB40))</f>
        <v>0</v>
      </c>
      <c r="AC45" s="299"/>
      <c r="AD45" s="299"/>
      <c r="AE45" s="300"/>
      <c r="AF45" s="298">
        <f t="shared" ref="AF45" si="22">IF(AF40="-","",SUMIFS($AQ$12:$AQ$29,$B$12:$B$29,AF40))</f>
        <v>0</v>
      </c>
      <c r="AG45" s="299"/>
      <c r="AH45" s="299"/>
      <c r="AI45" s="300"/>
      <c r="AJ45" s="298" t="str">
        <f t="shared" ref="AJ45" si="23">IF(AJ40="-","",SUMIFS($AQ$12:$AQ$29,$B$12:$B$29,AJ40))</f>
        <v/>
      </c>
      <c r="AK45" s="299"/>
      <c r="AL45" s="299"/>
      <c r="AM45" s="300"/>
    </row>
    <row r="46" spans="1:47" ht="22.8" customHeight="1">
      <c r="B46" s="306" t="s">
        <v>151</v>
      </c>
      <c r="C46" s="307"/>
      <c r="D46" s="316" t="s">
        <v>275</v>
      </c>
      <c r="E46" s="317"/>
      <c r="F46" s="317"/>
      <c r="G46" s="318"/>
      <c r="H46" s="328">
        <f ca="1">IF($AF$4="",0,ROUNDUP($AF$4/60,0))</f>
        <v>0</v>
      </c>
      <c r="I46" s="329"/>
      <c r="J46" s="329"/>
      <c r="K46" s="330"/>
      <c r="L46" s="322" t="s">
        <v>288</v>
      </c>
      <c r="M46" s="323"/>
      <c r="N46" s="323"/>
      <c r="O46" s="324"/>
      <c r="P46" s="331">
        <f ca="1">T35</f>
        <v>0</v>
      </c>
      <c r="Q46" s="332"/>
      <c r="R46" s="332"/>
      <c r="S46" s="332"/>
      <c r="T46" s="332"/>
      <c r="U46" s="332"/>
      <c r="V46" s="332"/>
      <c r="W46" s="332"/>
      <c r="X46" s="332"/>
      <c r="Y46" s="332"/>
      <c r="Z46" s="332"/>
      <c r="AA46" s="332"/>
      <c r="AB46" s="332"/>
      <c r="AC46" s="332"/>
      <c r="AD46" s="332"/>
      <c r="AE46" s="332"/>
      <c r="AF46" s="332"/>
      <c r="AG46" s="332"/>
      <c r="AH46" s="332"/>
      <c r="AI46" s="333"/>
      <c r="AJ46" s="310" t="s">
        <v>152</v>
      </c>
      <c r="AK46" s="311"/>
      <c r="AL46" s="311"/>
      <c r="AM46" s="312"/>
    </row>
    <row r="47" spans="1:47" ht="22.8" customHeight="1">
      <c r="B47" s="308"/>
      <c r="C47" s="309"/>
      <c r="D47" s="319"/>
      <c r="E47" s="320"/>
      <c r="F47" s="320"/>
      <c r="G47" s="321"/>
      <c r="H47" s="301" t="s">
        <v>287</v>
      </c>
      <c r="I47" s="302"/>
      <c r="J47" s="302"/>
      <c r="K47" s="303"/>
      <c r="L47" s="325"/>
      <c r="M47" s="326"/>
      <c r="N47" s="326"/>
      <c r="O47" s="327"/>
      <c r="P47" s="479" t="s">
        <v>289</v>
      </c>
      <c r="Q47" s="480"/>
      <c r="R47" s="480"/>
      <c r="S47" s="481"/>
      <c r="T47" s="482" t="s">
        <v>286</v>
      </c>
      <c r="U47" s="483"/>
      <c r="V47" s="483"/>
      <c r="W47" s="483"/>
      <c r="X47" s="483"/>
      <c r="Y47" s="483"/>
      <c r="Z47" s="483"/>
      <c r="AA47" s="483"/>
      <c r="AB47" s="483"/>
      <c r="AC47" s="483"/>
      <c r="AD47" s="483"/>
      <c r="AE47" s="484"/>
      <c r="AF47" s="479" t="s">
        <v>287</v>
      </c>
      <c r="AG47" s="480"/>
      <c r="AH47" s="480"/>
      <c r="AI47" s="481"/>
      <c r="AJ47" s="313"/>
      <c r="AK47" s="314"/>
      <c r="AL47" s="314"/>
      <c r="AM47" s="315"/>
    </row>
    <row r="48" spans="1:47" ht="22.8" customHeight="1">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row>
    <row r="49" spans="2:47" ht="22.8" customHeight="1">
      <c r="B49" s="1" t="s">
        <v>4</v>
      </c>
    </row>
    <row r="50" spans="2:47" ht="22.8" customHeight="1">
      <c r="B50" s="73" t="s">
        <v>159</v>
      </c>
      <c r="C50" s="297" t="s">
        <v>218</v>
      </c>
      <c r="D50" s="297"/>
      <c r="E50" s="297"/>
      <c r="F50" s="297"/>
      <c r="G50" s="297"/>
      <c r="H50" s="297"/>
      <c r="I50" s="297"/>
      <c r="J50" s="297"/>
      <c r="K50" s="297"/>
      <c r="L50" s="297"/>
      <c r="M50" s="297"/>
      <c r="N50" s="297"/>
      <c r="O50" s="297"/>
      <c r="P50" s="297"/>
      <c r="Q50" s="297"/>
      <c r="R50" s="297"/>
      <c r="S50" s="297"/>
      <c r="T50" s="297"/>
      <c r="U50" s="297"/>
      <c r="V50" s="297"/>
      <c r="W50" s="297"/>
      <c r="X50" s="297"/>
      <c r="Y50" s="297"/>
      <c r="Z50" s="297"/>
      <c r="AA50" s="297"/>
      <c r="AB50" s="297"/>
      <c r="AC50" s="297"/>
      <c r="AD50" s="297"/>
      <c r="AE50" s="297"/>
      <c r="AF50" s="297"/>
      <c r="AG50" s="297"/>
      <c r="AH50" s="297"/>
      <c r="AI50" s="297"/>
      <c r="AJ50" s="297"/>
      <c r="AK50" s="297"/>
      <c r="AL50" s="297"/>
      <c r="AM50" s="297"/>
      <c r="AN50" s="297"/>
      <c r="AO50" s="297"/>
      <c r="AP50" s="297"/>
      <c r="AQ50" s="297"/>
      <c r="AR50" s="297"/>
      <c r="AS50" s="297"/>
      <c r="AT50" s="297"/>
      <c r="AU50" s="54"/>
    </row>
    <row r="51" spans="2:47" ht="22.8" customHeight="1">
      <c r="B51" s="73" t="s">
        <v>160</v>
      </c>
      <c r="C51" s="285" t="s">
        <v>162</v>
      </c>
      <c r="D51" s="285"/>
      <c r="E51" s="285"/>
      <c r="F51" s="285"/>
      <c r="G51" s="285"/>
      <c r="H51" s="285"/>
      <c r="I51" s="285"/>
      <c r="J51" s="285"/>
      <c r="K51" s="285"/>
      <c r="L51" s="285"/>
      <c r="M51" s="285"/>
      <c r="N51" s="285"/>
      <c r="O51" s="285"/>
      <c r="P51" s="285"/>
      <c r="Q51" s="285"/>
      <c r="R51" s="285"/>
      <c r="S51" s="285"/>
      <c r="T51" s="285"/>
      <c r="U51" s="285"/>
      <c r="V51" s="285"/>
      <c r="W51" s="285"/>
      <c r="X51" s="285"/>
      <c r="Y51" s="285"/>
      <c r="Z51" s="285"/>
      <c r="AA51" s="285"/>
      <c r="AB51" s="285"/>
      <c r="AC51" s="285"/>
      <c r="AD51" s="285"/>
      <c r="AE51" s="285"/>
      <c r="AF51" s="285"/>
      <c r="AG51" s="285"/>
      <c r="AH51" s="285"/>
      <c r="AI51" s="285"/>
      <c r="AJ51" s="285"/>
      <c r="AK51" s="285"/>
      <c r="AL51" s="285"/>
      <c r="AM51" s="285"/>
      <c r="AN51" s="285"/>
      <c r="AO51" s="285"/>
      <c r="AP51" s="285"/>
      <c r="AQ51" s="285"/>
      <c r="AR51" s="285"/>
      <c r="AS51" s="285"/>
      <c r="AT51" s="285"/>
    </row>
    <row r="52" spans="2:47" ht="22.8" customHeight="1">
      <c r="B52" s="73" t="s">
        <v>161</v>
      </c>
      <c r="C52" s="285" t="s">
        <v>163</v>
      </c>
      <c r="D52" s="285"/>
      <c r="E52" s="285"/>
      <c r="F52" s="285"/>
      <c r="G52" s="285"/>
      <c r="H52" s="285"/>
      <c r="I52" s="285"/>
      <c r="J52" s="285"/>
      <c r="K52" s="285"/>
      <c r="L52" s="285"/>
      <c r="M52" s="285"/>
      <c r="N52" s="285"/>
      <c r="O52" s="285"/>
      <c r="P52" s="285"/>
      <c r="Q52" s="285"/>
      <c r="R52" s="285"/>
      <c r="S52" s="285"/>
      <c r="T52" s="285"/>
      <c r="U52" s="285"/>
      <c r="V52" s="285"/>
      <c r="W52" s="285"/>
      <c r="X52" s="285"/>
      <c r="Y52" s="285"/>
      <c r="Z52" s="285"/>
      <c r="AA52" s="285"/>
      <c r="AB52" s="285"/>
      <c r="AC52" s="285"/>
      <c r="AD52" s="285"/>
      <c r="AE52" s="285"/>
      <c r="AF52" s="285"/>
      <c r="AG52" s="285"/>
      <c r="AH52" s="285"/>
      <c r="AI52" s="285"/>
      <c r="AJ52" s="285"/>
      <c r="AK52" s="285"/>
      <c r="AL52" s="285"/>
      <c r="AM52" s="285"/>
      <c r="AN52" s="285"/>
      <c r="AO52" s="285"/>
      <c r="AP52" s="285"/>
      <c r="AQ52" s="285"/>
      <c r="AR52" s="285"/>
      <c r="AS52" s="285"/>
      <c r="AT52" s="285"/>
    </row>
    <row r="53" spans="2:47" ht="22.8" customHeight="1">
      <c r="B53" s="73" t="s">
        <v>164</v>
      </c>
      <c r="C53" s="285" t="s">
        <v>166</v>
      </c>
      <c r="D53" s="285"/>
      <c r="E53" s="285"/>
      <c r="F53" s="285"/>
      <c r="G53" s="285"/>
      <c r="H53" s="285"/>
      <c r="I53" s="285"/>
      <c r="J53" s="285"/>
      <c r="K53" s="285"/>
      <c r="L53" s="285"/>
      <c r="M53" s="285"/>
      <c r="N53" s="285"/>
      <c r="O53" s="285"/>
      <c r="P53" s="285"/>
      <c r="Q53" s="285"/>
      <c r="R53" s="285"/>
      <c r="S53" s="285"/>
      <c r="T53" s="285"/>
      <c r="U53" s="285"/>
      <c r="V53" s="285"/>
      <c r="W53" s="285"/>
      <c r="X53" s="285"/>
      <c r="Y53" s="285"/>
      <c r="Z53" s="285"/>
      <c r="AA53" s="285"/>
      <c r="AB53" s="285"/>
      <c r="AC53" s="285"/>
      <c r="AD53" s="285"/>
      <c r="AE53" s="285"/>
      <c r="AF53" s="285"/>
      <c r="AG53" s="285"/>
      <c r="AH53" s="285"/>
      <c r="AI53" s="285"/>
      <c r="AJ53" s="285"/>
      <c r="AK53" s="285"/>
      <c r="AL53" s="285"/>
      <c r="AM53" s="285"/>
      <c r="AN53" s="285"/>
      <c r="AO53" s="285"/>
      <c r="AP53" s="285"/>
      <c r="AQ53" s="285"/>
      <c r="AR53" s="285"/>
      <c r="AS53" s="285"/>
      <c r="AT53" s="285"/>
    </row>
    <row r="54" spans="2:47" ht="22.8" customHeight="1">
      <c r="B54" s="73" t="s">
        <v>165</v>
      </c>
      <c r="C54" s="285" t="s">
        <v>167</v>
      </c>
      <c r="D54" s="285"/>
      <c r="E54" s="285"/>
      <c r="F54" s="285"/>
      <c r="G54" s="285"/>
      <c r="H54" s="285"/>
      <c r="I54" s="285"/>
      <c r="J54" s="285"/>
      <c r="K54" s="285"/>
      <c r="L54" s="285"/>
      <c r="M54" s="285"/>
      <c r="N54" s="285"/>
      <c r="O54" s="285"/>
      <c r="P54" s="285"/>
      <c r="Q54" s="285"/>
      <c r="R54" s="285"/>
      <c r="S54" s="285"/>
      <c r="T54" s="285"/>
      <c r="U54" s="285"/>
      <c r="V54" s="285"/>
      <c r="W54" s="285"/>
      <c r="X54" s="285"/>
      <c r="Y54" s="285"/>
      <c r="Z54" s="285"/>
      <c r="AA54" s="285"/>
      <c r="AB54" s="285"/>
      <c r="AC54" s="285"/>
      <c r="AD54" s="285"/>
      <c r="AE54" s="285"/>
      <c r="AF54" s="285"/>
      <c r="AG54" s="285"/>
      <c r="AH54" s="285"/>
      <c r="AI54" s="285"/>
      <c r="AJ54" s="285"/>
      <c r="AK54" s="285"/>
      <c r="AL54" s="285"/>
      <c r="AM54" s="285"/>
      <c r="AN54" s="285"/>
      <c r="AO54" s="285"/>
      <c r="AP54" s="285"/>
      <c r="AQ54" s="285"/>
      <c r="AR54" s="285"/>
      <c r="AS54" s="285"/>
      <c r="AT54" s="285"/>
    </row>
    <row r="55" spans="2:47" ht="22.8" customHeight="1">
      <c r="B55" s="73"/>
      <c r="D55" s="294" t="s">
        <v>168</v>
      </c>
      <c r="E55" s="295"/>
      <c r="F55" s="294" t="s">
        <v>169</v>
      </c>
      <c r="G55" s="296"/>
      <c r="H55" s="296"/>
      <c r="I55" s="296"/>
      <c r="J55" s="295"/>
      <c r="K55" s="2"/>
      <c r="L55" s="1" t="s">
        <v>211</v>
      </c>
    </row>
    <row r="56" spans="2:47" ht="22.8" customHeight="1">
      <c r="B56" s="73"/>
      <c r="D56" s="286" t="s">
        <v>170</v>
      </c>
      <c r="E56" s="287"/>
      <c r="F56" s="288" t="s">
        <v>171</v>
      </c>
      <c r="G56" s="289"/>
      <c r="H56" s="289"/>
      <c r="I56" s="289"/>
      <c r="J56" s="290"/>
      <c r="M56" s="1" t="s">
        <v>213</v>
      </c>
    </row>
    <row r="57" spans="2:47" ht="22.8" customHeight="1">
      <c r="B57" s="73"/>
      <c r="D57" s="286" t="s">
        <v>172</v>
      </c>
      <c r="E57" s="287"/>
      <c r="F57" s="288" t="s">
        <v>173</v>
      </c>
      <c r="G57" s="289"/>
      <c r="H57" s="289"/>
      <c r="I57" s="289"/>
      <c r="J57" s="290"/>
      <c r="M57" s="67" t="s">
        <v>212</v>
      </c>
    </row>
    <row r="58" spans="2:47" ht="22.8" customHeight="1">
      <c r="B58" s="73"/>
      <c r="D58" s="286" t="s">
        <v>174</v>
      </c>
      <c r="E58" s="287"/>
      <c r="F58" s="288" t="s">
        <v>175</v>
      </c>
      <c r="G58" s="289"/>
      <c r="H58" s="289"/>
      <c r="I58" s="289"/>
      <c r="J58" s="290"/>
      <c r="M58" s="1" t="s">
        <v>214</v>
      </c>
    </row>
    <row r="59" spans="2:47" ht="22.8" customHeight="1">
      <c r="B59" s="73"/>
      <c r="D59" s="286" t="s">
        <v>176</v>
      </c>
      <c r="E59" s="287"/>
      <c r="F59" s="288" t="s">
        <v>177</v>
      </c>
      <c r="G59" s="289"/>
      <c r="H59" s="289"/>
      <c r="I59" s="289"/>
      <c r="J59" s="290"/>
    </row>
    <row r="60" spans="2:47" ht="22.8" customHeight="1">
      <c r="B60" s="73" t="s">
        <v>178</v>
      </c>
      <c r="C60" s="285" t="s">
        <v>179</v>
      </c>
      <c r="D60" s="285"/>
      <c r="E60" s="285"/>
      <c r="F60" s="285"/>
      <c r="G60" s="285"/>
      <c r="H60" s="285"/>
      <c r="I60" s="285"/>
      <c r="J60" s="285"/>
      <c r="K60" s="285"/>
      <c r="L60" s="285"/>
      <c r="M60" s="285"/>
      <c r="N60" s="285"/>
      <c r="O60" s="285"/>
      <c r="P60" s="285"/>
      <c r="Q60" s="285"/>
      <c r="R60" s="285"/>
      <c r="S60" s="285"/>
      <c r="T60" s="285"/>
      <c r="U60" s="285"/>
      <c r="V60" s="285"/>
      <c r="W60" s="285"/>
      <c r="X60" s="285"/>
      <c r="Y60" s="285"/>
      <c r="Z60" s="285"/>
      <c r="AA60" s="285"/>
      <c r="AB60" s="285"/>
      <c r="AC60" s="285"/>
      <c r="AD60" s="285"/>
      <c r="AE60" s="285"/>
      <c r="AF60" s="285"/>
      <c r="AG60" s="285"/>
      <c r="AH60" s="285"/>
      <c r="AI60" s="285"/>
      <c r="AJ60" s="285"/>
      <c r="AK60" s="285"/>
      <c r="AL60" s="285"/>
      <c r="AM60" s="285"/>
      <c r="AN60" s="285"/>
      <c r="AO60" s="285"/>
      <c r="AP60" s="285"/>
      <c r="AQ60" s="285"/>
      <c r="AR60" s="285"/>
      <c r="AS60" s="285"/>
      <c r="AT60" s="285"/>
    </row>
    <row r="61" spans="2:47" ht="22.8" customHeight="1">
      <c r="B61" s="73"/>
      <c r="C61" s="285" t="s">
        <v>180</v>
      </c>
      <c r="D61" s="285"/>
      <c r="E61" s="285"/>
      <c r="F61" s="285"/>
      <c r="G61" s="285"/>
      <c r="H61" s="285"/>
      <c r="I61" s="285"/>
      <c r="J61" s="285"/>
      <c r="K61" s="285"/>
      <c r="L61" s="285"/>
      <c r="M61" s="285"/>
      <c r="N61" s="285"/>
      <c r="O61" s="285"/>
      <c r="P61" s="285"/>
      <c r="Q61" s="285"/>
      <c r="R61" s="285"/>
      <c r="S61" s="285"/>
      <c r="T61" s="285"/>
      <c r="U61" s="285"/>
      <c r="V61" s="285"/>
      <c r="W61" s="285"/>
      <c r="X61" s="285"/>
      <c r="Y61" s="285"/>
      <c r="Z61" s="285"/>
      <c r="AA61" s="285"/>
      <c r="AB61" s="285"/>
      <c r="AC61" s="285"/>
      <c r="AD61" s="285"/>
      <c r="AE61" s="285"/>
      <c r="AF61" s="285"/>
      <c r="AG61" s="285"/>
      <c r="AH61" s="285"/>
      <c r="AI61" s="285"/>
      <c r="AJ61" s="285"/>
      <c r="AK61" s="285"/>
      <c r="AL61" s="285"/>
      <c r="AM61" s="285"/>
      <c r="AN61" s="285"/>
      <c r="AO61" s="285"/>
      <c r="AP61" s="285"/>
      <c r="AQ61" s="285"/>
      <c r="AR61" s="285"/>
      <c r="AS61" s="285"/>
      <c r="AT61" s="285"/>
    </row>
    <row r="62" spans="2:47" ht="22.8" customHeight="1">
      <c r="B62" s="73" t="s">
        <v>181</v>
      </c>
      <c r="C62" s="285" t="s">
        <v>182</v>
      </c>
      <c r="D62" s="285"/>
      <c r="E62" s="285"/>
      <c r="F62" s="285"/>
      <c r="G62" s="285"/>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5"/>
      <c r="AI62" s="285"/>
      <c r="AJ62" s="285"/>
      <c r="AK62" s="285"/>
      <c r="AL62" s="285"/>
      <c r="AM62" s="285"/>
      <c r="AN62" s="285"/>
      <c r="AO62" s="285"/>
      <c r="AP62" s="285"/>
      <c r="AQ62" s="285"/>
      <c r="AR62" s="285"/>
      <c r="AS62" s="285"/>
      <c r="AT62" s="285"/>
    </row>
    <row r="63" spans="2:47" ht="22.8" customHeight="1">
      <c r="B63" s="73" t="s">
        <v>183</v>
      </c>
      <c r="C63" s="285" t="s">
        <v>189</v>
      </c>
      <c r="D63" s="285"/>
      <c r="E63" s="285"/>
      <c r="F63" s="285"/>
      <c r="G63" s="285"/>
      <c r="H63" s="285"/>
      <c r="I63" s="285"/>
      <c r="J63" s="285"/>
      <c r="K63" s="285"/>
      <c r="L63" s="285"/>
      <c r="M63" s="285"/>
      <c r="N63" s="285"/>
      <c r="O63" s="285"/>
      <c r="P63" s="285"/>
      <c r="Q63" s="285"/>
      <c r="R63" s="285"/>
      <c r="S63" s="285"/>
      <c r="T63" s="285"/>
      <c r="U63" s="285"/>
      <c r="V63" s="285"/>
      <c r="W63" s="285"/>
      <c r="X63" s="285"/>
      <c r="Y63" s="285"/>
      <c r="Z63" s="285"/>
      <c r="AA63" s="285"/>
      <c r="AB63" s="285"/>
      <c r="AC63" s="285"/>
      <c r="AD63" s="285"/>
      <c r="AE63" s="285"/>
      <c r="AF63" s="285"/>
      <c r="AG63" s="285"/>
      <c r="AH63" s="285"/>
      <c r="AI63" s="285"/>
      <c r="AJ63" s="285"/>
      <c r="AK63" s="285"/>
      <c r="AL63" s="285"/>
      <c r="AM63" s="285"/>
      <c r="AN63" s="285"/>
      <c r="AO63" s="285"/>
      <c r="AP63" s="285"/>
      <c r="AQ63" s="285"/>
      <c r="AR63" s="285"/>
      <c r="AS63" s="285"/>
      <c r="AT63" s="285"/>
    </row>
    <row r="64" spans="2:47" ht="22.8" customHeight="1">
      <c r="B64" s="73" t="s">
        <v>184</v>
      </c>
      <c r="C64" s="285" t="s">
        <v>198</v>
      </c>
      <c r="D64" s="285"/>
      <c r="E64" s="285"/>
      <c r="F64" s="285"/>
      <c r="G64" s="285"/>
      <c r="H64" s="285"/>
      <c r="I64" s="285"/>
      <c r="J64" s="285"/>
      <c r="K64" s="285"/>
      <c r="L64" s="285"/>
      <c r="M64" s="285"/>
      <c r="N64" s="285"/>
      <c r="O64" s="285"/>
      <c r="P64" s="285"/>
      <c r="Q64" s="285"/>
      <c r="R64" s="285"/>
      <c r="S64" s="285"/>
      <c r="T64" s="285"/>
      <c r="U64" s="285"/>
      <c r="V64" s="285"/>
      <c r="W64" s="285"/>
      <c r="X64" s="285"/>
      <c r="Y64" s="285"/>
      <c r="Z64" s="285"/>
      <c r="AA64" s="285"/>
      <c r="AB64" s="285"/>
      <c r="AC64" s="285"/>
      <c r="AD64" s="285"/>
      <c r="AE64" s="285"/>
      <c r="AF64" s="285"/>
      <c r="AG64" s="285"/>
      <c r="AH64" s="285"/>
      <c r="AI64" s="285"/>
      <c r="AJ64" s="285"/>
      <c r="AK64" s="285"/>
      <c r="AL64" s="285"/>
      <c r="AM64" s="285"/>
      <c r="AN64" s="285"/>
      <c r="AO64" s="285"/>
      <c r="AP64" s="285"/>
      <c r="AQ64" s="285"/>
      <c r="AR64" s="285"/>
      <c r="AS64" s="285"/>
      <c r="AT64" s="285"/>
    </row>
    <row r="65" spans="2:46" ht="22.8" customHeight="1">
      <c r="B65" s="73"/>
      <c r="C65" s="285" t="s">
        <v>190</v>
      </c>
      <c r="D65" s="285"/>
      <c r="E65" s="285"/>
      <c r="F65" s="285"/>
      <c r="G65" s="285"/>
      <c r="H65" s="285"/>
      <c r="I65" s="285"/>
      <c r="J65" s="285"/>
      <c r="K65" s="285"/>
      <c r="L65" s="285"/>
      <c r="M65" s="285"/>
      <c r="N65" s="285"/>
      <c r="O65" s="285"/>
      <c r="P65" s="285"/>
      <c r="Q65" s="285"/>
      <c r="R65" s="285"/>
      <c r="S65" s="285"/>
      <c r="T65" s="285"/>
      <c r="U65" s="285"/>
      <c r="V65" s="285"/>
      <c r="W65" s="285"/>
      <c r="X65" s="285"/>
      <c r="Y65" s="285"/>
      <c r="Z65" s="285"/>
      <c r="AA65" s="285"/>
      <c r="AB65" s="285"/>
      <c r="AC65" s="285"/>
      <c r="AD65" s="285"/>
      <c r="AE65" s="285"/>
      <c r="AF65" s="285"/>
      <c r="AG65" s="285"/>
      <c r="AH65" s="285"/>
      <c r="AI65" s="285"/>
      <c r="AJ65" s="285"/>
      <c r="AK65" s="285"/>
      <c r="AL65" s="285"/>
      <c r="AM65" s="285"/>
      <c r="AN65" s="285"/>
      <c r="AO65" s="285"/>
      <c r="AP65" s="285"/>
      <c r="AQ65" s="285"/>
      <c r="AR65" s="285"/>
      <c r="AS65" s="285"/>
      <c r="AT65" s="285"/>
    </row>
    <row r="66" spans="2:46" ht="22.8" customHeight="1">
      <c r="B66" s="73"/>
      <c r="C66" s="285" t="s">
        <v>185</v>
      </c>
      <c r="D66" s="285"/>
      <c r="E66" s="285"/>
      <c r="F66" s="285"/>
      <c r="G66" s="285"/>
      <c r="H66" s="285"/>
      <c r="I66" s="285"/>
      <c r="J66" s="285"/>
      <c r="K66" s="285"/>
      <c r="L66" s="285"/>
      <c r="M66" s="285"/>
      <c r="N66" s="285"/>
      <c r="O66" s="285"/>
      <c r="P66" s="285"/>
      <c r="Q66" s="285"/>
      <c r="R66" s="285"/>
      <c r="S66" s="285"/>
      <c r="T66" s="285"/>
      <c r="U66" s="285"/>
      <c r="V66" s="285"/>
      <c r="W66" s="285"/>
      <c r="X66" s="285"/>
      <c r="Y66" s="285"/>
      <c r="Z66" s="285"/>
      <c r="AA66" s="285"/>
      <c r="AB66" s="285"/>
      <c r="AC66" s="285"/>
      <c r="AD66" s="285"/>
      <c r="AE66" s="285"/>
      <c r="AF66" s="285"/>
      <c r="AG66" s="285"/>
      <c r="AH66" s="285"/>
      <c r="AI66" s="285"/>
      <c r="AJ66" s="285"/>
      <c r="AK66" s="285"/>
      <c r="AL66" s="285"/>
      <c r="AM66" s="285"/>
      <c r="AN66" s="285"/>
      <c r="AO66" s="285"/>
      <c r="AP66" s="285"/>
      <c r="AQ66" s="285"/>
      <c r="AR66" s="285"/>
      <c r="AS66" s="285"/>
      <c r="AT66" s="285"/>
    </row>
    <row r="67" spans="2:46" ht="22.8" customHeight="1">
      <c r="B67" s="73"/>
      <c r="C67" s="285" t="s">
        <v>221</v>
      </c>
      <c r="D67" s="285"/>
      <c r="E67" s="285"/>
      <c r="F67" s="285"/>
      <c r="G67" s="285"/>
      <c r="H67" s="285"/>
      <c r="I67" s="285"/>
      <c r="J67" s="285"/>
      <c r="K67" s="285"/>
      <c r="L67" s="285"/>
      <c r="M67" s="285"/>
      <c r="N67" s="285"/>
      <c r="O67" s="285"/>
      <c r="P67" s="285"/>
      <c r="Q67" s="285"/>
      <c r="R67" s="285"/>
      <c r="S67" s="285"/>
      <c r="T67" s="285"/>
      <c r="U67" s="285"/>
      <c r="V67" s="285"/>
      <c r="W67" s="285"/>
      <c r="X67" s="285"/>
      <c r="Y67" s="285"/>
      <c r="Z67" s="285"/>
      <c r="AA67" s="285"/>
      <c r="AB67" s="285"/>
      <c r="AC67" s="285"/>
      <c r="AD67" s="285"/>
      <c r="AE67" s="285"/>
      <c r="AF67" s="285"/>
      <c r="AG67" s="285"/>
      <c r="AH67" s="285"/>
      <c r="AI67" s="285"/>
      <c r="AJ67" s="285"/>
      <c r="AK67" s="285"/>
      <c r="AL67" s="285"/>
      <c r="AM67" s="285"/>
      <c r="AN67" s="285"/>
      <c r="AO67" s="285"/>
      <c r="AP67" s="285"/>
      <c r="AQ67" s="285"/>
      <c r="AR67" s="285"/>
      <c r="AS67" s="285"/>
      <c r="AT67" s="285"/>
    </row>
    <row r="68" spans="2:46" ht="22.8" customHeight="1">
      <c r="B68" s="73" t="s">
        <v>197</v>
      </c>
      <c r="C68" s="285" t="s">
        <v>201</v>
      </c>
      <c r="D68" s="285"/>
      <c r="E68" s="285"/>
      <c r="F68" s="285"/>
      <c r="G68" s="285"/>
      <c r="H68" s="285"/>
      <c r="I68" s="285"/>
      <c r="J68" s="285"/>
      <c r="K68" s="285"/>
      <c r="L68" s="285"/>
      <c r="M68" s="285"/>
      <c r="N68" s="285"/>
      <c r="O68" s="285"/>
      <c r="P68" s="285"/>
      <c r="Q68" s="285"/>
      <c r="R68" s="285"/>
      <c r="S68" s="285"/>
      <c r="T68" s="285"/>
      <c r="U68" s="285"/>
      <c r="V68" s="285"/>
      <c r="W68" s="285"/>
      <c r="X68" s="285"/>
      <c r="Y68" s="285"/>
      <c r="Z68" s="285"/>
      <c r="AA68" s="285"/>
      <c r="AB68" s="285"/>
      <c r="AC68" s="285"/>
      <c r="AD68" s="285"/>
      <c r="AE68" s="285"/>
      <c r="AF68" s="285"/>
      <c r="AG68" s="285"/>
      <c r="AH68" s="285"/>
      <c r="AI68" s="285"/>
      <c r="AJ68" s="285"/>
      <c r="AK68" s="285"/>
      <c r="AL68" s="285"/>
      <c r="AM68" s="285"/>
      <c r="AN68" s="285"/>
      <c r="AO68" s="285"/>
      <c r="AP68" s="285"/>
      <c r="AQ68" s="285"/>
      <c r="AR68" s="285"/>
      <c r="AS68" s="285"/>
      <c r="AT68" s="285"/>
    </row>
    <row r="69" spans="2:46" ht="22.8" customHeight="1">
      <c r="B69" s="73"/>
      <c r="C69" s="285" t="s">
        <v>220</v>
      </c>
      <c r="D69" s="285"/>
      <c r="E69" s="285"/>
      <c r="F69" s="285"/>
      <c r="G69" s="285"/>
      <c r="H69" s="285"/>
      <c r="I69" s="285"/>
      <c r="J69" s="285"/>
      <c r="K69" s="285"/>
      <c r="L69" s="285"/>
      <c r="M69" s="285"/>
      <c r="N69" s="285"/>
      <c r="O69" s="285"/>
      <c r="P69" s="285"/>
      <c r="Q69" s="285"/>
      <c r="R69" s="285"/>
      <c r="S69" s="285"/>
      <c r="T69" s="285"/>
      <c r="U69" s="285"/>
      <c r="V69" s="285"/>
      <c r="W69" s="285"/>
      <c r="X69" s="285"/>
      <c r="Y69" s="285"/>
      <c r="Z69" s="285"/>
      <c r="AA69" s="285"/>
      <c r="AB69" s="285"/>
      <c r="AC69" s="285"/>
      <c r="AD69" s="285"/>
      <c r="AE69" s="285"/>
      <c r="AF69" s="285"/>
      <c r="AG69" s="285"/>
      <c r="AH69" s="285"/>
      <c r="AI69" s="285"/>
      <c r="AJ69" s="285"/>
      <c r="AK69" s="285"/>
      <c r="AL69" s="285"/>
      <c r="AM69" s="285"/>
      <c r="AN69" s="285"/>
      <c r="AO69" s="285"/>
      <c r="AP69" s="285"/>
      <c r="AQ69" s="285"/>
      <c r="AR69" s="285"/>
      <c r="AS69" s="285"/>
      <c r="AT69" s="285"/>
    </row>
    <row r="70" spans="2:46" ht="22.8" customHeight="1">
      <c r="B70" s="73" t="s">
        <v>203</v>
      </c>
      <c r="C70" s="285" t="s">
        <v>219</v>
      </c>
      <c r="D70" s="285"/>
      <c r="E70" s="285"/>
      <c r="F70" s="285"/>
      <c r="G70" s="285"/>
      <c r="H70" s="285"/>
      <c r="I70" s="285"/>
      <c r="J70" s="285"/>
      <c r="K70" s="285"/>
      <c r="L70" s="285"/>
      <c r="M70" s="285"/>
      <c r="N70" s="285"/>
      <c r="O70" s="285"/>
      <c r="P70" s="285"/>
      <c r="Q70" s="285"/>
      <c r="R70" s="285"/>
      <c r="S70" s="285"/>
      <c r="T70" s="285"/>
      <c r="U70" s="285"/>
      <c r="V70" s="285"/>
      <c r="W70" s="285"/>
      <c r="X70" s="285"/>
      <c r="Y70" s="285"/>
      <c r="Z70" s="285"/>
      <c r="AA70" s="285"/>
      <c r="AB70" s="285"/>
      <c r="AC70" s="285"/>
      <c r="AD70" s="285"/>
      <c r="AE70" s="285"/>
      <c r="AF70" s="285"/>
      <c r="AG70" s="285"/>
      <c r="AH70" s="285"/>
      <c r="AI70" s="285"/>
      <c r="AJ70" s="285"/>
      <c r="AK70" s="285"/>
      <c r="AL70" s="285"/>
      <c r="AM70" s="285"/>
      <c r="AN70" s="285"/>
      <c r="AO70" s="285"/>
      <c r="AP70" s="285"/>
      <c r="AQ70" s="285"/>
      <c r="AR70" s="285"/>
      <c r="AS70" s="285"/>
      <c r="AT70" s="285"/>
    </row>
    <row r="71" spans="2:46" ht="22.8" customHeight="1">
      <c r="B71" s="73" t="s">
        <v>205</v>
      </c>
      <c r="C71" s="285" t="s">
        <v>204</v>
      </c>
      <c r="D71" s="285"/>
      <c r="E71" s="285"/>
      <c r="F71" s="285"/>
      <c r="G71" s="285"/>
      <c r="H71" s="285"/>
      <c r="I71" s="285"/>
      <c r="J71" s="285"/>
      <c r="K71" s="285"/>
      <c r="L71" s="285"/>
      <c r="M71" s="285"/>
      <c r="N71" s="285"/>
      <c r="O71" s="285"/>
      <c r="P71" s="285"/>
      <c r="Q71" s="285"/>
      <c r="R71" s="285"/>
      <c r="S71" s="285"/>
      <c r="T71" s="285"/>
      <c r="U71" s="285"/>
      <c r="V71" s="285"/>
      <c r="W71" s="285"/>
      <c r="X71" s="285"/>
      <c r="Y71" s="285"/>
      <c r="Z71" s="285"/>
      <c r="AA71" s="285"/>
      <c r="AB71" s="285"/>
      <c r="AC71" s="285"/>
      <c r="AD71" s="285"/>
      <c r="AE71" s="285"/>
      <c r="AF71" s="285"/>
      <c r="AG71" s="285"/>
      <c r="AH71" s="285"/>
      <c r="AI71" s="285"/>
      <c r="AJ71" s="285"/>
      <c r="AK71" s="285"/>
      <c r="AL71" s="285"/>
      <c r="AM71" s="285"/>
      <c r="AN71" s="285"/>
      <c r="AO71" s="285"/>
      <c r="AP71" s="285"/>
      <c r="AQ71" s="285"/>
      <c r="AR71" s="285"/>
      <c r="AS71" s="285"/>
      <c r="AT71" s="285"/>
    </row>
    <row r="72" spans="2:46" ht="22.8" customHeight="1">
      <c r="B72" s="73"/>
      <c r="C72" s="285" t="s">
        <v>207</v>
      </c>
      <c r="D72" s="285"/>
      <c r="E72" s="285"/>
      <c r="F72" s="285"/>
      <c r="G72" s="285"/>
      <c r="H72" s="285"/>
      <c r="I72" s="285"/>
      <c r="J72" s="285"/>
      <c r="K72" s="285"/>
      <c r="L72" s="285"/>
      <c r="M72" s="285"/>
      <c r="N72" s="285"/>
      <c r="O72" s="285"/>
      <c r="P72" s="285"/>
      <c r="Q72" s="285"/>
      <c r="R72" s="285"/>
      <c r="S72" s="285"/>
      <c r="T72" s="285"/>
      <c r="U72" s="285"/>
      <c r="V72" s="285"/>
      <c r="W72" s="285"/>
      <c r="X72" s="285"/>
      <c r="Y72" s="285"/>
      <c r="Z72" s="285"/>
      <c r="AA72" s="285"/>
      <c r="AB72" s="285"/>
      <c r="AC72" s="285"/>
      <c r="AD72" s="285"/>
      <c r="AE72" s="285"/>
      <c r="AF72" s="285"/>
      <c r="AG72" s="285"/>
      <c r="AH72" s="285"/>
      <c r="AI72" s="285"/>
      <c r="AJ72" s="285"/>
      <c r="AK72" s="285"/>
      <c r="AL72" s="285"/>
      <c r="AM72" s="285"/>
      <c r="AN72" s="285"/>
      <c r="AO72" s="285"/>
      <c r="AP72" s="285"/>
      <c r="AQ72" s="285"/>
      <c r="AR72" s="285"/>
      <c r="AS72" s="285"/>
      <c r="AT72" s="285"/>
    </row>
    <row r="73" spans="2:46" ht="22.8" customHeight="1">
      <c r="B73" s="73"/>
      <c r="C73" s="285" t="s">
        <v>208</v>
      </c>
      <c r="D73" s="285"/>
      <c r="E73" s="285"/>
      <c r="F73" s="285"/>
      <c r="G73" s="285"/>
      <c r="H73" s="285"/>
      <c r="I73" s="285"/>
      <c r="J73" s="285"/>
      <c r="K73" s="285"/>
      <c r="L73" s="285"/>
      <c r="M73" s="285"/>
      <c r="N73" s="285"/>
      <c r="O73" s="285"/>
      <c r="P73" s="285"/>
      <c r="Q73" s="285"/>
      <c r="R73" s="285"/>
      <c r="S73" s="285"/>
      <c r="T73" s="285"/>
      <c r="U73" s="285"/>
      <c r="V73" s="285"/>
      <c r="W73" s="285"/>
      <c r="X73" s="285"/>
      <c r="Y73" s="285"/>
      <c r="Z73" s="285"/>
      <c r="AA73" s="285"/>
      <c r="AB73" s="285"/>
      <c r="AC73" s="285"/>
      <c r="AD73" s="285"/>
      <c r="AE73" s="285"/>
      <c r="AF73" s="285"/>
      <c r="AG73" s="285"/>
      <c r="AH73" s="285"/>
      <c r="AI73" s="285"/>
      <c r="AJ73" s="285"/>
      <c r="AK73" s="285"/>
      <c r="AL73" s="285"/>
      <c r="AM73" s="285"/>
      <c r="AN73" s="285"/>
      <c r="AO73" s="285"/>
      <c r="AP73" s="285"/>
      <c r="AQ73" s="285"/>
      <c r="AR73" s="285"/>
      <c r="AS73" s="285"/>
      <c r="AT73" s="285"/>
    </row>
    <row r="74" spans="2:46" ht="22.8" customHeight="1">
      <c r="B74" s="74"/>
      <c r="C74" s="285" t="s">
        <v>249</v>
      </c>
      <c r="D74" s="285"/>
      <c r="E74" s="285"/>
      <c r="F74" s="285"/>
      <c r="G74" s="285"/>
      <c r="H74" s="285"/>
      <c r="I74" s="285"/>
      <c r="J74" s="285"/>
      <c r="K74" s="285"/>
      <c r="L74" s="285"/>
      <c r="M74" s="285"/>
      <c r="N74" s="285"/>
      <c r="O74" s="285"/>
      <c r="P74" s="285"/>
      <c r="Q74" s="285"/>
      <c r="R74" s="285"/>
      <c r="S74" s="285"/>
      <c r="T74" s="285"/>
      <c r="U74" s="285"/>
      <c r="V74" s="285"/>
      <c r="W74" s="285"/>
      <c r="X74" s="285"/>
      <c r="Y74" s="285"/>
      <c r="Z74" s="285"/>
      <c r="AA74" s="285"/>
      <c r="AB74" s="285"/>
      <c r="AC74" s="285"/>
      <c r="AD74" s="285"/>
      <c r="AE74" s="285"/>
      <c r="AF74" s="285"/>
      <c r="AG74" s="285"/>
      <c r="AH74" s="285"/>
      <c r="AI74" s="285"/>
      <c r="AJ74" s="285"/>
      <c r="AK74" s="285"/>
      <c r="AL74" s="285"/>
      <c r="AM74" s="285"/>
      <c r="AN74" s="285"/>
      <c r="AO74" s="285"/>
      <c r="AP74" s="285"/>
      <c r="AQ74" s="285"/>
      <c r="AR74" s="285"/>
      <c r="AS74" s="285"/>
      <c r="AT74" s="285"/>
    </row>
    <row r="75" spans="2:46" ht="22.8" customHeight="1">
      <c r="B75" s="73" t="s">
        <v>227</v>
      </c>
      <c r="C75" s="285" t="s">
        <v>209</v>
      </c>
      <c r="D75" s="285"/>
      <c r="E75" s="285"/>
      <c r="F75" s="285"/>
      <c r="G75" s="285"/>
      <c r="H75" s="285"/>
      <c r="I75" s="285"/>
      <c r="J75" s="285"/>
      <c r="K75" s="285"/>
      <c r="L75" s="285"/>
      <c r="M75" s="285"/>
      <c r="N75" s="285"/>
      <c r="O75" s="285"/>
      <c r="P75" s="285"/>
      <c r="Q75" s="285"/>
      <c r="R75" s="285"/>
      <c r="S75" s="285"/>
      <c r="T75" s="285"/>
      <c r="U75" s="285"/>
      <c r="V75" s="285"/>
      <c r="W75" s="285"/>
      <c r="X75" s="285"/>
      <c r="Y75" s="285"/>
      <c r="Z75" s="285"/>
      <c r="AA75" s="285"/>
      <c r="AB75" s="285"/>
      <c r="AC75" s="285"/>
      <c r="AD75" s="285"/>
      <c r="AE75" s="285"/>
      <c r="AF75" s="285"/>
      <c r="AG75" s="285"/>
      <c r="AH75" s="285"/>
      <c r="AI75" s="285"/>
      <c r="AJ75" s="285"/>
      <c r="AK75" s="285"/>
      <c r="AL75" s="285"/>
      <c r="AM75" s="285"/>
      <c r="AN75" s="285"/>
      <c r="AO75" s="285"/>
      <c r="AP75" s="285"/>
      <c r="AQ75" s="285"/>
      <c r="AR75" s="285"/>
      <c r="AS75" s="285"/>
      <c r="AT75" s="285"/>
    </row>
    <row r="76" spans="2:46" ht="22.8" customHeight="1">
      <c r="B76" s="73" t="s">
        <v>227</v>
      </c>
      <c r="C76" s="285" t="s">
        <v>210</v>
      </c>
      <c r="D76" s="285"/>
      <c r="E76" s="285"/>
      <c r="F76" s="285"/>
      <c r="G76" s="285"/>
      <c r="H76" s="285"/>
      <c r="I76" s="285"/>
      <c r="J76" s="285"/>
      <c r="K76" s="285"/>
      <c r="L76" s="285"/>
      <c r="M76" s="285"/>
      <c r="N76" s="285"/>
      <c r="O76" s="285"/>
      <c r="P76" s="285"/>
      <c r="Q76" s="285"/>
      <c r="R76" s="285"/>
      <c r="S76" s="285"/>
      <c r="T76" s="285"/>
      <c r="U76" s="285"/>
      <c r="V76" s="285"/>
      <c r="W76" s="285"/>
      <c r="X76" s="285"/>
      <c r="Y76" s="285"/>
      <c r="Z76" s="285"/>
      <c r="AA76" s="285"/>
      <c r="AB76" s="285"/>
      <c r="AC76" s="285"/>
      <c r="AD76" s="285"/>
      <c r="AE76" s="285"/>
      <c r="AF76" s="285"/>
      <c r="AG76" s="285"/>
      <c r="AH76" s="285"/>
      <c r="AI76" s="285"/>
      <c r="AJ76" s="285"/>
      <c r="AK76" s="285"/>
      <c r="AL76" s="285"/>
      <c r="AM76" s="285"/>
      <c r="AN76" s="285"/>
      <c r="AO76" s="285"/>
      <c r="AP76" s="285"/>
      <c r="AQ76" s="285"/>
      <c r="AR76" s="285"/>
      <c r="AS76" s="285"/>
      <c r="AT76" s="285"/>
    </row>
  </sheetData>
  <sheetProtection insertRows="0" deleteRows="0"/>
  <dataConsolidate/>
  <mergeCells count="258">
    <mergeCell ref="AJ35:AM35"/>
    <mergeCell ref="AJ36:AM36"/>
    <mergeCell ref="AF35:AI36"/>
    <mergeCell ref="X35:AA36"/>
    <mergeCell ref="AJ42:AK42"/>
    <mergeCell ref="AL42:AM42"/>
    <mergeCell ref="Z42:AA42"/>
    <mergeCell ref="AB42:AC42"/>
    <mergeCell ref="AD42:AE42"/>
    <mergeCell ref="AF42:AG42"/>
    <mergeCell ref="AH42:AI42"/>
    <mergeCell ref="X40:AA40"/>
    <mergeCell ref="AJ41:AK41"/>
    <mergeCell ref="AL41:AM41"/>
    <mergeCell ref="Z41:AA41"/>
    <mergeCell ref="AB41:AC41"/>
    <mergeCell ref="D40:G40"/>
    <mergeCell ref="H40:K40"/>
    <mergeCell ref="L40:O40"/>
    <mergeCell ref="P40:S40"/>
    <mergeCell ref="D37:K38"/>
    <mergeCell ref="AB37:AE37"/>
    <mergeCell ref="AB38:AE38"/>
    <mergeCell ref="P47:S47"/>
    <mergeCell ref="AF47:AI47"/>
    <mergeCell ref="T47:AE47"/>
    <mergeCell ref="L37:O37"/>
    <mergeCell ref="AH43:AI43"/>
    <mergeCell ref="AD41:AE41"/>
    <mergeCell ref="AF41:AG41"/>
    <mergeCell ref="AH41:AI41"/>
    <mergeCell ref="J43:K43"/>
    <mergeCell ref="L43:M43"/>
    <mergeCell ref="N43:O43"/>
    <mergeCell ref="P43:Q43"/>
    <mergeCell ref="AD43:AE43"/>
    <mergeCell ref="AF43:AG43"/>
    <mergeCell ref="D8:F8"/>
    <mergeCell ref="C4:E4"/>
    <mergeCell ref="K8:AO8"/>
    <mergeCell ref="K4:M4"/>
    <mergeCell ref="O2:S6"/>
    <mergeCell ref="T5:AE5"/>
    <mergeCell ref="AF5:AH5"/>
    <mergeCell ref="C5:E5"/>
    <mergeCell ref="G4:J5"/>
    <mergeCell ref="T3:U3"/>
    <mergeCell ref="T4:U4"/>
    <mergeCell ref="T6:V6"/>
    <mergeCell ref="AF3:AH3"/>
    <mergeCell ref="AD6:AF6"/>
    <mergeCell ref="AB6:AC6"/>
    <mergeCell ref="AF4:AH4"/>
    <mergeCell ref="G6:J6"/>
    <mergeCell ref="E2:F2"/>
    <mergeCell ref="G2:H2"/>
    <mergeCell ref="I2:J2"/>
    <mergeCell ref="C2:D2"/>
    <mergeCell ref="Y6:AA6"/>
    <mergeCell ref="K5:M5"/>
    <mergeCell ref="AG6:AH6"/>
    <mergeCell ref="V3:W3"/>
    <mergeCell ref="V4:W4"/>
    <mergeCell ref="X3:Y3"/>
    <mergeCell ref="X4:Y4"/>
    <mergeCell ref="W6:X6"/>
    <mergeCell ref="Z3:AA3"/>
    <mergeCell ref="Z4:AA4"/>
    <mergeCell ref="AB3:AC3"/>
    <mergeCell ref="G22:J22"/>
    <mergeCell ref="G17:J17"/>
    <mergeCell ref="G18:J18"/>
    <mergeCell ref="G19:J19"/>
    <mergeCell ref="G16:J16"/>
    <mergeCell ref="G20:J20"/>
    <mergeCell ref="G21:J21"/>
    <mergeCell ref="G13:J13"/>
    <mergeCell ref="B40:C40"/>
    <mergeCell ref="T35:W35"/>
    <mergeCell ref="L33:AU33"/>
    <mergeCell ref="AB35:AE35"/>
    <mergeCell ref="G26:J26"/>
    <mergeCell ref="A30:J30"/>
    <mergeCell ref="A31:J31"/>
    <mergeCell ref="A33:K33"/>
    <mergeCell ref="AB40:AE40"/>
    <mergeCell ref="AF40:AI40"/>
    <mergeCell ref="AJ40:AM40"/>
    <mergeCell ref="L38:O38"/>
    <mergeCell ref="P37:S37"/>
    <mergeCell ref="P38:S38"/>
    <mergeCell ref="T37:W37"/>
    <mergeCell ref="T38:W38"/>
    <mergeCell ref="X37:AA37"/>
    <mergeCell ref="X38:AA38"/>
    <mergeCell ref="AB36:AE36"/>
    <mergeCell ref="D26:F26"/>
    <mergeCell ref="T40:W40"/>
    <mergeCell ref="T36:W36"/>
    <mergeCell ref="B36:C38"/>
    <mergeCell ref="D36:S36"/>
    <mergeCell ref="A12:F12"/>
    <mergeCell ref="A9:A11"/>
    <mergeCell ref="B9:B11"/>
    <mergeCell ref="C9:C11"/>
    <mergeCell ref="D9:F11"/>
    <mergeCell ref="G9:J11"/>
    <mergeCell ref="K9:Q9"/>
    <mergeCell ref="R9:X9"/>
    <mergeCell ref="AP1:AU1"/>
    <mergeCell ref="AJ2:AO2"/>
    <mergeCell ref="AP2:AU2"/>
    <mergeCell ref="AP3:AU3"/>
    <mergeCell ref="AJ4:AO4"/>
    <mergeCell ref="AP4:AU4"/>
    <mergeCell ref="AJ1:AO1"/>
    <mergeCell ref="AJ3:AO3"/>
    <mergeCell ref="AJ5:AO6"/>
    <mergeCell ref="AR5:AS6"/>
    <mergeCell ref="T2:AH2"/>
    <mergeCell ref="AD4:AE4"/>
    <mergeCell ref="AD3:AE3"/>
    <mergeCell ref="G8:J8"/>
    <mergeCell ref="AB4:AC4"/>
    <mergeCell ref="K6:M6"/>
    <mergeCell ref="BQ9:BW9"/>
    <mergeCell ref="BX9:BZ9"/>
    <mergeCell ref="G12:J12"/>
    <mergeCell ref="AS9:AS11"/>
    <mergeCell ref="AT9:AT11"/>
    <mergeCell ref="AU9:AU11"/>
    <mergeCell ref="AV9:BB9"/>
    <mergeCell ref="BC9:BI9"/>
    <mergeCell ref="BJ9:BP9"/>
    <mergeCell ref="Y9:AE9"/>
    <mergeCell ref="AF9:AL9"/>
    <mergeCell ref="AM9:AO9"/>
    <mergeCell ref="AP9:AP11"/>
    <mergeCell ref="AQ9:AQ11"/>
    <mergeCell ref="AR9:AR11"/>
    <mergeCell ref="B42:C42"/>
    <mergeCell ref="D42:E42"/>
    <mergeCell ref="F42:G42"/>
    <mergeCell ref="H42:I42"/>
    <mergeCell ref="J42:K42"/>
    <mergeCell ref="R41:S41"/>
    <mergeCell ref="T41:U41"/>
    <mergeCell ref="V41:W41"/>
    <mergeCell ref="X41:Y41"/>
    <mergeCell ref="B41:C41"/>
    <mergeCell ref="D41:E41"/>
    <mergeCell ref="F41:G41"/>
    <mergeCell ref="H41:I41"/>
    <mergeCell ref="J41:K41"/>
    <mergeCell ref="L41:M41"/>
    <mergeCell ref="N41:O41"/>
    <mergeCell ref="P41:Q41"/>
    <mergeCell ref="X42:Y42"/>
    <mergeCell ref="L42:M42"/>
    <mergeCell ref="N42:O42"/>
    <mergeCell ref="P42:Q42"/>
    <mergeCell ref="R42:S42"/>
    <mergeCell ref="T42:U42"/>
    <mergeCell ref="V42:W42"/>
    <mergeCell ref="AJ43:AK43"/>
    <mergeCell ref="AL43:AM43"/>
    <mergeCell ref="B44:C44"/>
    <mergeCell ref="D44:G44"/>
    <mergeCell ref="H44:K44"/>
    <mergeCell ref="L44:O44"/>
    <mergeCell ref="P44:S44"/>
    <mergeCell ref="R43:S43"/>
    <mergeCell ref="T43:U43"/>
    <mergeCell ref="V43:W43"/>
    <mergeCell ref="X43:Y43"/>
    <mergeCell ref="Z43:AA43"/>
    <mergeCell ref="AB43:AC43"/>
    <mergeCell ref="T44:W44"/>
    <mergeCell ref="X44:AA44"/>
    <mergeCell ref="AB44:AE44"/>
    <mergeCell ref="AF44:AI44"/>
    <mergeCell ref="AJ44:AM44"/>
    <mergeCell ref="B43:C43"/>
    <mergeCell ref="D43:E43"/>
    <mergeCell ref="F43:G43"/>
    <mergeCell ref="H43:I43"/>
    <mergeCell ref="C54:AT54"/>
    <mergeCell ref="D55:E55"/>
    <mergeCell ref="F55:J55"/>
    <mergeCell ref="C50:AT50"/>
    <mergeCell ref="AJ45:AM45"/>
    <mergeCell ref="H47:K47"/>
    <mergeCell ref="C51:AT51"/>
    <mergeCell ref="C52:AT52"/>
    <mergeCell ref="C53:AT53"/>
    <mergeCell ref="B45:C45"/>
    <mergeCell ref="D45:G45"/>
    <mergeCell ref="H45:K45"/>
    <mergeCell ref="L45:O45"/>
    <mergeCell ref="P45:S45"/>
    <mergeCell ref="T45:W45"/>
    <mergeCell ref="X45:AA45"/>
    <mergeCell ref="AB45:AE45"/>
    <mergeCell ref="AF45:AI45"/>
    <mergeCell ref="B46:C47"/>
    <mergeCell ref="AJ46:AM47"/>
    <mergeCell ref="D46:G47"/>
    <mergeCell ref="L46:O47"/>
    <mergeCell ref="H46:K46"/>
    <mergeCell ref="P46:AI46"/>
    <mergeCell ref="C61:AT61"/>
    <mergeCell ref="C62:AT62"/>
    <mergeCell ref="C63:AT63"/>
    <mergeCell ref="D56:E56"/>
    <mergeCell ref="F56:J56"/>
    <mergeCell ref="D57:E57"/>
    <mergeCell ref="F57:J57"/>
    <mergeCell ref="D58:E58"/>
    <mergeCell ref="F58:J58"/>
    <mergeCell ref="D13:F13"/>
    <mergeCell ref="G15:J15"/>
    <mergeCell ref="G24:J24"/>
    <mergeCell ref="G25:J25"/>
    <mergeCell ref="D17:F17"/>
    <mergeCell ref="D18:F18"/>
    <mergeCell ref="D19:F19"/>
    <mergeCell ref="C76:AT76"/>
    <mergeCell ref="C70:AT70"/>
    <mergeCell ref="C71:AT71"/>
    <mergeCell ref="C72:AT72"/>
    <mergeCell ref="C73:AT73"/>
    <mergeCell ref="C74:AT74"/>
    <mergeCell ref="C75:AT75"/>
    <mergeCell ref="C64:AT64"/>
    <mergeCell ref="C65:AT65"/>
    <mergeCell ref="C66:AT66"/>
    <mergeCell ref="C67:AT67"/>
    <mergeCell ref="C68:AT68"/>
    <mergeCell ref="C69:AT69"/>
    <mergeCell ref="D59:E59"/>
    <mergeCell ref="F59:J59"/>
    <mergeCell ref="C60:AT60"/>
    <mergeCell ref="B35:S35"/>
    <mergeCell ref="D16:F16"/>
    <mergeCell ref="D15:F15"/>
    <mergeCell ref="D27:F27"/>
    <mergeCell ref="D25:F25"/>
    <mergeCell ref="D24:F24"/>
    <mergeCell ref="G14:J14"/>
    <mergeCell ref="D14:F14"/>
    <mergeCell ref="G27:J27"/>
    <mergeCell ref="D28:F28"/>
    <mergeCell ref="G28:J28"/>
    <mergeCell ref="D23:F23"/>
    <mergeCell ref="D20:F20"/>
    <mergeCell ref="D22:F22"/>
    <mergeCell ref="D21:F21"/>
    <mergeCell ref="G23:J23"/>
  </mergeCells>
  <phoneticPr fontId="1"/>
  <conditionalFormatting sqref="C13:C29">
    <cfRule type="containsText" dxfId="74" priority="3" operator="containsText" text="超過">
      <formula>NOT(ISERROR(SEARCH("超過",C13)))</formula>
    </cfRule>
  </conditionalFormatting>
  <conditionalFormatting sqref="P38:S38">
    <cfRule type="expression" dxfId="72" priority="16">
      <formula>AND($K$6="あり",OR($K$5="Ⅰ型",$K$5="Ⅱ型",$K$5="Ⅲ型"))</formula>
    </cfRule>
  </conditionalFormatting>
  <conditionalFormatting sqref="T38:W38">
    <cfRule type="expression" dxfId="71" priority="14">
      <formula>$AF$4&lt;($L$38+$P$38)</formula>
    </cfRule>
  </conditionalFormatting>
  <conditionalFormatting sqref="AB38:AE38">
    <cfRule type="containsText" dxfId="70" priority="13" operator="containsText" text="NG">
      <formula>NOT(ISERROR(SEARCH("NG",AB38)))</formula>
    </cfRule>
  </conditionalFormatting>
  <conditionalFormatting sqref="AJ35:AM36">
    <cfRule type="expression" dxfId="69" priority="1">
      <formula>$AJ35&lt;$T35</formula>
    </cfRule>
  </conditionalFormatting>
  <conditionalFormatting sqref="AM9:AO31">
    <cfRule type="expression" dxfId="68" priority="5">
      <formula>$AP$3="4週"</formula>
    </cfRule>
  </conditionalFormatting>
  <conditionalFormatting sqref="AP12:AP29">
    <cfRule type="expression" dxfId="67" priority="4">
      <formula>IF(COUNTIFS($B$12:$B$29,"管理者",$G$12:$G$29,$G12)&gt;0,$AQ12&gt;$AP$5,SUMIF($G$12:$G$29,$G12,$AQ$12:$AQ$29)&gt;$AP$5)</formula>
    </cfRule>
  </conditionalFormatting>
  <conditionalFormatting sqref="AP6:AQ6">
    <cfRule type="expression" dxfId="66" priority="8">
      <formula>$AP$3="4週"</formula>
    </cfRule>
  </conditionalFormatting>
  <conditionalFormatting sqref="AQ6">
    <cfRule type="expression" dxfId="65" priority="9">
      <formula>$AP$3="4週"</formula>
    </cfRule>
  </conditionalFormatting>
  <conditionalFormatting sqref="AQ12:AQ29">
    <cfRule type="expression" dxfId="64" priority="7">
      <formula>AND($AQ12&lt;&gt;"",IF($AP$3="4週",$AQ12&gt;$AP$5,$AP12&gt;$AP$6))</formula>
    </cfRule>
  </conditionalFormatting>
  <conditionalFormatting sqref="BX9:BZ9 BX11:BZ11">
    <cfRule type="expression" dxfId="63" priority="39">
      <formula>$AP$3="4週"</formula>
    </cfRule>
  </conditionalFormatting>
  <dataValidations count="3">
    <dataValidation type="decimal" allowBlank="1" showInputMessage="1" showErrorMessage="1" error="週の勤務時間×4週以上としてください" sqref="AP6" xr:uid="{8BD86401-FA9A-4636-9B26-E6235E7CF334}">
      <formula1>0</formula1>
      <formula2>184</formula2>
    </dataValidation>
    <dataValidation type="decimal" allowBlank="1" showInputMessage="1" showErrorMessage="1" sqref="AP5" xr:uid="{AB784F48-E4B4-46C0-A394-E2FC2CBAFC49}">
      <formula1>32</formula1>
      <formula2>44</formula2>
    </dataValidation>
    <dataValidation type="list" allowBlank="1" showInputMessage="1" showErrorMessage="1" sqref="G2:H2" xr:uid="{54C3D236-A381-43E8-8019-90FA70BEF395}">
      <formula1>"4,5,6,7,8,9,10,11,12,1,2,3,"</formula1>
    </dataValidation>
  </dataValidations>
  <printOptions horizontalCentered="1"/>
  <pageMargins left="0.19685039370078741" right="0.19685039370078741" top="0.59055118110236227" bottom="0.39370078740157483" header="0.19685039370078741" footer="0.19685039370078741"/>
  <pageSetup paperSize="9" scale="41" fitToWidth="0" fitToHeight="0" orientation="landscape" r:id="rId1"/>
  <rowBreaks count="1" manualBreakCount="1">
    <brk id="47" max="46" man="1"/>
  </rowBreaks>
  <drawing r:id="rId2"/>
  <extLst>
    <ext xmlns:x14="http://schemas.microsoft.com/office/spreadsheetml/2009/9/main" uri="{78C0D931-6437-407d-A8EE-F0AAD7539E65}">
      <x14:conditionalFormattings>
        <x14:conditionalFormatting xmlns:xm="http://schemas.microsoft.com/office/excel/2006/main">
          <x14:cfRule type="expression" priority="19" id="{4CAA1A09-3C7C-4597-973D-578AF9C9BC7C}">
            <xm:f>AND($K$6="あり",COUNTIF(マスタ!$K$3:$K$6,$K$4)=0)</xm:f>
            <x14:dxf>
              <fill>
                <patternFill>
                  <bgColor rgb="FFFF0000"/>
                </patternFill>
              </fill>
            </x14:dxf>
          </x14:cfRule>
          <xm:sqref>K6:M6</xm:sqref>
        </x14:conditionalFormatting>
      </x14:conditionalFormattings>
    </ext>
    <ext xmlns:x14="http://schemas.microsoft.com/office/spreadsheetml/2009/9/main" uri="{CCE6A557-97BC-4b89-ADB6-D9C93CAAB3DF}">
      <x14:dataValidations xmlns:xm="http://schemas.microsoft.com/office/excel/2006/main" count="9">
        <x14:dataValidation type="list" allowBlank="1" showInputMessage="1" showErrorMessage="1" xr:uid="{BAE80C60-D209-49C4-83F2-34428FA95B51}">
          <x14:formula1>
            <xm:f>マスタ!$J$2:$J$4</xm:f>
          </x14:formula1>
          <xm:sqref>AS13:AS28 K12:AO12</xm:sqref>
        </x14:dataValidation>
        <x14:dataValidation type="list" errorStyle="warning" allowBlank="1" showInputMessage="1" showErrorMessage="1" xr:uid="{096D8648-8416-4422-BE2D-236BB008EB4F}">
          <x14:formula1>
            <xm:f>マスタ!$F$2:$F$26</xm:f>
          </x14:formula1>
          <xm:sqref>B13:B28</xm:sqref>
        </x14:dataValidation>
        <x14:dataValidation type="list" allowBlank="1" showInputMessage="1" showErrorMessage="1" xr:uid="{3C0C2CC8-0658-4E80-A4FF-E24B6CF82471}">
          <x14:formula1>
            <xm:f>マスタ!$I$2:$I$5</xm:f>
          </x14:formula1>
          <xm:sqref>AP4:AU4</xm:sqref>
        </x14:dataValidation>
        <x14:dataValidation type="list" allowBlank="1" showInputMessage="1" showErrorMessage="1" xr:uid="{DE77FD74-A7FC-436F-BCE1-C9D63EF4FF8F}">
          <x14:formula1>
            <xm:f>マスタ!$H$2:$H$5</xm:f>
          </x14:formula1>
          <xm:sqref>AP3:AU3</xm:sqref>
        </x14:dataValidation>
        <x14:dataValidation type="list" allowBlank="1" showInputMessage="1" showErrorMessage="1" xr:uid="{688BE474-D6F3-4791-B77A-74F5B10E3944}">
          <x14:formula1>
            <xm:f>マスタ!$K$2:$K$14</xm:f>
          </x14:formula1>
          <xm:sqref>K4:M4</xm:sqref>
        </x14:dataValidation>
        <x14:dataValidation type="list" allowBlank="1" showInputMessage="1" showErrorMessage="1" xr:uid="{6ACBBB82-8953-4C81-B2BE-80FDF55144FC}">
          <x14:formula1>
            <xm:f>マスタ!$A$2:$A$5</xm:f>
          </x14:formula1>
          <xm:sqref>B2</xm:sqref>
        </x14:dataValidation>
        <x14:dataValidation type="list" allowBlank="1" showInputMessage="1" showErrorMessage="1" xr:uid="{9CE637C2-1CFF-4FAD-BC61-46460C0F63FD}">
          <x14:formula1>
            <xm:f>マスタ!$N$2:$N$5</xm:f>
          </x14:formula1>
          <xm:sqref>K6:M6</xm:sqref>
        </x14:dataValidation>
        <x14:dataValidation type="list" errorStyle="warning" allowBlank="1" showInputMessage="1" showErrorMessage="1" xr:uid="{56106B82-2098-444F-B131-27471FFCADB5}">
          <x14:formula1>
            <xm:f>別添①勤務時間!$A$3:$A$39</xm:f>
          </x14:formula1>
          <xm:sqref>K13:AO28</xm:sqref>
        </x14:dataValidation>
        <x14:dataValidation type="list" allowBlank="1" showInputMessage="1" showErrorMessage="1" xr:uid="{96B53DED-1EEB-4433-8940-B2E28FFBE308}">
          <x14:formula1>
            <xm:f>マスタ!$G$2:$G$7</xm:f>
          </x14:formula1>
          <xm:sqref>C13:C28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F8DE9-39DC-4763-83F5-3A96264D8BE6}">
  <sheetPr>
    <tabColor theme="7" tint="0.79998168889431442"/>
    <pageSetUpPr fitToPage="1"/>
  </sheetPr>
  <dimension ref="A1:S47"/>
  <sheetViews>
    <sheetView view="pageBreakPreview" zoomScaleNormal="100" zoomScaleSheetLayoutView="100" workbookViewId="0">
      <selection activeCell="H9" sqref="H9:H11"/>
    </sheetView>
  </sheetViews>
  <sheetFormatPr defaultColWidth="10.19921875" defaultRowHeight="18.600000000000001" customHeight="1"/>
  <cols>
    <col min="1" max="1" width="27" style="118" customWidth="1"/>
    <col min="2" max="5" width="10.19921875" style="118"/>
    <col min="6" max="6" width="4.3984375" style="118" customWidth="1"/>
    <col min="7" max="10" width="10.19921875" style="118"/>
    <col min="11" max="28" width="2.59765625" style="118" customWidth="1"/>
    <col min="29" max="16384" width="10.19921875" style="118"/>
  </cols>
  <sheetData>
    <row r="1" spans="1:19" ht="18.600000000000001" customHeight="1" thickBot="1">
      <c r="A1" s="55" t="s">
        <v>444</v>
      </c>
    </row>
    <row r="2" spans="1:19" ht="18.600000000000001" customHeight="1">
      <c r="A2" s="119" t="s">
        <v>231</v>
      </c>
      <c r="B2" s="709"/>
      <c r="C2" s="710"/>
      <c r="D2" s="710"/>
      <c r="E2" s="711"/>
      <c r="G2" s="732" t="s">
        <v>253</v>
      </c>
      <c r="H2" s="214" t="s">
        <v>317</v>
      </c>
    </row>
    <row r="3" spans="1:19" ht="18.600000000000001" customHeight="1">
      <c r="A3" s="142" t="s">
        <v>103</v>
      </c>
      <c r="B3" s="734"/>
      <c r="C3" s="735"/>
      <c r="D3" s="735"/>
      <c r="E3" s="736"/>
      <c r="G3" s="733"/>
      <c r="H3" s="215"/>
    </row>
    <row r="4" spans="1:19" ht="18.600000000000001" customHeight="1" thickBot="1">
      <c r="A4" s="263" t="s">
        <v>447</v>
      </c>
      <c r="B4" s="166"/>
      <c r="C4" s="729"/>
      <c r="D4" s="730"/>
      <c r="E4" s="731"/>
      <c r="G4" s="197" t="s">
        <v>232</v>
      </c>
      <c r="H4" s="131">
        <f ca="1">SUM(IF(COUNTIF($G$16:$G$27,VLOOKUP("○",$B$7:$E$11,2,FALSE))=0,0,OFFSET(H$16:H$27,MATCH(VLOOKUP("○",$B$7:$E$11,2,FALSE),$G$16:$G$27,0)-1,,MIN(12,13-MATCH(VLOOKUP("○",$B$7:$E$11,2,FALSE),$G$16:$G$27,0)))),IF(COUNTIF($I$16:$I$27,VLOOKUP("○",$B$7:$E$11,3,FALSE))=0,0,OFFSET(J$16:J$27,MATCH(VLOOKUP("○",$B$7:$E$11,3,FALSE),$I$16:$I$27,0)-1,,-MIN(12,MATCH(VLOOKUP("○",$B$7:$E$11,3,FALSE),$I$16:$I$27,0)))))</f>
        <v>0</v>
      </c>
    </row>
    <row r="5" spans="1:19" ht="18.600000000000001" customHeight="1">
      <c r="A5" s="134" t="s">
        <v>247</v>
      </c>
      <c r="B5" s="135"/>
      <c r="C5" s="737" t="s">
        <v>234</v>
      </c>
      <c r="D5" s="738"/>
      <c r="E5" s="739"/>
      <c r="G5" s="197" t="s">
        <v>255</v>
      </c>
      <c r="H5" s="212">
        <f ca="1">IFERROR(ROUNDUP(IF(COUNT($E$7:$E$11)=0,0,H$4/SUM($E$7:$E$11)),1),"")</f>
        <v>0</v>
      </c>
    </row>
    <row r="6" spans="1:19" ht="18.600000000000001" customHeight="1" thickBot="1">
      <c r="A6" s="140" t="s">
        <v>248</v>
      </c>
      <c r="B6" s="141"/>
      <c r="C6" s="142" t="s">
        <v>235</v>
      </c>
      <c r="D6" s="143" t="s">
        <v>236</v>
      </c>
      <c r="E6" s="144" t="s">
        <v>136</v>
      </c>
      <c r="G6" s="202" t="s">
        <v>256</v>
      </c>
      <c r="H6" s="139">
        <f>IFERROR(ROUNDUP(H$9*0.9,1),"")</f>
        <v>0</v>
      </c>
      <c r="L6" s="123" t="s">
        <v>262</v>
      </c>
    </row>
    <row r="7" spans="1:19" ht="18.600000000000001" customHeight="1" thickBot="1">
      <c r="A7" s="152" t="s">
        <v>242</v>
      </c>
      <c r="B7" s="153"/>
      <c r="C7" s="154" t="str">
        <f>IF($B7="","",$G$16)</f>
        <v/>
      </c>
      <c r="D7" s="155" t="str">
        <f>IF($B7="","",$G$27)</f>
        <v/>
      </c>
      <c r="E7" s="156" t="str">
        <f>IF($B7="","",$C$28)</f>
        <v/>
      </c>
      <c r="G7" s="205" t="s">
        <v>254</v>
      </c>
      <c r="H7" s="164">
        <f ca="1">IFERROR(ROUNDUP(IF(COUNT($E$7:$E$11)=0,0,H$4/SUM($E$7:$E$11))+(H$9*0.9),1),"")</f>
        <v>0</v>
      </c>
      <c r="L7" s="740" t="s">
        <v>241</v>
      </c>
      <c r="M7" s="740"/>
      <c r="N7" s="740"/>
      <c r="O7" s="740"/>
      <c r="P7" s="740"/>
      <c r="Q7" s="530">
        <f ca="1">別添②利用者数_自立訓練!$H$7</f>
        <v>0</v>
      </c>
      <c r="R7" s="530"/>
      <c r="S7" s="530"/>
    </row>
    <row r="8" spans="1:19" ht="18.600000000000001" customHeight="1">
      <c r="A8" s="165" t="s">
        <v>243</v>
      </c>
      <c r="B8" s="166"/>
      <c r="C8" s="154" t="str">
        <f>IF($B8="","",EOMONTH($B$5,-13)+1)</f>
        <v/>
      </c>
      <c r="D8" s="155" t="str">
        <f>IF($B8="","",EOMONTH($B$5,-2)+1)</f>
        <v/>
      </c>
      <c r="E8" s="156" t="str">
        <f ca="1">IF($B8="","",SUM(IF(COUNTIF($G$16:$G$27,$C8)=0,0,OFFSET($C$16:$C$27,MATCH($C8,$G$16:$G$27,0)-1,,MIN(12,13-MATCH($C8,$G$16:$G$27,0)))),IF(COUNTIF($I$16:$I$27,$D8)=0,0,OFFSET($D$16:$D$27,MATCH($D8,$I$16:$I$27,0)-1,,-MIN(12,MATCH($D8,$I$16:$I$27,0))))))</f>
        <v/>
      </c>
    </row>
    <row r="9" spans="1:19" ht="18.600000000000001" customHeight="1">
      <c r="A9" s="165" t="s">
        <v>244</v>
      </c>
      <c r="B9" s="166"/>
      <c r="C9" s="154" t="str">
        <f>IF($B9="","",EOMONTH($B$5,-7)+1)</f>
        <v/>
      </c>
      <c r="D9" s="155" t="str">
        <f>IF($B9="","",EOMONTH($B$5,-2)+1)</f>
        <v/>
      </c>
      <c r="E9" s="156" t="str">
        <f ca="1">IF($B9="","",SUM(IF(COUNTIF($G$16:$G$27,$C9)=0,0,OFFSET($C$16:$C$27,MATCH($C9,$G$16:$G$27,0)-1,,MIN(6,13-MATCH($C9,$G$16:$G$27,0)))),IF(COUNTIF($I$16:$I$27,$D9)=0,0,OFFSET($D$16:$D$27,MATCH($D9,$I$16:$I$27,0)-1,,-MIN(6,MATCH($D9,$I$16:$I$27,0))))))</f>
        <v/>
      </c>
      <c r="G9" s="727" t="s">
        <v>325</v>
      </c>
      <c r="H9" s="728"/>
    </row>
    <row r="10" spans="1:19" ht="18.600000000000001" customHeight="1">
      <c r="A10" s="165" t="s">
        <v>245</v>
      </c>
      <c r="B10" s="166"/>
      <c r="C10" s="701" t="str">
        <f>IFERROR(IF(AND($B$6="",$H$9&gt;0),"直近の定員増減年月日を入力してください",IF(EOMONTH($B$5,-7)+1&lt;$B$6,"定員数の90%（右の「増加定員数」要入力）","")),"")</f>
        <v/>
      </c>
      <c r="D10" s="702"/>
      <c r="E10" s="703"/>
      <c r="G10" s="727"/>
      <c r="H10" s="728"/>
    </row>
    <row r="11" spans="1:19" ht="18.600000000000001" customHeight="1" thickBot="1">
      <c r="A11" s="168" t="s">
        <v>246</v>
      </c>
      <c r="B11" s="169"/>
      <c r="C11" s="170" t="str">
        <f>IF($B11="","",EOMONTH($B$5,-4)+1)</f>
        <v/>
      </c>
      <c r="D11" s="171" t="str">
        <f>IF($B11="","",EOMONTH($B$5,-2)+1)</f>
        <v/>
      </c>
      <c r="E11" s="172" t="str">
        <f ca="1">IF($B11="","",SUM(IF(COUNTIF($G$16:$G$27,$C11)=0,0,OFFSET($C$16:$C$27,MATCH($C11,$G$16:$G$27,0)-1,,MIN(3,13-MATCH($C11,$G$16:$G$27,0)))),IF(COUNTIF($I$16:$I$27,$D11)=0,0,OFFSET($D$16:$D$27,MATCH($D11,$I$16:$I$27,0)-1,,-MIN(3,MATCH($D11,$I$16:$I$27,0))))))</f>
        <v/>
      </c>
      <c r="G11" s="727"/>
      <c r="H11" s="728"/>
    </row>
    <row r="12" spans="1:19" ht="18.600000000000001" customHeight="1" thickBot="1">
      <c r="A12" s="274" t="s">
        <v>240</v>
      </c>
      <c r="B12" s="267"/>
      <c r="C12" s="267"/>
      <c r="D12" s="267"/>
      <c r="E12" s="267"/>
      <c r="F12" s="268"/>
      <c r="G12" s="269"/>
      <c r="H12" s="268"/>
      <c r="I12" s="269"/>
      <c r="J12" s="268"/>
    </row>
    <row r="13" spans="1:19" ht="18.600000000000001" customHeight="1" thickTop="1">
      <c r="A13" s="188"/>
      <c r="B13" s="123" t="s">
        <v>446</v>
      </c>
      <c r="C13" s="123"/>
      <c r="D13" s="123"/>
      <c r="G13" s="176"/>
      <c r="I13" s="176"/>
    </row>
    <row r="14" spans="1:19" ht="18.600000000000001" customHeight="1">
      <c r="B14" s="704" t="s">
        <v>136</v>
      </c>
      <c r="C14" s="177" t="s">
        <v>229</v>
      </c>
      <c r="D14" s="177" t="s">
        <v>228</v>
      </c>
      <c r="G14" s="725" t="str">
        <f ca="1">TEXT($C$15,"ggge年"&amp;"度延べ利用者数")</f>
        <v>令和7年度延べ利用者数</v>
      </c>
      <c r="H14" s="726" t="s">
        <v>317</v>
      </c>
      <c r="I14" s="725" t="str">
        <f ca="1">TEXT($D$15,"ggge年"&amp;"度延べ利用者数")</f>
        <v>令和8年度延べ利用者数</v>
      </c>
      <c r="J14" s="726" t="s">
        <v>317</v>
      </c>
    </row>
    <row r="15" spans="1:19" ht="18.600000000000001" customHeight="1">
      <c r="B15" s="699"/>
      <c r="C15" s="178">
        <f ca="1">IFERROR(DATE(YEAR(D15)-1,1,1),"")</f>
        <v>45658</v>
      </c>
      <c r="D15" s="178">
        <f ca="1">IF(B5="",NOW(),DATE(YEAR(B5)+IF(MONTH(B5)&lt;=3,-1,0),MONTH(B5),1))</f>
        <v>46106.923161921295</v>
      </c>
      <c r="F15" s="179"/>
      <c r="G15" s="725"/>
      <c r="H15" s="726"/>
      <c r="I15" s="725"/>
      <c r="J15" s="726"/>
    </row>
    <row r="16" spans="1:19" ht="18.600000000000001" customHeight="1">
      <c r="B16" s="180" t="s">
        <v>230</v>
      </c>
      <c r="C16" s="181"/>
      <c r="D16" s="181"/>
      <c r="F16" s="182"/>
      <c r="G16" s="183">
        <f ca="1">DATE(YEAR($C$15),4,1)</f>
        <v>45748</v>
      </c>
      <c r="H16" s="184"/>
      <c r="I16" s="189">
        <f ca="1">DATE(YEAR($D$15),4,1)</f>
        <v>46113</v>
      </c>
      <c r="J16" s="184"/>
    </row>
    <row r="17" spans="1:10" ht="18.600000000000001" customHeight="1">
      <c r="B17" s="180" t="s">
        <v>128</v>
      </c>
      <c r="C17" s="181"/>
      <c r="D17" s="181"/>
      <c r="F17" s="182"/>
      <c r="G17" s="183">
        <f ca="1">DATE(YEAR($C$15),5,1)</f>
        <v>45778</v>
      </c>
      <c r="H17" s="184"/>
      <c r="I17" s="189">
        <f ca="1">DATE(YEAR($D$15),5,1)</f>
        <v>46143</v>
      </c>
      <c r="J17" s="184"/>
    </row>
    <row r="18" spans="1:10" ht="18.600000000000001" customHeight="1">
      <c r="B18" s="180" t="s">
        <v>129</v>
      </c>
      <c r="C18" s="181"/>
      <c r="D18" s="181"/>
      <c r="F18" s="182"/>
      <c r="G18" s="183">
        <f ca="1">DATE(YEAR($C$15),6,1)</f>
        <v>45809</v>
      </c>
      <c r="H18" s="184"/>
      <c r="I18" s="189">
        <f ca="1">DATE(YEAR($D$15),6,1)</f>
        <v>46174</v>
      </c>
      <c r="J18" s="184"/>
    </row>
    <row r="19" spans="1:10" ht="18.600000000000001" customHeight="1">
      <c r="B19" s="180" t="s">
        <v>130</v>
      </c>
      <c r="C19" s="181"/>
      <c r="D19" s="181"/>
      <c r="F19" s="182"/>
      <c r="G19" s="183">
        <f ca="1">DATE(YEAR($C$15),7,1)</f>
        <v>45839</v>
      </c>
      <c r="H19" s="184"/>
      <c r="I19" s="189">
        <f ca="1">DATE(YEAR($D$15),7,1)</f>
        <v>46204</v>
      </c>
      <c r="J19" s="184"/>
    </row>
    <row r="20" spans="1:10" ht="18.600000000000001" customHeight="1">
      <c r="B20" s="180" t="s">
        <v>131</v>
      </c>
      <c r="C20" s="181"/>
      <c r="D20" s="181"/>
      <c r="F20" s="182"/>
      <c r="G20" s="183">
        <f ca="1">DATE(YEAR($C$15),8,1)</f>
        <v>45870</v>
      </c>
      <c r="H20" s="184"/>
      <c r="I20" s="189">
        <f ca="1">DATE(YEAR($D$15),8,1)</f>
        <v>46235</v>
      </c>
      <c r="J20" s="184"/>
    </row>
    <row r="21" spans="1:10" ht="18.600000000000001" customHeight="1">
      <c r="B21" s="180" t="s">
        <v>132</v>
      </c>
      <c r="C21" s="181"/>
      <c r="D21" s="181"/>
      <c r="F21" s="182"/>
      <c r="G21" s="183">
        <f ca="1">DATE(YEAR($C$15),9,1)</f>
        <v>45901</v>
      </c>
      <c r="H21" s="184"/>
      <c r="I21" s="189">
        <f ca="1">DATE(YEAR($D$15),9,1)</f>
        <v>46266</v>
      </c>
      <c r="J21" s="184"/>
    </row>
    <row r="22" spans="1:10" ht="18.600000000000001" customHeight="1">
      <c r="B22" s="180" t="s">
        <v>133</v>
      </c>
      <c r="C22" s="181"/>
      <c r="D22" s="181"/>
      <c r="F22" s="182"/>
      <c r="G22" s="183">
        <f ca="1">DATE(YEAR($C$15),10,1)</f>
        <v>45931</v>
      </c>
      <c r="H22" s="184"/>
      <c r="I22" s="189">
        <f ca="1">DATE(YEAR($D$15),10,1)</f>
        <v>46296</v>
      </c>
      <c r="J22" s="184"/>
    </row>
    <row r="23" spans="1:10" ht="18.600000000000001" customHeight="1">
      <c r="B23" s="180" t="s">
        <v>134</v>
      </c>
      <c r="C23" s="181"/>
      <c r="D23" s="181"/>
      <c r="F23" s="182"/>
      <c r="G23" s="183">
        <f ca="1">DATE(YEAR($C$15),11,1)</f>
        <v>45962</v>
      </c>
      <c r="H23" s="184"/>
      <c r="I23" s="189">
        <f ca="1">DATE(YEAR($D$15),11,1)</f>
        <v>46327</v>
      </c>
      <c r="J23" s="184"/>
    </row>
    <row r="24" spans="1:10" ht="18.600000000000001" customHeight="1">
      <c r="B24" s="180" t="s">
        <v>135</v>
      </c>
      <c r="C24" s="181"/>
      <c r="D24" s="181"/>
      <c r="F24" s="182"/>
      <c r="G24" s="183">
        <f ca="1">DATE(YEAR($C$15),12,1)</f>
        <v>45992</v>
      </c>
      <c r="H24" s="184"/>
      <c r="I24" s="189">
        <f ca="1">DATE(YEAR($D$15),12,1)</f>
        <v>46357</v>
      </c>
      <c r="J24" s="184"/>
    </row>
    <row r="25" spans="1:10" ht="18.600000000000001" customHeight="1">
      <c r="B25" s="180" t="s">
        <v>237</v>
      </c>
      <c r="C25" s="181"/>
      <c r="D25" s="181"/>
      <c r="F25" s="182"/>
      <c r="G25" s="183">
        <f ca="1">DATE(YEAR($C$15)+1,1,1)</f>
        <v>46023</v>
      </c>
      <c r="H25" s="184"/>
      <c r="I25" s="189">
        <f ca="1">DATE(YEAR($D$15)+1,1,1)</f>
        <v>46388</v>
      </c>
      <c r="J25" s="184"/>
    </row>
    <row r="26" spans="1:10" ht="18.600000000000001" customHeight="1">
      <c r="B26" s="180" t="s">
        <v>238</v>
      </c>
      <c r="C26" s="181"/>
      <c r="D26" s="181"/>
      <c r="F26" s="182"/>
      <c r="G26" s="183">
        <f ca="1">DATE(YEAR($C$15)+1,2,1)</f>
        <v>46054</v>
      </c>
      <c r="H26" s="184"/>
      <c r="I26" s="189">
        <f ca="1">DATE(YEAR($D$15)+1,2,1)</f>
        <v>46419</v>
      </c>
      <c r="J26" s="184"/>
    </row>
    <row r="27" spans="1:10" ht="18.600000000000001" customHeight="1">
      <c r="B27" s="180" t="s">
        <v>239</v>
      </c>
      <c r="C27" s="181"/>
      <c r="D27" s="181"/>
      <c r="F27" s="182"/>
      <c r="G27" s="183">
        <f ca="1">DATE(YEAR($C$15)+1,3,1)</f>
        <v>46082</v>
      </c>
      <c r="H27" s="184"/>
      <c r="I27" s="189">
        <f ca="1">DATE(YEAR($D$15)+1,3,1)</f>
        <v>46447</v>
      </c>
      <c r="J27" s="184"/>
    </row>
    <row r="28" spans="1:10" ht="18.600000000000001" customHeight="1">
      <c r="B28" s="177" t="s">
        <v>69</v>
      </c>
      <c r="C28" s="185">
        <f>SUM(C16:C27)</f>
        <v>0</v>
      </c>
      <c r="D28" s="185">
        <f>SUM(D16:D27)</f>
        <v>0</v>
      </c>
      <c r="F28" s="182"/>
      <c r="G28" s="177" t="s">
        <v>69</v>
      </c>
      <c r="H28" s="129">
        <f>SUM(H16:H27)</f>
        <v>0</v>
      </c>
      <c r="I28" s="177" t="s">
        <v>69</v>
      </c>
      <c r="J28" s="129">
        <f t="shared" ref="J28" si="0">SUM(J16:J27)</f>
        <v>0</v>
      </c>
    </row>
    <row r="29" spans="1:10" ht="18.600000000000001" customHeight="1">
      <c r="B29" s="182"/>
      <c r="C29" s="182"/>
      <c r="D29" s="182"/>
      <c r="F29" s="182"/>
      <c r="G29" s="186" t="s">
        <v>233</v>
      </c>
      <c r="H29" s="136" t="e">
        <f>ROUNDUP(H$28/$C$28,1)</f>
        <v>#DIV/0!</v>
      </c>
      <c r="I29" s="186" t="s">
        <v>233</v>
      </c>
      <c r="J29" s="136" t="e">
        <f>ROUNDUP(J$28/$D$28,1)</f>
        <v>#DIV/0!</v>
      </c>
    </row>
    <row r="30" spans="1:10" ht="18.600000000000001" customHeight="1">
      <c r="A30" s="182" t="s">
        <v>257</v>
      </c>
      <c r="B30" s="182"/>
      <c r="F30" s="182"/>
    </row>
    <row r="31" spans="1:10" ht="18.600000000000001" customHeight="1">
      <c r="A31" s="188" t="s">
        <v>318</v>
      </c>
      <c r="B31" s="182"/>
      <c r="F31" s="182"/>
    </row>
    <row r="32" spans="1:10" ht="18.600000000000001" customHeight="1">
      <c r="A32" s="188" t="s">
        <v>295</v>
      </c>
      <c r="F32" s="182"/>
    </row>
    <row r="33" spans="1:6" ht="18.600000000000001" customHeight="1">
      <c r="A33" s="188"/>
      <c r="F33" s="182"/>
    </row>
    <row r="34" spans="1:6" ht="18.600000000000001" customHeight="1">
      <c r="A34" s="188"/>
      <c r="F34" s="182"/>
    </row>
    <row r="35" spans="1:6" ht="18.600000000000001" customHeight="1">
      <c r="A35" s="182"/>
      <c r="F35" s="182"/>
    </row>
    <row r="36" spans="1:6" ht="18.600000000000001" customHeight="1">
      <c r="A36" s="182"/>
      <c r="F36" s="182"/>
    </row>
    <row r="37" spans="1:6" ht="18.600000000000001" customHeight="1">
      <c r="A37" s="182"/>
      <c r="F37" s="182"/>
    </row>
    <row r="38" spans="1:6" ht="18.600000000000001" customHeight="1">
      <c r="A38" s="182"/>
      <c r="F38" s="182"/>
    </row>
    <row r="39" spans="1:6" ht="18.600000000000001" customHeight="1">
      <c r="A39" s="182"/>
      <c r="F39" s="182"/>
    </row>
    <row r="40" spans="1:6" ht="18.600000000000001" customHeight="1">
      <c r="A40" s="182"/>
      <c r="F40" s="182"/>
    </row>
    <row r="41" spans="1:6" ht="18.600000000000001" customHeight="1">
      <c r="A41" s="182"/>
      <c r="F41" s="182"/>
    </row>
    <row r="42" spans="1:6" ht="18.600000000000001" customHeight="1">
      <c r="A42" s="182"/>
      <c r="F42" s="182"/>
    </row>
    <row r="43" spans="1:6" ht="18.600000000000001" customHeight="1">
      <c r="A43" s="182"/>
      <c r="F43" s="182"/>
    </row>
    <row r="44" spans="1:6" ht="18.600000000000001" customHeight="1">
      <c r="A44" s="182"/>
      <c r="F44" s="182"/>
    </row>
    <row r="45" spans="1:6" ht="18.600000000000001" customHeight="1">
      <c r="A45" s="182"/>
      <c r="F45" s="182"/>
    </row>
    <row r="46" spans="1:6" ht="18.600000000000001" customHeight="1">
      <c r="A46" s="182"/>
      <c r="E46" s="182"/>
      <c r="F46" s="182"/>
    </row>
    <row r="47" spans="1:6" ht="18.600000000000001" customHeight="1">
      <c r="F47" s="182"/>
    </row>
  </sheetData>
  <mergeCells count="15">
    <mergeCell ref="B2:E2"/>
    <mergeCell ref="G2:G3"/>
    <mergeCell ref="B3:E3"/>
    <mergeCell ref="C5:E5"/>
    <mergeCell ref="L7:P7"/>
    <mergeCell ref="G9:G11"/>
    <mergeCell ref="H9:H11"/>
    <mergeCell ref="C10:E10"/>
    <mergeCell ref="Q7:S7"/>
    <mergeCell ref="C4:E4"/>
    <mergeCell ref="B14:B15"/>
    <mergeCell ref="G14:G15"/>
    <mergeCell ref="H14:H15"/>
    <mergeCell ref="I14:I15"/>
    <mergeCell ref="J14:J15"/>
  </mergeCells>
  <phoneticPr fontId="1"/>
  <conditionalFormatting sqref="A6:E11 A13:J33">
    <cfRule type="expression" dxfId="8" priority="1">
      <formula>$B$4="○"</formula>
    </cfRule>
  </conditionalFormatting>
  <conditionalFormatting sqref="B10">
    <cfRule type="expression" dxfId="7" priority="2">
      <formula>$B$5&lt;&gt;$B$6</formula>
    </cfRule>
  </conditionalFormatting>
  <dataValidations count="2">
    <dataValidation type="list" allowBlank="1" showInputMessage="1" showErrorMessage="1" sqref="B7:B11 B4" xr:uid="{473365ED-6CD1-4D19-B1E3-D882FCBDFD87}">
      <formula1>"○"</formula1>
    </dataValidation>
    <dataValidation type="date" operator="greaterThanOrEqual" allowBlank="1" showInputMessage="1" showErrorMessage="1" sqref="B5:B6" xr:uid="{D413CFF2-A848-4E3B-B10D-827EC11312F9}">
      <formula1>36617</formula1>
    </dataValidation>
  </dataValidations>
  <pageMargins left="0.7" right="0.7" top="0.75" bottom="0.75" header="0.3" footer="0.3"/>
  <pageSetup paperSize="9" scale="8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BC93A546-A54C-498A-AA25-D20E8079BD6F}">
          <x14:formula1>
            <xm:f>マスタ!$D$5:$D$7</xm:f>
          </x14:formula1>
          <xm:sqref>B3:E3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E09CEC-5C2E-46B8-ADB4-5ED13909F3EF}">
  <sheetPr>
    <tabColor theme="7" tint="0.79998168889431442"/>
    <pageSetUpPr fitToPage="1"/>
  </sheetPr>
  <dimension ref="A1:U47"/>
  <sheetViews>
    <sheetView view="pageBreakPreview" zoomScaleNormal="100" zoomScaleSheetLayoutView="100" workbookViewId="0">
      <selection activeCell="B2" sqref="B2:E2"/>
    </sheetView>
  </sheetViews>
  <sheetFormatPr defaultColWidth="10.19921875" defaultRowHeight="18.600000000000001" customHeight="1"/>
  <cols>
    <col min="1" max="1" width="27" style="118" customWidth="1"/>
    <col min="2" max="5" width="10.19921875" style="118"/>
    <col min="6" max="6" width="4.3984375" style="118" customWidth="1"/>
    <col min="7" max="12" width="10.19921875" style="118"/>
    <col min="13" max="30" width="2.59765625" style="118" customWidth="1"/>
    <col min="31" max="16384" width="10.19921875" style="118"/>
  </cols>
  <sheetData>
    <row r="1" spans="1:21" ht="18.600000000000001" customHeight="1" thickBot="1">
      <c r="A1" s="55" t="s">
        <v>391</v>
      </c>
    </row>
    <row r="2" spans="1:21" ht="18.600000000000001" customHeight="1">
      <c r="A2" s="119" t="s">
        <v>231</v>
      </c>
      <c r="B2" s="709"/>
      <c r="C2" s="710"/>
      <c r="D2" s="710"/>
      <c r="E2" s="711"/>
      <c r="G2" s="732" t="s">
        <v>253</v>
      </c>
      <c r="H2" s="741" t="s">
        <v>317</v>
      </c>
      <c r="I2" s="742"/>
    </row>
    <row r="3" spans="1:21" ht="18.600000000000001" customHeight="1">
      <c r="A3" s="142" t="s">
        <v>103</v>
      </c>
      <c r="B3" s="734"/>
      <c r="C3" s="735"/>
      <c r="D3" s="735"/>
      <c r="E3" s="736"/>
      <c r="G3" s="733"/>
      <c r="H3" s="195"/>
      <c r="I3" s="196" t="s">
        <v>316</v>
      </c>
    </row>
    <row r="4" spans="1:21" ht="18.600000000000001" customHeight="1" thickBot="1">
      <c r="A4" s="263" t="s">
        <v>447</v>
      </c>
      <c r="B4" s="166"/>
      <c r="C4" s="729"/>
      <c r="D4" s="730"/>
      <c r="E4" s="731"/>
      <c r="G4" s="197" t="s">
        <v>232</v>
      </c>
      <c r="H4" s="198">
        <f ca="1">SUM(IF(COUNTIF($G$16:$G$27,VLOOKUP("○",$B$7:$E$11,2,FALSE))=0,0,OFFSET(H$16:H$27,MATCH(VLOOKUP("○",$B$7:$E$11,2,FALSE),$G$16:$G$27,0)-1,,MIN(12,13-MATCH(VLOOKUP("○",$B$7:$E$11,2,FALSE),$G$16:$G$27,0)))),IF(COUNTIF($J$16:$J$27,VLOOKUP("○",$B$7:$E$11,3,FALSE))=0,0,OFFSET(K$16:K$27,MATCH(VLOOKUP("○",$B$7:$E$11,3,FALSE),$J$16:$J$27,0)-1,,-MIN(12,MATCH(VLOOKUP("○",$B$7:$E$11,3,FALSE),$J$16:$J$27,0)))))</f>
        <v>0</v>
      </c>
      <c r="I4" s="199">
        <f ca="1">SUM(IF(COUNTIF($G$16:$G$27,VLOOKUP("○",$B$7:$E$11,2,FALSE))=0,0,OFFSET(I$16:I$27,MATCH(VLOOKUP("○",$B$7:$E$11,2,FALSE),$G$16:$G$27,0)-1,,MIN(12,13-MATCH(VLOOKUP("○",$B$7:$E$11,2,FALSE),$G$16:$G$27,0)))),IF(COUNTIF($J$16:$J$27,VLOOKUP("○",$B$7:$E$11,3,FALSE))=0,0,OFFSET(L$16:L$27,MATCH(VLOOKUP("○",$B$7:$E$11,3,FALSE),$J$16:$J$27,0)-1,,-MIN(12,MATCH(VLOOKUP("○",$B$7:$E$11,3,FALSE),$J$16:$J$27,0)))))</f>
        <v>0</v>
      </c>
    </row>
    <row r="5" spans="1:21" ht="18.600000000000001" customHeight="1">
      <c r="A5" s="134" t="s">
        <v>247</v>
      </c>
      <c r="B5" s="135"/>
      <c r="C5" s="737" t="s">
        <v>234</v>
      </c>
      <c r="D5" s="738"/>
      <c r="E5" s="739"/>
      <c r="G5" s="197" t="s">
        <v>255</v>
      </c>
      <c r="H5" s="200">
        <f ca="1">IFERROR(ROUNDUP(IF(COUNT($E$7:$E$11)=0,0,H$4/SUM($E$7:$E$11)),1),"")</f>
        <v>0</v>
      </c>
      <c r="I5" s="201">
        <f ca="1">IFERROR(ROUNDUP(IF(COUNT($E$7:$E$11)=0,0,I$4/SUM($E$7:$E$11)),1),"")</f>
        <v>0</v>
      </c>
    </row>
    <row r="6" spans="1:21" ht="18.600000000000001" customHeight="1" thickBot="1">
      <c r="A6" s="140" t="s">
        <v>248</v>
      </c>
      <c r="B6" s="141"/>
      <c r="C6" s="142" t="s">
        <v>235</v>
      </c>
      <c r="D6" s="143" t="s">
        <v>236</v>
      </c>
      <c r="E6" s="144" t="s">
        <v>136</v>
      </c>
      <c r="G6" s="202" t="s">
        <v>256</v>
      </c>
      <c r="H6" s="203">
        <f>IFERROR(ROUNDUP(I$9*0.9,1),"")</f>
        <v>0</v>
      </c>
      <c r="I6" s="204"/>
      <c r="N6" s="123" t="s">
        <v>262</v>
      </c>
    </row>
    <row r="7" spans="1:21" ht="18.600000000000001" customHeight="1" thickBot="1">
      <c r="A7" s="152" t="s">
        <v>242</v>
      </c>
      <c r="B7" s="153"/>
      <c r="C7" s="154" t="str">
        <f>IF($B7="","",$G$16)</f>
        <v/>
      </c>
      <c r="D7" s="155" t="str">
        <f>IF($B7="","",$G$27)</f>
        <v/>
      </c>
      <c r="E7" s="156" t="str">
        <f>IF($B7="","",$C$28)</f>
        <v/>
      </c>
      <c r="G7" s="205" t="s">
        <v>254</v>
      </c>
      <c r="H7" s="206">
        <f ca="1">IFERROR(ROUNDUP(IF(COUNT($E$7:$E$11)=0,0,H$4/SUM($E$7:$E$11))+(I$9*0.9),1),"")</f>
        <v>0</v>
      </c>
      <c r="I7" s="192">
        <f ca="1">IFERROR(ROUNDUP(IF(COUNT($E$7:$E$11)=0,0,I$4/SUM($E$7:$E$11)),1),"")</f>
        <v>0</v>
      </c>
      <c r="N7" s="750" t="s">
        <v>241</v>
      </c>
      <c r="O7" s="751"/>
      <c r="P7" s="751"/>
      <c r="Q7" s="751"/>
      <c r="R7" s="752"/>
      <c r="S7" s="537">
        <f ca="1">'別添②利用者数_就労系(移行・継続）'!$H$7</f>
        <v>0</v>
      </c>
      <c r="T7" s="538"/>
      <c r="U7" s="539"/>
    </row>
    <row r="8" spans="1:21" ht="18.600000000000001" customHeight="1">
      <c r="A8" s="165" t="s">
        <v>243</v>
      </c>
      <c r="B8" s="166"/>
      <c r="C8" s="154" t="str">
        <f>IF($B8="","",EOMONTH($B$5,-13)+1)</f>
        <v/>
      </c>
      <c r="D8" s="155" t="str">
        <f>IF($B8="","",EOMONTH($B$5,-2)+1)</f>
        <v/>
      </c>
      <c r="E8" s="156" t="str">
        <f ca="1">IF($B8="","",SUM(IF(COUNTIF($G$16:$G$27,$C8)=0,0,OFFSET($C$16:$C$27,MATCH($C8,$G$16:$G$27,0)-1,,MIN(12,13-MATCH($C8,$G$16:$G$27,0)))),IF(COUNTIF($J$16:$J$27,$D8)=0,0,OFFSET($D$16:$D$27,MATCH($D8,$J$16:$J$27,0)-1,,-MIN(12,MATCH($D8,$J$16:$J$27,0))))))</f>
        <v/>
      </c>
      <c r="N8" s="207"/>
      <c r="O8" s="460" t="s">
        <v>316</v>
      </c>
      <c r="P8" s="464"/>
      <c r="Q8" s="464"/>
      <c r="R8" s="461"/>
      <c r="S8" s="530">
        <f ca="1">'別添②利用者数_就労系(移行・継続）'!$I$7</f>
        <v>0</v>
      </c>
      <c r="T8" s="530"/>
      <c r="U8" s="530"/>
    </row>
    <row r="9" spans="1:21" ht="18.600000000000001" customHeight="1">
      <c r="A9" s="165" t="s">
        <v>244</v>
      </c>
      <c r="B9" s="166"/>
      <c r="C9" s="154" t="str">
        <f>IF($B9="","",EOMONTH($B$5,-7)+1)</f>
        <v/>
      </c>
      <c r="D9" s="155" t="str">
        <f>IF($B9="","",EOMONTH($B$5,-2)+1)</f>
        <v/>
      </c>
      <c r="E9" s="156" t="str">
        <f ca="1">IF($B9="","",SUM(IF(COUNTIF($G$16:$G$27,$C9)=0,0,OFFSET($C$16:$C$27,MATCH($C9,$G$16:$G$27,0)-1,,MIN(6,13-MATCH($C9,$G$16:$G$27,0)))),IF(COUNTIF($J$16:$J$27,$D9)=0,0,OFFSET($D$16:$D$27,MATCH($D9,$J$16:$J$27,0)-1,,-MIN(6,MATCH($D9,$J$16:$J$27,0))))))</f>
        <v/>
      </c>
      <c r="G9" s="746" t="s">
        <v>325</v>
      </c>
      <c r="H9" s="747"/>
      <c r="I9" s="744"/>
    </row>
    <row r="10" spans="1:21" ht="18.600000000000001" customHeight="1">
      <c r="A10" s="165" t="s">
        <v>245</v>
      </c>
      <c r="B10" s="166"/>
      <c r="C10" s="701" t="str">
        <f>IFERROR(IF(AND($B$6="",$I$9&gt;0),"直近の定員増減年月日を入力してください",IF(EOMONTH($B$5,-7)+1&lt;$B$6,"定員数の90%（右の「増加定員数」要入力）","")),"")</f>
        <v/>
      </c>
      <c r="D10" s="702"/>
      <c r="E10" s="703"/>
      <c r="G10" s="748"/>
      <c r="H10" s="749"/>
      <c r="I10" s="745"/>
    </row>
    <row r="11" spans="1:21" ht="18.600000000000001" customHeight="1" thickBot="1">
      <c r="A11" s="168" t="s">
        <v>246</v>
      </c>
      <c r="B11" s="169"/>
      <c r="C11" s="170" t="str">
        <f>IF($B11="","",EOMONTH($B$5,-4)+1)</f>
        <v/>
      </c>
      <c r="D11" s="171" t="str">
        <f>IF($B11="","",EOMONTH($B$5,-2)+1)</f>
        <v/>
      </c>
      <c r="E11" s="172" t="str">
        <f ca="1">IF($B11="","",SUM(IF(COUNTIF($G$16:$G$27,$C11)=0,0,OFFSET($C$16:$C$27,MATCH($C11,$G$16:$G$27,0)-1,,MIN(3,13-MATCH($C11,$G$16:$G$27,0)))),IF(COUNTIF($J$16:$J$27,$D11)=0,0,OFFSET($D$16:$D$27,MATCH($D11,$J$16:$J$27,0)-1,,-MIN(3,MATCH($D11,$J$16:$J$27,0))))))</f>
        <v/>
      </c>
    </row>
    <row r="12" spans="1:21" ht="18.600000000000001" customHeight="1" thickBot="1">
      <c r="A12" s="274" t="s">
        <v>240</v>
      </c>
      <c r="B12" s="267"/>
      <c r="C12" s="267"/>
      <c r="D12" s="267"/>
      <c r="E12" s="267"/>
      <c r="F12" s="268"/>
      <c r="G12" s="269"/>
      <c r="H12" s="268"/>
      <c r="I12" s="268"/>
      <c r="J12" s="269"/>
      <c r="K12" s="268"/>
      <c r="L12" s="268"/>
    </row>
    <row r="13" spans="1:21" ht="18.600000000000001" customHeight="1" thickTop="1">
      <c r="A13" s="188"/>
      <c r="B13" s="123" t="s">
        <v>446</v>
      </c>
      <c r="C13" s="123"/>
      <c r="D13" s="123"/>
      <c r="G13" s="176"/>
      <c r="J13" s="176"/>
    </row>
    <row r="14" spans="1:21" ht="18.600000000000001" customHeight="1">
      <c r="B14" s="704" t="s">
        <v>136</v>
      </c>
      <c r="C14" s="177" t="s">
        <v>229</v>
      </c>
      <c r="D14" s="177" t="s">
        <v>228</v>
      </c>
      <c r="G14" s="722" t="str">
        <f ca="1">TEXT($C$15,"ggge年"&amp;"度延べ利用者数")</f>
        <v>令和7年度延べ利用者数</v>
      </c>
      <c r="H14" s="714" t="s">
        <v>317</v>
      </c>
      <c r="I14" s="743"/>
      <c r="J14" s="722" t="str">
        <f ca="1">TEXT($D$15,"ggge年"&amp;"度延べ利用者数")</f>
        <v>令和8年度延べ利用者数</v>
      </c>
      <c r="K14" s="714" t="s">
        <v>317</v>
      </c>
      <c r="L14" s="743"/>
    </row>
    <row r="15" spans="1:21" ht="18.600000000000001" customHeight="1">
      <c r="B15" s="699"/>
      <c r="C15" s="178">
        <f ca="1">IFERROR(DATE(YEAR(D15)-1,1,1),"")</f>
        <v>45658</v>
      </c>
      <c r="D15" s="178">
        <f ca="1">IF(B5="",NOW(),DATE(YEAR(B5)+IF(MONTH(B5)&lt;=3,-1,0),MONTH(B5),1))</f>
        <v>46106.923161921295</v>
      </c>
      <c r="F15" s="179"/>
      <c r="G15" s="723"/>
      <c r="H15" s="173"/>
      <c r="I15" s="185" t="s">
        <v>316</v>
      </c>
      <c r="J15" s="723"/>
      <c r="K15" s="173"/>
      <c r="L15" s="185" t="s">
        <v>316</v>
      </c>
    </row>
    <row r="16" spans="1:21" ht="18.600000000000001" customHeight="1">
      <c r="B16" s="180" t="s">
        <v>230</v>
      </c>
      <c r="C16" s="181"/>
      <c r="D16" s="181"/>
      <c r="F16" s="182"/>
      <c r="G16" s="183">
        <f ca="1">DATE(YEAR($C$15),4,1)</f>
        <v>45748</v>
      </c>
      <c r="H16" s="184"/>
      <c r="I16" s="184"/>
      <c r="J16" s="189">
        <f ca="1">DATE(YEAR($D$15),4,1)</f>
        <v>46113</v>
      </c>
      <c r="K16" s="184"/>
      <c r="L16" s="184"/>
    </row>
    <row r="17" spans="1:12" ht="18.600000000000001" customHeight="1">
      <c r="B17" s="180" t="s">
        <v>128</v>
      </c>
      <c r="C17" s="181"/>
      <c r="D17" s="181"/>
      <c r="F17" s="182"/>
      <c r="G17" s="183">
        <f ca="1">DATE(YEAR($C$15),5,1)</f>
        <v>45778</v>
      </c>
      <c r="H17" s="184"/>
      <c r="I17" s="184"/>
      <c r="J17" s="189">
        <f ca="1">DATE(YEAR($D$15),5,1)</f>
        <v>46143</v>
      </c>
      <c r="K17" s="184"/>
      <c r="L17" s="184"/>
    </row>
    <row r="18" spans="1:12" ht="18.600000000000001" customHeight="1">
      <c r="B18" s="180" t="s">
        <v>129</v>
      </c>
      <c r="C18" s="181"/>
      <c r="D18" s="181"/>
      <c r="F18" s="182"/>
      <c r="G18" s="183">
        <f ca="1">DATE(YEAR($C$15),6,1)</f>
        <v>45809</v>
      </c>
      <c r="H18" s="184"/>
      <c r="I18" s="184"/>
      <c r="J18" s="189">
        <f ca="1">DATE(YEAR($D$15),6,1)</f>
        <v>46174</v>
      </c>
      <c r="K18" s="184"/>
      <c r="L18" s="184"/>
    </row>
    <row r="19" spans="1:12" ht="18.600000000000001" customHeight="1">
      <c r="B19" s="180" t="s">
        <v>130</v>
      </c>
      <c r="C19" s="181"/>
      <c r="D19" s="181"/>
      <c r="F19" s="182"/>
      <c r="G19" s="183">
        <f ca="1">DATE(YEAR($C$15),7,1)</f>
        <v>45839</v>
      </c>
      <c r="H19" s="184"/>
      <c r="I19" s="184"/>
      <c r="J19" s="189">
        <f ca="1">DATE(YEAR($D$15),7,1)</f>
        <v>46204</v>
      </c>
      <c r="K19" s="184"/>
      <c r="L19" s="184"/>
    </row>
    <row r="20" spans="1:12" ht="18.600000000000001" customHeight="1">
      <c r="B20" s="180" t="s">
        <v>131</v>
      </c>
      <c r="C20" s="181"/>
      <c r="D20" s="181"/>
      <c r="F20" s="182"/>
      <c r="G20" s="183">
        <f ca="1">DATE(YEAR($C$15),8,1)</f>
        <v>45870</v>
      </c>
      <c r="H20" s="184"/>
      <c r="I20" s="184"/>
      <c r="J20" s="189">
        <f ca="1">DATE(YEAR($D$15),8,1)</f>
        <v>46235</v>
      </c>
      <c r="K20" s="184"/>
      <c r="L20" s="184"/>
    </row>
    <row r="21" spans="1:12" ht="18.600000000000001" customHeight="1">
      <c r="B21" s="180" t="s">
        <v>132</v>
      </c>
      <c r="C21" s="181"/>
      <c r="D21" s="181"/>
      <c r="F21" s="182"/>
      <c r="G21" s="183">
        <f ca="1">DATE(YEAR($C$15),9,1)</f>
        <v>45901</v>
      </c>
      <c r="H21" s="184"/>
      <c r="I21" s="184"/>
      <c r="J21" s="189">
        <f ca="1">DATE(YEAR($D$15),9,1)</f>
        <v>46266</v>
      </c>
      <c r="K21" s="184"/>
      <c r="L21" s="184"/>
    </row>
    <row r="22" spans="1:12" ht="18.600000000000001" customHeight="1">
      <c r="B22" s="180" t="s">
        <v>133</v>
      </c>
      <c r="C22" s="181"/>
      <c r="D22" s="181"/>
      <c r="F22" s="182"/>
      <c r="G22" s="183">
        <f ca="1">DATE(YEAR($C$15),10,1)</f>
        <v>45931</v>
      </c>
      <c r="H22" s="184"/>
      <c r="I22" s="184"/>
      <c r="J22" s="189">
        <f ca="1">DATE(YEAR($D$15),10,1)</f>
        <v>46296</v>
      </c>
      <c r="K22" s="184"/>
      <c r="L22" s="184"/>
    </row>
    <row r="23" spans="1:12" ht="18.600000000000001" customHeight="1">
      <c r="B23" s="180" t="s">
        <v>134</v>
      </c>
      <c r="C23" s="181"/>
      <c r="D23" s="181"/>
      <c r="F23" s="182"/>
      <c r="G23" s="183">
        <f ca="1">DATE(YEAR($C$15),11,1)</f>
        <v>45962</v>
      </c>
      <c r="H23" s="184"/>
      <c r="I23" s="184"/>
      <c r="J23" s="189">
        <f ca="1">DATE(YEAR($D$15),11,1)</f>
        <v>46327</v>
      </c>
      <c r="K23" s="184"/>
      <c r="L23" s="184"/>
    </row>
    <row r="24" spans="1:12" ht="18.600000000000001" customHeight="1">
      <c r="B24" s="180" t="s">
        <v>135</v>
      </c>
      <c r="C24" s="181"/>
      <c r="D24" s="181"/>
      <c r="F24" s="182"/>
      <c r="G24" s="183">
        <f ca="1">DATE(YEAR($C$15),12,1)</f>
        <v>45992</v>
      </c>
      <c r="H24" s="184"/>
      <c r="I24" s="184"/>
      <c r="J24" s="189">
        <f ca="1">DATE(YEAR($D$15),12,1)</f>
        <v>46357</v>
      </c>
      <c r="K24" s="184"/>
      <c r="L24" s="184"/>
    </row>
    <row r="25" spans="1:12" ht="18.600000000000001" customHeight="1">
      <c r="B25" s="180" t="s">
        <v>237</v>
      </c>
      <c r="C25" s="181"/>
      <c r="D25" s="181"/>
      <c r="F25" s="182"/>
      <c r="G25" s="183">
        <f ca="1">DATE(YEAR($C$15)+1,1,1)</f>
        <v>46023</v>
      </c>
      <c r="H25" s="184"/>
      <c r="I25" s="184"/>
      <c r="J25" s="189">
        <f ca="1">DATE(YEAR($D$15)+1,1,1)</f>
        <v>46388</v>
      </c>
      <c r="K25" s="184"/>
      <c r="L25" s="184"/>
    </row>
    <row r="26" spans="1:12" ht="18.600000000000001" customHeight="1">
      <c r="B26" s="180" t="s">
        <v>238</v>
      </c>
      <c r="C26" s="181"/>
      <c r="D26" s="181"/>
      <c r="F26" s="182"/>
      <c r="G26" s="183">
        <f ca="1">DATE(YEAR($C$15)+1,2,1)</f>
        <v>46054</v>
      </c>
      <c r="H26" s="184"/>
      <c r="I26" s="184"/>
      <c r="J26" s="189">
        <f ca="1">DATE(YEAR($D$15)+1,2,1)</f>
        <v>46419</v>
      </c>
      <c r="K26" s="184"/>
      <c r="L26" s="184"/>
    </row>
    <row r="27" spans="1:12" ht="18.600000000000001" customHeight="1">
      <c r="B27" s="180" t="s">
        <v>239</v>
      </c>
      <c r="C27" s="181"/>
      <c r="D27" s="181"/>
      <c r="F27" s="182"/>
      <c r="G27" s="183">
        <f ca="1">DATE(YEAR($C$15)+1,3,1)</f>
        <v>46082</v>
      </c>
      <c r="H27" s="184"/>
      <c r="I27" s="184"/>
      <c r="J27" s="189">
        <f ca="1">DATE(YEAR($D$15)+1,3,1)</f>
        <v>46447</v>
      </c>
      <c r="K27" s="184"/>
      <c r="L27" s="184"/>
    </row>
    <row r="28" spans="1:12" ht="18.600000000000001" customHeight="1">
      <c r="B28" s="177" t="s">
        <v>69</v>
      </c>
      <c r="C28" s="185">
        <f>SUM(C16:C27)</f>
        <v>0</v>
      </c>
      <c r="D28" s="185">
        <f>SUM(D16:D27)</f>
        <v>0</v>
      </c>
      <c r="F28" s="182"/>
      <c r="G28" s="177" t="s">
        <v>69</v>
      </c>
      <c r="H28" s="129">
        <f>SUM(H16:H27)</f>
        <v>0</v>
      </c>
      <c r="I28" s="129">
        <f>SUM(I16:I27)</f>
        <v>0</v>
      </c>
      <c r="J28" s="177" t="s">
        <v>69</v>
      </c>
      <c r="K28" s="129">
        <f t="shared" ref="K28:L28" si="0">SUM(K16:K27)</f>
        <v>0</v>
      </c>
      <c r="L28" s="129">
        <f t="shared" si="0"/>
        <v>0</v>
      </c>
    </row>
    <row r="29" spans="1:12" ht="18.600000000000001" customHeight="1">
      <c r="B29" s="182"/>
      <c r="C29" s="182"/>
      <c r="D29" s="182"/>
      <c r="F29" s="182"/>
      <c r="G29" s="186" t="s">
        <v>233</v>
      </c>
      <c r="H29" s="136" t="e">
        <f>ROUNDUP(H$28/$C$28,1)</f>
        <v>#DIV/0!</v>
      </c>
      <c r="I29" s="136" t="e">
        <f>ROUNDUP(I$28/$C$28,1)</f>
        <v>#DIV/0!</v>
      </c>
      <c r="J29" s="186" t="s">
        <v>233</v>
      </c>
      <c r="K29" s="136" t="e">
        <f>ROUNDUP(K$28/$D$28,1)</f>
        <v>#DIV/0!</v>
      </c>
      <c r="L29" s="136" t="e">
        <f>ROUNDUP(L$28/$D$28,1)</f>
        <v>#DIV/0!</v>
      </c>
    </row>
    <row r="30" spans="1:12" ht="18.600000000000001" customHeight="1">
      <c r="A30" s="182" t="s">
        <v>257</v>
      </c>
      <c r="B30" s="182"/>
      <c r="F30" s="182"/>
    </row>
    <row r="31" spans="1:12" ht="18.600000000000001" customHeight="1">
      <c r="A31" s="188" t="s">
        <v>318</v>
      </c>
      <c r="B31" s="182"/>
      <c r="F31" s="182"/>
    </row>
    <row r="32" spans="1:12" ht="18.600000000000001" customHeight="1">
      <c r="A32" s="188" t="s">
        <v>295</v>
      </c>
      <c r="F32" s="182"/>
    </row>
    <row r="33" spans="1:6" ht="18.600000000000001" customHeight="1">
      <c r="A33" s="188"/>
      <c r="F33" s="182"/>
    </row>
    <row r="34" spans="1:6" ht="18.600000000000001" customHeight="1">
      <c r="A34" s="188"/>
      <c r="F34" s="182"/>
    </row>
    <row r="35" spans="1:6" ht="18.600000000000001" customHeight="1">
      <c r="A35" s="182"/>
      <c r="F35" s="182"/>
    </row>
    <row r="36" spans="1:6" ht="18.600000000000001" customHeight="1">
      <c r="A36" s="182"/>
      <c r="F36" s="182"/>
    </row>
    <row r="37" spans="1:6" ht="18.600000000000001" customHeight="1">
      <c r="A37" s="182"/>
      <c r="F37" s="182"/>
    </row>
    <row r="38" spans="1:6" ht="18.600000000000001" customHeight="1">
      <c r="A38" s="182"/>
      <c r="F38" s="182"/>
    </row>
    <row r="39" spans="1:6" ht="18.600000000000001" customHeight="1">
      <c r="A39" s="182"/>
      <c r="F39" s="182"/>
    </row>
    <row r="40" spans="1:6" ht="18.600000000000001" customHeight="1">
      <c r="A40" s="182"/>
      <c r="F40" s="182"/>
    </row>
    <row r="41" spans="1:6" ht="18.600000000000001" customHeight="1">
      <c r="A41" s="182"/>
      <c r="F41" s="182"/>
    </row>
    <row r="42" spans="1:6" ht="18.600000000000001" customHeight="1">
      <c r="A42" s="182"/>
      <c r="F42" s="182"/>
    </row>
    <row r="43" spans="1:6" ht="18.600000000000001" customHeight="1">
      <c r="A43" s="182"/>
      <c r="F43" s="182"/>
    </row>
    <row r="44" spans="1:6" ht="18.600000000000001" customHeight="1">
      <c r="A44" s="182"/>
      <c r="F44" s="182"/>
    </row>
    <row r="45" spans="1:6" ht="18.600000000000001" customHeight="1">
      <c r="A45" s="182"/>
      <c r="F45" s="182"/>
    </row>
    <row r="46" spans="1:6" ht="18.600000000000001" customHeight="1">
      <c r="A46" s="182"/>
      <c r="E46" s="182"/>
      <c r="F46" s="182"/>
    </row>
    <row r="47" spans="1:6" ht="18.600000000000001" customHeight="1">
      <c r="F47" s="182"/>
    </row>
  </sheetData>
  <mergeCells count="18">
    <mergeCell ref="S7:U7"/>
    <mergeCell ref="O8:R8"/>
    <mergeCell ref="S8:U8"/>
    <mergeCell ref="B14:B15"/>
    <mergeCell ref="G14:G15"/>
    <mergeCell ref="J14:J15"/>
    <mergeCell ref="H14:I14"/>
    <mergeCell ref="K14:L14"/>
    <mergeCell ref="C10:E10"/>
    <mergeCell ref="I9:I10"/>
    <mergeCell ref="G9:H10"/>
    <mergeCell ref="N7:R7"/>
    <mergeCell ref="B2:E2"/>
    <mergeCell ref="G2:G3"/>
    <mergeCell ref="H2:I2"/>
    <mergeCell ref="B3:E3"/>
    <mergeCell ref="C5:E5"/>
    <mergeCell ref="C4:E4"/>
  </mergeCells>
  <phoneticPr fontId="1"/>
  <conditionalFormatting sqref="A6:E11 A13:L33">
    <cfRule type="expression" dxfId="6" priority="1">
      <formula>$B$4="○"</formula>
    </cfRule>
  </conditionalFormatting>
  <conditionalFormatting sqref="B10">
    <cfRule type="expression" dxfId="5" priority="2">
      <formula>$B$5&lt;&gt;$B$6</formula>
    </cfRule>
  </conditionalFormatting>
  <dataValidations count="2">
    <dataValidation type="list" allowBlank="1" showInputMessage="1" showErrorMessage="1" sqref="B7:B11 B4" xr:uid="{B282C5F4-B61E-4B14-B9E8-FCA423F16AF6}">
      <formula1>"○"</formula1>
    </dataValidation>
    <dataValidation type="date" operator="greaterThanOrEqual" allowBlank="1" showInputMessage="1" showErrorMessage="1" sqref="B5:B6" xr:uid="{9A180AF5-5AFF-4FA5-A80A-396CA56B68E4}">
      <formula1>36617</formula1>
    </dataValidation>
  </dataValidations>
  <pageMargins left="0.7" right="0.7" top="0.75" bottom="0.75" header="0.3" footer="0.3"/>
  <pageSetup paperSize="9" scale="8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83638378-3463-4A93-AC0B-074AD2894A02}">
          <x14:formula1>
            <xm:f>マスタ!$D$9:$D$11</xm:f>
          </x14:formula1>
          <xm:sqref>B3:E3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C0E33-9FEB-406D-BF93-AFEB9C785DD5}">
  <sheetPr>
    <tabColor theme="7" tint="0.79998168889431442"/>
    <pageSetUpPr fitToPage="1"/>
  </sheetPr>
  <dimension ref="A1:S41"/>
  <sheetViews>
    <sheetView view="pageBreakPreview" zoomScaleNormal="100" zoomScaleSheetLayoutView="100" workbookViewId="0">
      <selection activeCell="H9" sqref="H9:H11"/>
    </sheetView>
  </sheetViews>
  <sheetFormatPr defaultColWidth="10.19921875" defaultRowHeight="18.600000000000001" customHeight="1"/>
  <cols>
    <col min="1" max="1" width="27" style="118" customWidth="1"/>
    <col min="2" max="5" width="10.19921875" style="118"/>
    <col min="6" max="6" width="4.3984375" style="118" customWidth="1"/>
    <col min="7" max="10" width="10.19921875" style="118"/>
    <col min="11" max="28" width="2.59765625" style="118" customWidth="1"/>
    <col min="29" max="16384" width="10.19921875" style="118"/>
  </cols>
  <sheetData>
    <row r="1" spans="1:19" ht="18.600000000000001" customHeight="1" thickBot="1">
      <c r="A1" s="55" t="s">
        <v>393</v>
      </c>
    </row>
    <row r="2" spans="1:19" ht="18.600000000000001" customHeight="1">
      <c r="A2" s="119" t="s">
        <v>231</v>
      </c>
      <c r="B2" s="709"/>
      <c r="C2" s="710"/>
      <c r="D2" s="710"/>
      <c r="E2" s="711"/>
      <c r="G2" s="732" t="s">
        <v>253</v>
      </c>
      <c r="H2" s="214" t="s">
        <v>317</v>
      </c>
    </row>
    <row r="3" spans="1:19" ht="18.600000000000001" customHeight="1">
      <c r="A3" s="142" t="s">
        <v>103</v>
      </c>
      <c r="B3" s="695" t="s">
        <v>106</v>
      </c>
      <c r="C3" s="696"/>
      <c r="D3" s="696"/>
      <c r="E3" s="697"/>
      <c r="G3" s="733"/>
      <c r="H3" s="215"/>
    </row>
    <row r="4" spans="1:19" ht="18.600000000000001" customHeight="1" thickBot="1">
      <c r="A4" s="263" t="s">
        <v>447</v>
      </c>
      <c r="B4" s="166"/>
      <c r="C4" s="729"/>
      <c r="D4" s="730"/>
      <c r="E4" s="731"/>
      <c r="G4" s="197" t="s">
        <v>232</v>
      </c>
      <c r="H4" s="131">
        <f ca="1">SUM(IF(COUNTIF($G$16:$G$27,VLOOKUP("○",$B$7:$E$11,2,FALSE))=0,0,OFFSET(H$16:H$27,MATCH(VLOOKUP("○",$B$7:$E$11,2,FALSE),$G$16:$G$27,0)-1,,MIN(12,13-MATCH(VLOOKUP("○",$B$7:$E$11,2,FALSE),$G$16:$G$27,0)))),IF(COUNTIF($I$16:$I$27,VLOOKUP("○",$B$7:$E$11,3,FALSE))=0,0,OFFSET(J$16:J$27,MATCH(VLOOKUP("○",$B$7:$E$11,3,FALSE),$I$16:$I$27,0)-1,,-MIN(12,MATCH(VLOOKUP("○",$B$7:$E$11,3,FALSE),$I$16:$I$27,0)))))</f>
        <v>0</v>
      </c>
    </row>
    <row r="5" spans="1:19" ht="18.600000000000001" customHeight="1">
      <c r="A5" s="134" t="s">
        <v>247</v>
      </c>
      <c r="B5" s="135"/>
      <c r="C5" s="737" t="s">
        <v>234</v>
      </c>
      <c r="D5" s="738"/>
      <c r="E5" s="739"/>
      <c r="G5" s="197" t="s">
        <v>255</v>
      </c>
      <c r="H5" s="212">
        <f ca="1">IFERROR(ROUNDUP(IF(COUNT($E$7:$E$11)=0,0,H$4/SUM($E$7:$E$11)),1),"")</f>
        <v>0</v>
      </c>
    </row>
    <row r="6" spans="1:19" ht="18.600000000000001" customHeight="1" thickBot="1">
      <c r="A6" s="140" t="s">
        <v>248</v>
      </c>
      <c r="B6" s="141"/>
      <c r="C6" s="142" t="s">
        <v>235</v>
      </c>
      <c r="D6" s="143" t="s">
        <v>236</v>
      </c>
      <c r="E6" s="144" t="s">
        <v>136</v>
      </c>
      <c r="G6" s="202" t="s">
        <v>256</v>
      </c>
      <c r="H6" s="139">
        <f>IFERROR(ROUNDUP(H$9*0.9,1),"")</f>
        <v>0</v>
      </c>
      <c r="L6" s="123" t="s">
        <v>262</v>
      </c>
    </row>
    <row r="7" spans="1:19" ht="18.600000000000001" customHeight="1" thickBot="1">
      <c r="A7" s="152" t="s">
        <v>242</v>
      </c>
      <c r="B7" s="153"/>
      <c r="C7" s="154" t="str">
        <f>IF($B7="","",$G$16)</f>
        <v/>
      </c>
      <c r="D7" s="155" t="str">
        <f>IF($B7="","",$G$27)</f>
        <v/>
      </c>
      <c r="E7" s="156" t="str">
        <f>IF($B7="","",$C$28)</f>
        <v/>
      </c>
      <c r="G7" s="205" t="s">
        <v>254</v>
      </c>
      <c r="H7" s="164">
        <f ca="1">IFERROR(ROUNDUP(IF(COUNT($E$7:$E$11)=0,0,H$4/SUM($E$7:$E$11))+(H$9*0.9),1),"")</f>
        <v>0</v>
      </c>
      <c r="L7" s="740" t="s">
        <v>241</v>
      </c>
      <c r="M7" s="740"/>
      <c r="N7" s="740"/>
      <c r="O7" s="740"/>
      <c r="P7" s="740"/>
      <c r="Q7" s="530">
        <f ca="1">別添②利用者数_就労選択!$H$7</f>
        <v>0</v>
      </c>
      <c r="R7" s="530"/>
      <c r="S7" s="530"/>
    </row>
    <row r="8" spans="1:19" ht="18.600000000000001" customHeight="1">
      <c r="A8" s="165" t="s">
        <v>243</v>
      </c>
      <c r="B8" s="166"/>
      <c r="C8" s="154" t="str">
        <f>IF($B8="","",EOMONTH($B$5,-13)+1)</f>
        <v/>
      </c>
      <c r="D8" s="155" t="str">
        <f>IF($B8="","",EOMONTH($B$5,-2)+1)</f>
        <v/>
      </c>
      <c r="E8" s="156" t="str">
        <f ca="1">IF($B8="","",SUM(IF(COUNTIF($G$16:$G$27,$C8)=0,0,OFFSET($C$16:$C$27,MATCH($C8,$G$16:$G$27,0)-1,,MIN(12,13-MATCH($C8,$G$16:$G$27,0)))),IF(COUNTIF($I$16:$I$27,$D8)=0,0,OFFSET($D$16:$D$27,MATCH($D8,$I$16:$I$27,0)-1,,-MIN(12,MATCH($D8,$I$16:$I$27,0))))))</f>
        <v/>
      </c>
    </row>
    <row r="9" spans="1:19" ht="18.600000000000001" customHeight="1">
      <c r="A9" s="165" t="s">
        <v>244</v>
      </c>
      <c r="B9" s="166"/>
      <c r="C9" s="154" t="str">
        <f>IF($B9="","",EOMONTH($B$5,-7)+1)</f>
        <v/>
      </c>
      <c r="D9" s="155" t="str">
        <f>IF($B9="","",EOMONTH($B$5,-2)+1)</f>
        <v/>
      </c>
      <c r="E9" s="156" t="str">
        <f ca="1">IF($B9="","",SUM(IF(COUNTIF($G$16:$G$27,$C9)=0,0,OFFSET($C$16:$C$27,MATCH($C9,$G$16:$G$27,0)-1,,MIN(6,13-MATCH($C9,$G$16:$G$27,0)))),IF(COUNTIF($I$16:$I$27,$D9)=0,0,OFFSET($D$16:$D$27,MATCH($D9,$I$16:$I$27,0)-1,,-MIN(6,MATCH($D9,$I$16:$I$27,0))))))</f>
        <v/>
      </c>
      <c r="G9" s="727" t="s">
        <v>325</v>
      </c>
      <c r="H9" s="728"/>
    </row>
    <row r="10" spans="1:19" ht="18.600000000000001" customHeight="1">
      <c r="A10" s="165" t="s">
        <v>245</v>
      </c>
      <c r="B10" s="166"/>
      <c r="C10" s="701" t="str">
        <f>IFERROR(IF(AND($B$6="",$H$9&gt;0),"直近の定員増減年月日を入力してください",IF(EOMONTH($B$5,-7)+1&lt;$B$6,"定員数の90%（右の「増加定員数」要入力）","")),"")</f>
        <v/>
      </c>
      <c r="D10" s="702"/>
      <c r="E10" s="703"/>
      <c r="G10" s="727"/>
      <c r="H10" s="728"/>
    </row>
    <row r="11" spans="1:19" ht="18.600000000000001" customHeight="1" thickBot="1">
      <c r="A11" s="168" t="s">
        <v>246</v>
      </c>
      <c r="B11" s="169"/>
      <c r="C11" s="170" t="str">
        <f>IF($B11="","",EOMONTH($B$5,-4)+1)</f>
        <v/>
      </c>
      <c r="D11" s="171" t="str">
        <f>IF($B11="","",EOMONTH($B$5,-2)+1)</f>
        <v/>
      </c>
      <c r="E11" s="172" t="str">
        <f ca="1">IF($B11="","",SUM(IF(COUNTIF($G$16:$G$27,$C11)=0,0,OFFSET($C$16:$C$27,MATCH($C11,$G$16:$G$27,0)-1,,MIN(3,13-MATCH($C11,$G$16:$G$27,0)))),IF(COUNTIF($I$16:$I$27,$D11)=0,0,OFFSET($D$16:$D$27,MATCH($D11,$I$16:$I$27,0)-1,,-MIN(3,MATCH($D11,$I$16:$I$27,0))))))</f>
        <v/>
      </c>
      <c r="G11" s="727"/>
      <c r="H11" s="728"/>
    </row>
    <row r="12" spans="1:19" ht="18.600000000000001" customHeight="1" thickBot="1">
      <c r="A12" s="274" t="s">
        <v>240</v>
      </c>
      <c r="B12" s="267"/>
      <c r="C12" s="267"/>
      <c r="D12" s="267"/>
      <c r="E12" s="267"/>
      <c r="F12" s="268"/>
      <c r="G12" s="269"/>
      <c r="H12" s="268"/>
      <c r="I12" s="269"/>
      <c r="J12" s="268"/>
    </row>
    <row r="13" spans="1:19" ht="18.600000000000001" customHeight="1" thickTop="1">
      <c r="A13" s="188"/>
      <c r="B13" s="123" t="s">
        <v>446</v>
      </c>
      <c r="C13" s="123"/>
      <c r="D13" s="123"/>
      <c r="G13" s="176"/>
      <c r="I13" s="176"/>
    </row>
    <row r="14" spans="1:19" ht="18.600000000000001" customHeight="1">
      <c r="B14" s="704" t="s">
        <v>136</v>
      </c>
      <c r="C14" s="177" t="s">
        <v>229</v>
      </c>
      <c r="D14" s="177" t="s">
        <v>228</v>
      </c>
      <c r="G14" s="725" t="str">
        <f ca="1">TEXT($C$15,"ggge年"&amp;"度延べ利用者数")</f>
        <v>令和7年度延べ利用者数</v>
      </c>
      <c r="H14" s="726" t="s">
        <v>317</v>
      </c>
      <c r="I14" s="725" t="str">
        <f ca="1">TEXT($D$15,"ggge年"&amp;"度延べ利用者数")</f>
        <v>令和8年度延べ利用者数</v>
      </c>
      <c r="J14" s="726" t="s">
        <v>317</v>
      </c>
    </row>
    <row r="15" spans="1:19" ht="18.600000000000001" customHeight="1">
      <c r="B15" s="699"/>
      <c r="C15" s="178">
        <f ca="1">IFERROR(DATE(YEAR(D15)-1,1,1),"")</f>
        <v>45658</v>
      </c>
      <c r="D15" s="178">
        <f ca="1">IF(B5="",NOW(),DATE(YEAR(B5)+IF(MONTH(B5)&lt;=3,-1,0),MONTH(B5),1))</f>
        <v>46106.923161921295</v>
      </c>
      <c r="F15" s="179"/>
      <c r="G15" s="725"/>
      <c r="H15" s="726"/>
      <c r="I15" s="725"/>
      <c r="J15" s="726"/>
    </row>
    <row r="16" spans="1:19" ht="18.600000000000001" customHeight="1">
      <c r="B16" s="180" t="s">
        <v>230</v>
      </c>
      <c r="C16" s="181"/>
      <c r="D16" s="181"/>
      <c r="F16" s="182"/>
      <c r="G16" s="183">
        <f ca="1">DATE(YEAR($C$15),4,1)</f>
        <v>45748</v>
      </c>
      <c r="H16" s="184"/>
      <c r="I16" s="189">
        <f ca="1">DATE(YEAR($D$15),4,1)</f>
        <v>46113</v>
      </c>
      <c r="J16" s="184"/>
    </row>
    <row r="17" spans="1:10" ht="18.600000000000001" customHeight="1">
      <c r="B17" s="180" t="s">
        <v>128</v>
      </c>
      <c r="C17" s="181"/>
      <c r="D17" s="181"/>
      <c r="F17" s="182"/>
      <c r="G17" s="183">
        <f ca="1">DATE(YEAR($C$15),5,1)</f>
        <v>45778</v>
      </c>
      <c r="H17" s="184"/>
      <c r="I17" s="189">
        <f ca="1">DATE(YEAR($D$15),5,1)</f>
        <v>46143</v>
      </c>
      <c r="J17" s="184"/>
    </row>
    <row r="18" spans="1:10" ht="18.600000000000001" customHeight="1">
      <c r="B18" s="180" t="s">
        <v>129</v>
      </c>
      <c r="C18" s="181"/>
      <c r="D18" s="181"/>
      <c r="F18" s="182"/>
      <c r="G18" s="183">
        <f ca="1">DATE(YEAR($C$15),6,1)</f>
        <v>45809</v>
      </c>
      <c r="H18" s="184"/>
      <c r="I18" s="189">
        <f ca="1">DATE(YEAR($D$15),6,1)</f>
        <v>46174</v>
      </c>
      <c r="J18" s="184"/>
    </row>
    <row r="19" spans="1:10" ht="18.600000000000001" customHeight="1">
      <c r="B19" s="180" t="s">
        <v>130</v>
      </c>
      <c r="C19" s="181"/>
      <c r="D19" s="181"/>
      <c r="F19" s="182"/>
      <c r="G19" s="183">
        <f ca="1">DATE(YEAR($C$15),7,1)</f>
        <v>45839</v>
      </c>
      <c r="H19" s="184"/>
      <c r="I19" s="189">
        <f ca="1">DATE(YEAR($D$15),7,1)</f>
        <v>46204</v>
      </c>
      <c r="J19" s="184"/>
    </row>
    <row r="20" spans="1:10" ht="18.600000000000001" customHeight="1">
      <c r="B20" s="180" t="s">
        <v>131</v>
      </c>
      <c r="C20" s="181"/>
      <c r="D20" s="181"/>
      <c r="F20" s="182"/>
      <c r="G20" s="183">
        <f ca="1">DATE(YEAR($C$15),8,1)</f>
        <v>45870</v>
      </c>
      <c r="H20" s="184"/>
      <c r="I20" s="189">
        <f ca="1">DATE(YEAR($D$15),8,1)</f>
        <v>46235</v>
      </c>
      <c r="J20" s="184"/>
    </row>
    <row r="21" spans="1:10" ht="18.600000000000001" customHeight="1">
      <c r="B21" s="180" t="s">
        <v>132</v>
      </c>
      <c r="C21" s="181"/>
      <c r="D21" s="181"/>
      <c r="F21" s="182"/>
      <c r="G21" s="183">
        <f ca="1">DATE(YEAR($C$15),9,1)</f>
        <v>45901</v>
      </c>
      <c r="H21" s="184"/>
      <c r="I21" s="189">
        <f ca="1">DATE(YEAR($D$15),9,1)</f>
        <v>46266</v>
      </c>
      <c r="J21" s="184"/>
    </row>
    <row r="22" spans="1:10" ht="18.600000000000001" customHeight="1">
      <c r="B22" s="180" t="s">
        <v>133</v>
      </c>
      <c r="C22" s="181"/>
      <c r="D22" s="181"/>
      <c r="F22" s="182"/>
      <c r="G22" s="183">
        <f ca="1">DATE(YEAR($C$15),10,1)</f>
        <v>45931</v>
      </c>
      <c r="H22" s="184"/>
      <c r="I22" s="189">
        <f ca="1">DATE(YEAR($D$15),10,1)</f>
        <v>46296</v>
      </c>
      <c r="J22" s="184"/>
    </row>
    <row r="23" spans="1:10" ht="18.600000000000001" customHeight="1">
      <c r="B23" s="180" t="s">
        <v>134</v>
      </c>
      <c r="C23" s="181"/>
      <c r="D23" s="181"/>
      <c r="F23" s="182"/>
      <c r="G23" s="183">
        <f ca="1">DATE(YEAR($C$15),11,1)</f>
        <v>45962</v>
      </c>
      <c r="H23" s="184"/>
      <c r="I23" s="189">
        <f ca="1">DATE(YEAR($D$15),11,1)</f>
        <v>46327</v>
      </c>
      <c r="J23" s="184"/>
    </row>
    <row r="24" spans="1:10" ht="18.600000000000001" customHeight="1">
      <c r="B24" s="180" t="s">
        <v>135</v>
      </c>
      <c r="C24" s="181"/>
      <c r="D24" s="181"/>
      <c r="F24" s="182"/>
      <c r="G24" s="183">
        <f ca="1">DATE(YEAR($C$15),12,1)</f>
        <v>45992</v>
      </c>
      <c r="H24" s="184"/>
      <c r="I24" s="189">
        <f ca="1">DATE(YEAR($D$15),12,1)</f>
        <v>46357</v>
      </c>
      <c r="J24" s="184"/>
    </row>
    <row r="25" spans="1:10" ht="18.600000000000001" customHeight="1">
      <c r="B25" s="180" t="s">
        <v>237</v>
      </c>
      <c r="C25" s="181"/>
      <c r="D25" s="181"/>
      <c r="F25" s="182"/>
      <c r="G25" s="183">
        <f ca="1">DATE(YEAR($C$15)+1,1,1)</f>
        <v>46023</v>
      </c>
      <c r="H25" s="184"/>
      <c r="I25" s="189">
        <f ca="1">DATE(YEAR($D$15)+1,1,1)</f>
        <v>46388</v>
      </c>
      <c r="J25" s="184"/>
    </row>
    <row r="26" spans="1:10" ht="18.600000000000001" customHeight="1">
      <c r="B26" s="180" t="s">
        <v>238</v>
      </c>
      <c r="C26" s="181"/>
      <c r="D26" s="181"/>
      <c r="F26" s="182"/>
      <c r="G26" s="183">
        <f ca="1">DATE(YEAR($C$15)+1,2,1)</f>
        <v>46054</v>
      </c>
      <c r="H26" s="184"/>
      <c r="I26" s="189">
        <f ca="1">DATE(YEAR($D$15)+1,2,1)</f>
        <v>46419</v>
      </c>
      <c r="J26" s="184"/>
    </row>
    <row r="27" spans="1:10" ht="18.600000000000001" customHeight="1">
      <c r="B27" s="180" t="s">
        <v>239</v>
      </c>
      <c r="C27" s="181"/>
      <c r="D27" s="181"/>
      <c r="F27" s="182"/>
      <c r="G27" s="183">
        <f ca="1">DATE(YEAR($C$15)+1,3,1)</f>
        <v>46082</v>
      </c>
      <c r="H27" s="184"/>
      <c r="I27" s="189">
        <f ca="1">DATE(YEAR($D$15)+1,3,1)</f>
        <v>46447</v>
      </c>
      <c r="J27" s="184"/>
    </row>
    <row r="28" spans="1:10" ht="18.600000000000001" customHeight="1">
      <c r="B28" s="177" t="s">
        <v>69</v>
      </c>
      <c r="C28" s="185">
        <f>SUM(C16:C27)</f>
        <v>0</v>
      </c>
      <c r="D28" s="185">
        <f>SUM(D16:D27)</f>
        <v>0</v>
      </c>
      <c r="F28" s="182"/>
      <c r="G28" s="177" t="s">
        <v>69</v>
      </c>
      <c r="H28" s="129">
        <f>SUM(H16:H27)</f>
        <v>0</v>
      </c>
      <c r="I28" s="177" t="s">
        <v>69</v>
      </c>
      <c r="J28" s="129">
        <f t="shared" ref="J28" si="0">SUM(J16:J27)</f>
        <v>0</v>
      </c>
    </row>
    <row r="29" spans="1:10" ht="18.600000000000001" customHeight="1">
      <c r="B29" s="182"/>
      <c r="C29" s="182"/>
      <c r="D29" s="182"/>
      <c r="F29" s="182"/>
      <c r="G29" s="186" t="s">
        <v>233</v>
      </c>
      <c r="H29" s="136" t="e">
        <f>ROUNDUP(H$28/$C$28,1)</f>
        <v>#DIV/0!</v>
      </c>
      <c r="I29" s="186" t="s">
        <v>233</v>
      </c>
      <c r="J29" s="136" t="e">
        <f>ROUNDUP(J$28/$D$28,1)</f>
        <v>#DIV/0!</v>
      </c>
    </row>
    <row r="30" spans="1:10" ht="18.600000000000001" customHeight="1">
      <c r="A30" s="182"/>
      <c r="F30" s="182"/>
    </row>
    <row r="31" spans="1:10" ht="18.600000000000001" customHeight="1">
      <c r="A31" s="182"/>
      <c r="F31" s="182"/>
    </row>
    <row r="32" spans="1:10" ht="18.600000000000001" customHeight="1">
      <c r="A32" s="182"/>
      <c r="F32" s="182"/>
    </row>
    <row r="33" spans="1:6" ht="18.600000000000001" customHeight="1">
      <c r="A33" s="182"/>
      <c r="F33" s="182"/>
    </row>
    <row r="34" spans="1:6" ht="18.600000000000001" customHeight="1">
      <c r="A34" s="182"/>
      <c r="F34" s="182"/>
    </row>
    <row r="35" spans="1:6" ht="18.600000000000001" customHeight="1">
      <c r="A35" s="182"/>
      <c r="F35" s="182"/>
    </row>
    <row r="36" spans="1:6" ht="18.600000000000001" customHeight="1">
      <c r="A36" s="182"/>
      <c r="F36" s="182"/>
    </row>
    <row r="37" spans="1:6" ht="18.600000000000001" customHeight="1">
      <c r="A37" s="182"/>
      <c r="F37" s="182"/>
    </row>
    <row r="38" spans="1:6" ht="18.600000000000001" customHeight="1">
      <c r="A38" s="182"/>
      <c r="F38" s="182"/>
    </row>
    <row r="39" spans="1:6" ht="18.600000000000001" customHeight="1">
      <c r="A39" s="182"/>
      <c r="F39" s="182"/>
    </row>
    <row r="40" spans="1:6" ht="18.600000000000001" customHeight="1">
      <c r="A40" s="182"/>
      <c r="E40" s="182"/>
      <c r="F40" s="182"/>
    </row>
    <row r="41" spans="1:6" ht="18.600000000000001" customHeight="1">
      <c r="F41" s="182"/>
    </row>
  </sheetData>
  <mergeCells count="15">
    <mergeCell ref="J14:J15"/>
    <mergeCell ref="B14:B15"/>
    <mergeCell ref="G14:G15"/>
    <mergeCell ref="I14:I15"/>
    <mergeCell ref="G9:G11"/>
    <mergeCell ref="H9:H11"/>
    <mergeCell ref="H14:H15"/>
    <mergeCell ref="Q7:S7"/>
    <mergeCell ref="C10:E10"/>
    <mergeCell ref="B2:E2"/>
    <mergeCell ref="G2:G3"/>
    <mergeCell ref="B3:E3"/>
    <mergeCell ref="C5:E5"/>
    <mergeCell ref="L7:P7"/>
    <mergeCell ref="C4:E4"/>
  </mergeCells>
  <phoneticPr fontId="1"/>
  <conditionalFormatting sqref="A6:E11 A13:J29">
    <cfRule type="expression" dxfId="4" priority="1">
      <formula>$B$4="○"</formula>
    </cfRule>
  </conditionalFormatting>
  <conditionalFormatting sqref="B10">
    <cfRule type="expression" dxfId="3" priority="2">
      <formula>$B$5&lt;&gt;$B$6</formula>
    </cfRule>
  </conditionalFormatting>
  <dataValidations count="2">
    <dataValidation type="date" operator="greaterThanOrEqual" allowBlank="1" showInputMessage="1" showErrorMessage="1" sqref="B5:B6" xr:uid="{1722C8B7-FBC7-4046-BE23-79A351596DC0}">
      <formula1>36617</formula1>
    </dataValidation>
    <dataValidation type="list" allowBlank="1" showInputMessage="1" showErrorMessage="1" sqref="B7:B11 B4" xr:uid="{5745D351-E88F-4116-B8C4-57A2004B8DA1}">
      <formula1>"○"</formula1>
    </dataValidation>
  </dataValidations>
  <pageMargins left="0.7" right="0.7" top="0.75" bottom="0.75" header="0.3" footer="0.3"/>
  <pageSetup paperSize="9" scale="87"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15F67588-0127-48EB-AF07-46F9C1A14E8E}">
          <x14:formula1>
            <xm:f>マスタ!$D$8</xm:f>
          </x14:formula1>
          <xm:sqref>B3:E3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4B747E-5E54-4467-B222-E9E9FDF8ECB7}">
  <sheetPr>
    <tabColor theme="7" tint="0.79998168889431442"/>
    <pageSetUpPr fitToPage="1"/>
  </sheetPr>
  <dimension ref="A1:S41"/>
  <sheetViews>
    <sheetView view="pageBreakPreview" zoomScaleNormal="100" zoomScaleSheetLayoutView="100" workbookViewId="0">
      <selection activeCell="I7" sqref="I7:I10"/>
    </sheetView>
  </sheetViews>
  <sheetFormatPr defaultColWidth="10.19921875" defaultRowHeight="18.600000000000001" customHeight="1"/>
  <cols>
    <col min="1" max="1" width="27" style="118" customWidth="1"/>
    <col min="2" max="5" width="10.19921875" style="118"/>
    <col min="6" max="6" width="4.3984375" style="118" customWidth="1"/>
    <col min="7" max="10" width="10.19921875" style="118"/>
    <col min="11" max="24" width="2.59765625" style="118" customWidth="1"/>
    <col min="25" max="16384" width="10.19921875" style="118"/>
  </cols>
  <sheetData>
    <row r="1" spans="1:19" ht="18.600000000000001" customHeight="1" thickBot="1">
      <c r="A1" s="55" t="s">
        <v>382</v>
      </c>
    </row>
    <row r="2" spans="1:19" ht="18.600000000000001" customHeight="1">
      <c r="A2" s="119" t="s">
        <v>231</v>
      </c>
      <c r="B2" s="709"/>
      <c r="C2" s="710"/>
      <c r="D2" s="710"/>
      <c r="E2" s="711"/>
      <c r="G2" s="753" t="s">
        <v>335</v>
      </c>
      <c r="H2" s="754"/>
      <c r="I2" s="755"/>
    </row>
    <row r="3" spans="1:19" ht="18.600000000000001" customHeight="1" thickBot="1">
      <c r="A3" s="142" t="s">
        <v>103</v>
      </c>
      <c r="B3" s="695" t="s">
        <v>110</v>
      </c>
      <c r="C3" s="696"/>
      <c r="D3" s="696"/>
      <c r="E3" s="697"/>
      <c r="G3" s="764" t="s">
        <v>232</v>
      </c>
      <c r="H3" s="765"/>
      <c r="I3" s="191">
        <f ca="1">SUM(IF(COUNTIF($G$15:$G$26,VLOOKUP("○",$B$7:$E$10,2,FALSE))=0,0,OFFSET(H$15:H$26,MATCH(VLOOKUP("○",$B$7:$E$10,2,FALSE),$G$15:$G$26,0)-1,,MIN(12,13-MATCH(VLOOKUP("○",$B$7:$E$10,2,FALSE),$G$15:$G$26,0)))),IF(COUNTIF($I$15:$I$26,VLOOKUP("○",$B$7:$E$10,3,FALSE))=0,0,OFFSET(J$15:J$26,MATCH(VLOOKUP("○",$B$7:$E$10,3,FALSE),$I$15:$I$26,0)-1,,-MIN(12,MATCH(VLOOKUP("○",$B$7:$E$10,3,FALSE),$I$15:$I$26,0)))))</f>
        <v>0</v>
      </c>
      <c r="L3" s="123" t="s">
        <v>377</v>
      </c>
    </row>
    <row r="4" spans="1:19" ht="18.600000000000001" customHeight="1" thickBot="1">
      <c r="A4" s="263" t="s">
        <v>447</v>
      </c>
      <c r="B4" s="166"/>
      <c r="C4" s="729"/>
      <c r="D4" s="730"/>
      <c r="E4" s="731"/>
      <c r="G4" s="766" t="s">
        <v>254</v>
      </c>
      <c r="H4" s="767"/>
      <c r="I4" s="192">
        <f>IFERROR(ROUNDUP(IF($B$4="○",$I$7*0.7,IF(COUNT($E$7:$E$9)=0,0,I$3/SUM($E$7:$E$9))),1),"")</f>
        <v>0</v>
      </c>
      <c r="L4" s="740" t="s">
        <v>241</v>
      </c>
      <c r="M4" s="740"/>
      <c r="N4" s="740"/>
      <c r="O4" s="740"/>
      <c r="P4" s="740"/>
      <c r="Q4" s="504">
        <f>別添②利用者数_就労定着!$I$4</f>
        <v>0</v>
      </c>
      <c r="R4" s="505"/>
      <c r="S4" s="506"/>
    </row>
    <row r="5" spans="1:19" ht="18.600000000000001" customHeight="1">
      <c r="A5" s="760" t="s">
        <v>247</v>
      </c>
      <c r="B5" s="762"/>
      <c r="C5" s="737" t="s">
        <v>234</v>
      </c>
      <c r="D5" s="738"/>
      <c r="E5" s="739"/>
      <c r="L5" s="771" t="s">
        <v>370</v>
      </c>
      <c r="M5" s="771"/>
      <c r="N5" s="771"/>
      <c r="O5" s="771"/>
      <c r="P5" s="771"/>
      <c r="Q5" s="504"/>
      <c r="R5" s="505"/>
      <c r="S5" s="506"/>
    </row>
    <row r="6" spans="1:19" ht="18.600000000000001" customHeight="1" thickBot="1">
      <c r="A6" s="761"/>
      <c r="B6" s="763"/>
      <c r="C6" s="142" t="s">
        <v>235</v>
      </c>
      <c r="D6" s="143" t="s">
        <v>236</v>
      </c>
      <c r="E6" s="144" t="s">
        <v>324</v>
      </c>
      <c r="G6" s="695" t="s">
        <v>337</v>
      </c>
      <c r="H6" s="696"/>
      <c r="I6" s="759"/>
    </row>
    <row r="7" spans="1:19" ht="18.600000000000001" customHeight="1">
      <c r="A7" s="152" t="s">
        <v>242</v>
      </c>
      <c r="B7" s="153"/>
      <c r="C7" s="154" t="str">
        <f>IF($B7="","",$G$15)</f>
        <v/>
      </c>
      <c r="D7" s="155" t="str">
        <f>IF($B7="","",$G$26)</f>
        <v/>
      </c>
      <c r="E7" s="156" t="str">
        <f>IF($B7="","",12)</f>
        <v/>
      </c>
      <c r="G7" s="727" t="s">
        <v>336</v>
      </c>
      <c r="H7" s="727"/>
      <c r="I7" s="757"/>
    </row>
    <row r="8" spans="1:19" ht="18.600000000000001" customHeight="1">
      <c r="A8" s="165" t="s">
        <v>327</v>
      </c>
      <c r="B8" s="166"/>
      <c r="C8" s="154" t="str">
        <f>IF($B8="","",EOMONTH($B$5,-13)+1)</f>
        <v/>
      </c>
      <c r="D8" s="155" t="str">
        <f>IF($B8="","",EOMONTH($B$5,-2)+1)</f>
        <v/>
      </c>
      <c r="E8" s="156" t="str">
        <f>IF($B8="","",12)</f>
        <v/>
      </c>
      <c r="G8" s="727"/>
      <c r="H8" s="727"/>
      <c r="I8" s="757"/>
    </row>
    <row r="9" spans="1:19" ht="18.600000000000001" customHeight="1">
      <c r="A9" s="165" t="s">
        <v>328</v>
      </c>
      <c r="B9" s="166"/>
      <c r="C9" s="154" t="str">
        <f>IF($B9="","",EOMONTH($B$5,-7)+1)</f>
        <v/>
      </c>
      <c r="D9" s="155" t="str">
        <f>IF($B9="","",EOMONTH($B$5,-2)+1)</f>
        <v/>
      </c>
      <c r="E9" s="156" t="str">
        <f>IF($B9="","",6)</f>
        <v/>
      </c>
      <c r="G9" s="727"/>
      <c r="H9" s="727"/>
      <c r="I9" s="757"/>
    </row>
    <row r="10" spans="1:19" ht="18.600000000000001" customHeight="1" thickBot="1">
      <c r="A10" s="168" t="s">
        <v>329</v>
      </c>
      <c r="B10" s="190"/>
      <c r="C10" s="768" t="str">
        <f>IFERROR(IF(B10="○","定員数の90%（右の表に記載）",""),"")</f>
        <v/>
      </c>
      <c r="D10" s="769"/>
      <c r="E10" s="770"/>
      <c r="G10" s="727"/>
      <c r="H10" s="727"/>
      <c r="I10" s="757"/>
    </row>
    <row r="11" spans="1:19" ht="18.600000000000001" customHeight="1" thickBot="1">
      <c r="A11" s="275" t="s">
        <v>330</v>
      </c>
      <c r="B11" s="271"/>
      <c r="C11" s="272"/>
      <c r="D11" s="272"/>
      <c r="E11" s="273"/>
      <c r="F11" s="268"/>
      <c r="G11" s="268"/>
      <c r="H11" s="268"/>
      <c r="I11" s="268"/>
      <c r="J11" s="268"/>
    </row>
    <row r="12" spans="1:19" ht="18.600000000000001" customHeight="1" thickTop="1">
      <c r="A12" s="188"/>
      <c r="B12" s="123" t="s">
        <v>446</v>
      </c>
      <c r="C12" s="123"/>
      <c r="D12" s="123"/>
      <c r="G12" s="176"/>
      <c r="I12" s="176"/>
    </row>
    <row r="13" spans="1:19" ht="18.600000000000001" customHeight="1" thickBot="1">
      <c r="B13" s="758" t="s">
        <v>338</v>
      </c>
      <c r="C13" s="177" t="s">
        <v>229</v>
      </c>
      <c r="D13" s="177" t="s">
        <v>228</v>
      </c>
      <c r="F13" s="179"/>
      <c r="G13" s="756" t="str">
        <f ca="1">TEXT($C$14,"ggge年"&amp;"度延べ利用者数")</f>
        <v>令和7年度延べ利用者数</v>
      </c>
      <c r="H13" s="758" t="s">
        <v>317</v>
      </c>
      <c r="I13" s="756" t="str">
        <f ca="1">TEXT($D$14,"ggge年"&amp;"度延べ利用者数")</f>
        <v>令和8年度延べ利用者数</v>
      </c>
      <c r="J13" s="726" t="s">
        <v>317</v>
      </c>
    </row>
    <row r="14" spans="1:19" ht="18.600000000000001" customHeight="1" thickTop="1">
      <c r="B14" s="726"/>
      <c r="C14" s="270">
        <f ca="1">IFERROR(DATE(YEAR(D14)-1,1,1),"")</f>
        <v>45658</v>
      </c>
      <c r="D14" s="270">
        <f ca="1">IF(B5="",NOW(),DATE(YEAR(B5)+IF(MONTH(B5)&lt;=3,-1,0),MONTH(B5),1))</f>
        <v>46106.923161921295</v>
      </c>
      <c r="F14" s="179"/>
      <c r="G14" s="723"/>
      <c r="H14" s="699"/>
      <c r="I14" s="723"/>
      <c r="J14" s="726"/>
    </row>
    <row r="15" spans="1:19" ht="18.600000000000001" customHeight="1">
      <c r="B15" s="726"/>
      <c r="C15" s="194" t="str">
        <f>IFERROR(IF(COUNTA($B$7:$B$10)=0,"",DATEDIF(MAX($G$15,$C$7:$C$9),MIN($D$7:$D$9,$G$26),"YM")+1),"")</f>
        <v/>
      </c>
      <c r="D15" s="194" t="str">
        <f>IFERROR(IF(COUNTA($B$7:$B$10)=0,"",DATEDIF(MAX($I$15,$C$7:$C$9),MIN($D$7:$D$9,$I$26),"YM")+1),"")</f>
        <v/>
      </c>
      <c r="F15" s="182"/>
      <c r="G15" s="183">
        <f ca="1">DATE(YEAR($C$14),4,1)</f>
        <v>45748</v>
      </c>
      <c r="H15" s="184"/>
      <c r="I15" s="189">
        <f ca="1">DATE(YEAR($D$14),4,1)</f>
        <v>46113</v>
      </c>
      <c r="J15" s="184"/>
    </row>
    <row r="16" spans="1:19" ht="18.600000000000001" customHeight="1">
      <c r="F16" s="182"/>
      <c r="G16" s="183">
        <f ca="1">DATE(YEAR($C$14),5,1)</f>
        <v>45778</v>
      </c>
      <c r="H16" s="184"/>
      <c r="I16" s="189">
        <f ca="1">DATE(YEAR($D$14),5,1)</f>
        <v>46143</v>
      </c>
      <c r="J16" s="184"/>
    </row>
    <row r="17" spans="1:10" ht="18.600000000000001" customHeight="1">
      <c r="F17" s="182"/>
      <c r="G17" s="183">
        <f ca="1">DATE(YEAR($C$14),6,1)</f>
        <v>45809</v>
      </c>
      <c r="H17" s="184"/>
      <c r="I17" s="189">
        <f ca="1">DATE(YEAR($D$14),6,1)</f>
        <v>46174</v>
      </c>
      <c r="J17" s="184"/>
    </row>
    <row r="18" spans="1:10" ht="18.600000000000001" customHeight="1">
      <c r="F18" s="182"/>
      <c r="G18" s="183">
        <f ca="1">DATE(YEAR($C$14),7,1)</f>
        <v>45839</v>
      </c>
      <c r="H18" s="184"/>
      <c r="I18" s="189">
        <f ca="1">DATE(YEAR($D$14),7,1)</f>
        <v>46204</v>
      </c>
      <c r="J18" s="184"/>
    </row>
    <row r="19" spans="1:10" ht="18.600000000000001" customHeight="1">
      <c r="F19" s="182"/>
      <c r="G19" s="183">
        <f ca="1">DATE(YEAR($C$14),8,1)</f>
        <v>45870</v>
      </c>
      <c r="H19" s="184"/>
      <c r="I19" s="189">
        <f ca="1">DATE(YEAR($D$14),8,1)</f>
        <v>46235</v>
      </c>
      <c r="J19" s="184"/>
    </row>
    <row r="20" spans="1:10" ht="18.600000000000001" customHeight="1">
      <c r="F20" s="182"/>
      <c r="G20" s="183">
        <f ca="1">DATE(YEAR($C$14),9,1)</f>
        <v>45901</v>
      </c>
      <c r="H20" s="184"/>
      <c r="I20" s="189">
        <f ca="1">DATE(YEAR($D$14),9,1)</f>
        <v>46266</v>
      </c>
      <c r="J20" s="184"/>
    </row>
    <row r="21" spans="1:10" ht="18.600000000000001" customHeight="1">
      <c r="F21" s="182"/>
      <c r="G21" s="183">
        <f ca="1">DATE(YEAR($C$14),10,1)</f>
        <v>45931</v>
      </c>
      <c r="H21" s="184"/>
      <c r="I21" s="189">
        <f ca="1">DATE(YEAR($D$14),10,1)</f>
        <v>46296</v>
      </c>
      <c r="J21" s="184"/>
    </row>
    <row r="22" spans="1:10" ht="18.600000000000001" customHeight="1">
      <c r="F22" s="182"/>
      <c r="G22" s="183">
        <f ca="1">DATE(YEAR($C$14),11,1)</f>
        <v>45962</v>
      </c>
      <c r="H22" s="184"/>
      <c r="I22" s="189">
        <f ca="1">DATE(YEAR($D$14),11,1)</f>
        <v>46327</v>
      </c>
      <c r="J22" s="184"/>
    </row>
    <row r="23" spans="1:10" ht="18.600000000000001" customHeight="1">
      <c r="F23" s="182"/>
      <c r="G23" s="183">
        <f ca="1">DATE(YEAR($C$14),12,1)</f>
        <v>45992</v>
      </c>
      <c r="H23" s="184"/>
      <c r="I23" s="189">
        <f ca="1">DATE(YEAR($D$14),12,1)</f>
        <v>46357</v>
      </c>
      <c r="J23" s="184"/>
    </row>
    <row r="24" spans="1:10" ht="18.600000000000001" customHeight="1">
      <c r="F24" s="182"/>
      <c r="G24" s="183">
        <f ca="1">DATE(YEAR($C$14)+1,1,1)</f>
        <v>46023</v>
      </c>
      <c r="H24" s="184"/>
      <c r="I24" s="189">
        <f ca="1">DATE(YEAR($D$14)+1,1,1)</f>
        <v>46388</v>
      </c>
      <c r="J24" s="184"/>
    </row>
    <row r="25" spans="1:10" ht="18.600000000000001" customHeight="1">
      <c r="F25" s="182"/>
      <c r="G25" s="183">
        <f ca="1">DATE(YEAR($C$14)+1,2,1)</f>
        <v>46054</v>
      </c>
      <c r="H25" s="184"/>
      <c r="I25" s="189">
        <f ca="1">DATE(YEAR($D$14)+1,2,1)</f>
        <v>46419</v>
      </c>
      <c r="J25" s="184"/>
    </row>
    <row r="26" spans="1:10" ht="18.600000000000001" customHeight="1">
      <c r="F26" s="182"/>
      <c r="G26" s="183">
        <f ca="1">DATE(YEAR($C$14)+1,3,1)</f>
        <v>46082</v>
      </c>
      <c r="H26" s="184"/>
      <c r="I26" s="189">
        <f ca="1">DATE(YEAR($D$14)+1,3,1)</f>
        <v>46447</v>
      </c>
      <c r="J26" s="184"/>
    </row>
    <row r="27" spans="1:10" ht="18.600000000000001" customHeight="1">
      <c r="F27" s="182"/>
      <c r="G27" s="177" t="s">
        <v>69</v>
      </c>
      <c r="H27" s="129">
        <f>SUM(H15:H26)</f>
        <v>0</v>
      </c>
      <c r="I27" s="177" t="s">
        <v>69</v>
      </c>
      <c r="J27" s="129">
        <f>SUM(J15:J26)</f>
        <v>0</v>
      </c>
    </row>
    <row r="28" spans="1:10" ht="18.600000000000001" customHeight="1">
      <c r="B28" s="182"/>
      <c r="C28" s="182"/>
      <c r="D28" s="182"/>
      <c r="F28" s="182"/>
      <c r="G28" s="186" t="s">
        <v>233</v>
      </c>
      <c r="H28" s="136">
        <f>ROUNDUP(H$27/IF($B$9="○",6,12),1)</f>
        <v>0</v>
      </c>
      <c r="I28" s="186" t="s">
        <v>233</v>
      </c>
      <c r="J28" s="136">
        <f>ROUNDUP(J$27/IF($B$9="○",6,12),1)</f>
        <v>0</v>
      </c>
    </row>
    <row r="29" spans="1:10" ht="18.600000000000001" customHeight="1">
      <c r="F29" s="182"/>
    </row>
    <row r="30" spans="1:10" ht="18.600000000000001" customHeight="1">
      <c r="A30" s="182"/>
      <c r="F30" s="182"/>
    </row>
    <row r="31" spans="1:10" ht="18.600000000000001" customHeight="1">
      <c r="A31" s="182"/>
      <c r="F31" s="182"/>
    </row>
    <row r="32" spans="1:10" ht="18.600000000000001" customHeight="1">
      <c r="A32" s="182"/>
      <c r="F32" s="182"/>
    </row>
    <row r="33" spans="1:6" ht="18.600000000000001" customHeight="1">
      <c r="A33" s="182"/>
      <c r="F33" s="182"/>
    </row>
    <row r="34" spans="1:6" ht="18.600000000000001" customHeight="1">
      <c r="A34" s="182"/>
      <c r="F34" s="182"/>
    </row>
    <row r="35" spans="1:6" ht="18.600000000000001" customHeight="1">
      <c r="A35" s="182"/>
      <c r="F35" s="182"/>
    </row>
    <row r="36" spans="1:6" ht="18.600000000000001" customHeight="1">
      <c r="A36" s="182"/>
      <c r="F36" s="182"/>
    </row>
    <row r="37" spans="1:6" ht="18.600000000000001" customHeight="1">
      <c r="A37" s="182"/>
      <c r="F37" s="182"/>
    </row>
    <row r="38" spans="1:6" ht="18.600000000000001" customHeight="1">
      <c r="A38" s="182"/>
      <c r="F38" s="182"/>
    </row>
    <row r="39" spans="1:6" ht="18.600000000000001" customHeight="1">
      <c r="A39" s="182"/>
      <c r="F39" s="182"/>
    </row>
    <row r="40" spans="1:6" ht="18.600000000000001" customHeight="1">
      <c r="A40" s="182"/>
      <c r="E40" s="182"/>
      <c r="F40" s="182"/>
    </row>
    <row r="41" spans="1:6" ht="18.600000000000001" customHeight="1">
      <c r="A41" s="182"/>
      <c r="F41" s="182"/>
    </row>
  </sheetData>
  <mergeCells count="22">
    <mergeCell ref="L4:P4"/>
    <mergeCell ref="Q4:S4"/>
    <mergeCell ref="L5:P5"/>
    <mergeCell ref="Q5:S5"/>
    <mergeCell ref="B13:B15"/>
    <mergeCell ref="G13:G14"/>
    <mergeCell ref="J13:J14"/>
    <mergeCell ref="C4:E4"/>
    <mergeCell ref="A5:A6"/>
    <mergeCell ref="B5:B6"/>
    <mergeCell ref="G3:H3"/>
    <mergeCell ref="G4:H4"/>
    <mergeCell ref="C10:E10"/>
    <mergeCell ref="B2:E2"/>
    <mergeCell ref="B3:E3"/>
    <mergeCell ref="C5:E5"/>
    <mergeCell ref="G2:I2"/>
    <mergeCell ref="I13:I14"/>
    <mergeCell ref="G7:H10"/>
    <mergeCell ref="I7:I10"/>
    <mergeCell ref="H13:H14"/>
    <mergeCell ref="G6:I6"/>
  </mergeCells>
  <phoneticPr fontId="1"/>
  <conditionalFormatting sqref="A5:E10 A12:J28">
    <cfRule type="expression" dxfId="2" priority="1">
      <formula>$B$4="○"</formula>
    </cfRule>
  </conditionalFormatting>
  <dataValidations count="2">
    <dataValidation type="date" operator="greaterThanOrEqual" allowBlank="1" showInputMessage="1" showErrorMessage="1" sqref="B5" xr:uid="{C9CBD048-490A-462E-AC83-6B252630A775}">
      <formula1>36617</formula1>
    </dataValidation>
    <dataValidation type="list" allowBlank="1" showInputMessage="1" showErrorMessage="1" sqref="B7:B10 B4" xr:uid="{71465CCD-4AAB-4C75-9D08-D98867BB13A5}">
      <formula1>"○"</formula1>
    </dataValidation>
  </dataValidations>
  <pageMargins left="0.7" right="0.7" top="0.75" bottom="0.75" header="0.3" footer="0.3"/>
  <pageSetup paperSize="9" scale="91"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EA426ABD-76AE-4FBE-8D90-B30CCEFE34BF}">
          <x14:formula1>
            <xm:f>マスタ!$D$12</xm:f>
          </x14:formula1>
          <xm:sqref>B3:E3</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D35A7C-A86E-4F8B-BD21-53E98CD831E4}">
  <sheetPr>
    <tabColor theme="7" tint="0.79998168889431442"/>
    <pageSetUpPr fitToPage="1"/>
  </sheetPr>
  <dimension ref="A1:AM46"/>
  <sheetViews>
    <sheetView view="pageBreakPreview" zoomScaleNormal="100" zoomScaleSheetLayoutView="100" workbookViewId="0">
      <selection activeCell="N13" sqref="N13"/>
    </sheetView>
  </sheetViews>
  <sheetFormatPr defaultColWidth="10.19921875" defaultRowHeight="18.600000000000001" customHeight="1"/>
  <cols>
    <col min="1" max="1" width="27" style="118" customWidth="1"/>
    <col min="2" max="5" width="10.19921875" style="118"/>
    <col min="6" max="6" width="4.3984375" style="118" customWidth="1"/>
    <col min="7" max="18" width="10.19921875" style="118"/>
    <col min="19" max="19" width="2.59765625" style="118" customWidth="1"/>
    <col min="20" max="24" width="4.69921875" style="118" customWidth="1"/>
    <col min="25" max="52" width="2.59765625" style="118" customWidth="1"/>
    <col min="53" max="16384" width="10.19921875" style="118"/>
  </cols>
  <sheetData>
    <row r="1" spans="1:39" ht="18.600000000000001" customHeight="1" thickBot="1">
      <c r="A1" s="55" t="s">
        <v>388</v>
      </c>
    </row>
    <row r="2" spans="1:39" ht="18.600000000000001" customHeight="1">
      <c r="A2" s="119" t="s">
        <v>231</v>
      </c>
      <c r="B2" s="709"/>
      <c r="C2" s="710"/>
      <c r="D2" s="710"/>
      <c r="E2" s="711"/>
      <c r="G2" s="712" t="s">
        <v>253</v>
      </c>
      <c r="H2" s="704" t="s">
        <v>138</v>
      </c>
      <c r="I2" s="704" t="s">
        <v>292</v>
      </c>
      <c r="J2" s="704" t="s">
        <v>293</v>
      </c>
      <c r="K2" s="714" t="s">
        <v>139</v>
      </c>
      <c r="L2" s="208"/>
      <c r="M2" s="714" t="s">
        <v>140</v>
      </c>
      <c r="N2" s="208"/>
      <c r="O2" s="714" t="s">
        <v>141</v>
      </c>
      <c r="P2" s="209"/>
      <c r="Q2" s="772" t="s">
        <v>69</v>
      </c>
    </row>
    <row r="3" spans="1:39" ht="18.600000000000001" customHeight="1">
      <c r="A3" s="142" t="s">
        <v>103</v>
      </c>
      <c r="B3" s="734"/>
      <c r="C3" s="735"/>
      <c r="D3" s="735"/>
      <c r="E3" s="736"/>
      <c r="G3" s="713"/>
      <c r="H3" s="699"/>
      <c r="I3" s="699"/>
      <c r="J3" s="699"/>
      <c r="K3" s="715"/>
      <c r="L3" s="210" t="s">
        <v>137</v>
      </c>
      <c r="M3" s="715"/>
      <c r="N3" s="210" t="s">
        <v>137</v>
      </c>
      <c r="O3" s="715"/>
      <c r="P3" s="211" t="s">
        <v>137</v>
      </c>
      <c r="Q3" s="773"/>
      <c r="T3" s="123" t="s">
        <v>377</v>
      </c>
    </row>
    <row r="4" spans="1:39" ht="18.600000000000001" customHeight="1" thickBot="1">
      <c r="A4" s="263" t="s">
        <v>447</v>
      </c>
      <c r="B4" s="166"/>
      <c r="C4" s="729"/>
      <c r="D4" s="730"/>
      <c r="E4" s="731"/>
      <c r="G4" s="127" t="s">
        <v>232</v>
      </c>
      <c r="H4" s="129">
        <f t="shared" ref="H4:Q4" ca="1" si="0">SUM(IF(COUNTIF($G$16:$G$27,VLOOKUP("○",$B$7:$E$11,2,FALSE))=0,0,OFFSET(H$16:H$27,MATCH(VLOOKUP("○",$B$7:$E$11,2,FALSE),$G$16:$G$27,0)-1,,MIN(12,13-MATCH(VLOOKUP("○",$B$7:$E$11,2,FALSE),$G$16:$G$27,0)))),IF(COUNTIF($G$32:$G$43,VLOOKUP("○",$B$7:$E$11,3,FALSE))=0,0,OFFSET(H$32:H$43,MATCH(VLOOKUP("○",$B$7:$E$11,3,FALSE),$G$32:$G$43,0)-1,,-MIN(12,MATCH(VLOOKUP("○",$B$7:$E$11,3,FALSE),$G$32:$G$43,0)))))</f>
        <v>0</v>
      </c>
      <c r="I4" s="129">
        <f t="shared" ca="1" si="0"/>
        <v>0</v>
      </c>
      <c r="J4" s="129">
        <f t="shared" ca="1" si="0"/>
        <v>0</v>
      </c>
      <c r="K4" s="129">
        <f t="shared" ca="1" si="0"/>
        <v>0</v>
      </c>
      <c r="L4" s="129">
        <f t="shared" ca="1" si="0"/>
        <v>0</v>
      </c>
      <c r="M4" s="129">
        <f t="shared" ca="1" si="0"/>
        <v>0</v>
      </c>
      <c r="N4" s="129">
        <f t="shared" ca="1" si="0"/>
        <v>0</v>
      </c>
      <c r="O4" s="129">
        <f t="shared" ca="1" si="0"/>
        <v>0</v>
      </c>
      <c r="P4" s="130">
        <f t="shared" ca="1" si="0"/>
        <v>0</v>
      </c>
      <c r="Q4" s="131">
        <f t="shared" ca="1" si="0"/>
        <v>0</v>
      </c>
      <c r="T4" s="775" t="s">
        <v>359</v>
      </c>
      <c r="U4" s="776"/>
      <c r="V4" s="776"/>
      <c r="W4" s="776"/>
      <c r="X4" s="777"/>
      <c r="Y4" s="385" t="s">
        <v>351</v>
      </c>
      <c r="Z4" s="386"/>
      <c r="AA4" s="386"/>
      <c r="AB4" s="386"/>
      <c r="AC4" s="386"/>
      <c r="AD4" s="386"/>
      <c r="AE4" s="386"/>
      <c r="AF4" s="386"/>
      <c r="AG4" s="386"/>
      <c r="AH4" s="386"/>
      <c r="AI4" s="386"/>
      <c r="AJ4" s="387"/>
      <c r="AK4" s="781" t="s">
        <v>69</v>
      </c>
      <c r="AL4" s="782"/>
      <c r="AM4" s="783"/>
    </row>
    <row r="5" spans="1:39" ht="18.600000000000001" customHeight="1">
      <c r="A5" s="134" t="s">
        <v>247</v>
      </c>
      <c r="B5" s="135"/>
      <c r="C5" s="737" t="s">
        <v>234</v>
      </c>
      <c r="D5" s="738"/>
      <c r="E5" s="739"/>
      <c r="G5" s="127" t="s">
        <v>255</v>
      </c>
      <c r="H5" s="136">
        <f t="shared" ref="H5:Q5" ca="1" si="1">IFERROR(ROUNDUP(IF(COUNT($E$7:$E$11)=0,0,H$4/SUM($E$7:$E$11)),1),"")</f>
        <v>0</v>
      </c>
      <c r="I5" s="136">
        <f t="shared" ca="1" si="1"/>
        <v>0</v>
      </c>
      <c r="J5" s="136">
        <f t="shared" ca="1" si="1"/>
        <v>0</v>
      </c>
      <c r="K5" s="136">
        <f t="shared" ca="1" si="1"/>
        <v>0</v>
      </c>
      <c r="L5" s="136">
        <f t="shared" ca="1" si="1"/>
        <v>0</v>
      </c>
      <c r="M5" s="136">
        <f t="shared" ca="1" si="1"/>
        <v>0</v>
      </c>
      <c r="N5" s="136">
        <f t="shared" ca="1" si="1"/>
        <v>0</v>
      </c>
      <c r="O5" s="136">
        <f t="shared" ca="1" si="1"/>
        <v>0</v>
      </c>
      <c r="P5" s="137">
        <f t="shared" ca="1" si="1"/>
        <v>0</v>
      </c>
      <c r="Q5" s="212">
        <f t="shared" ca="1" si="1"/>
        <v>0</v>
      </c>
      <c r="T5" s="778"/>
      <c r="U5" s="779"/>
      <c r="V5" s="779"/>
      <c r="W5" s="779"/>
      <c r="X5" s="780"/>
      <c r="Y5" s="401" t="s">
        <v>352</v>
      </c>
      <c r="Z5" s="402"/>
      <c r="AA5" s="401" t="s">
        <v>353</v>
      </c>
      <c r="AB5" s="402"/>
      <c r="AC5" s="401" t="s">
        <v>354</v>
      </c>
      <c r="AD5" s="402"/>
      <c r="AE5" s="401" t="s">
        <v>355</v>
      </c>
      <c r="AF5" s="402"/>
      <c r="AG5" s="401" t="s">
        <v>356</v>
      </c>
      <c r="AH5" s="402"/>
      <c r="AI5" s="401" t="s">
        <v>357</v>
      </c>
      <c r="AJ5" s="402"/>
      <c r="AK5" s="670"/>
      <c r="AL5" s="671"/>
      <c r="AM5" s="672"/>
    </row>
    <row r="6" spans="1:39" ht="18.600000000000001" customHeight="1" thickBot="1">
      <c r="A6" s="140" t="s">
        <v>248</v>
      </c>
      <c r="B6" s="141"/>
      <c r="C6" s="142" t="s">
        <v>235</v>
      </c>
      <c r="D6" s="143" t="s">
        <v>236</v>
      </c>
      <c r="E6" s="144" t="s">
        <v>136</v>
      </c>
      <c r="G6" s="145" t="s">
        <v>256</v>
      </c>
      <c r="H6" s="147">
        <f t="shared" ref="H6:Q6" si="2">IFERROR(ROUNDUP(H$11*0.9,1),"")</f>
        <v>0</v>
      </c>
      <c r="I6" s="147">
        <f t="shared" si="2"/>
        <v>0</v>
      </c>
      <c r="J6" s="147">
        <f t="shared" si="2"/>
        <v>0</v>
      </c>
      <c r="K6" s="147">
        <f t="shared" si="2"/>
        <v>0</v>
      </c>
      <c r="L6" s="147">
        <f t="shared" si="2"/>
        <v>0</v>
      </c>
      <c r="M6" s="147">
        <f t="shared" si="2"/>
        <v>0</v>
      </c>
      <c r="N6" s="147">
        <f t="shared" si="2"/>
        <v>0</v>
      </c>
      <c r="O6" s="147">
        <f t="shared" si="2"/>
        <v>0</v>
      </c>
      <c r="P6" s="148">
        <f t="shared" si="2"/>
        <v>0</v>
      </c>
      <c r="Q6" s="139">
        <f t="shared" si="2"/>
        <v>0</v>
      </c>
      <c r="T6" s="778"/>
      <c r="U6" s="779"/>
      <c r="V6" s="779"/>
      <c r="W6" s="779"/>
      <c r="X6" s="780"/>
      <c r="Y6" s="558">
        <f ca="1">別添②利用者数_GH!$H$7</f>
        <v>0</v>
      </c>
      <c r="Z6" s="559"/>
      <c r="AA6" s="558">
        <f ca="1">別添②利用者数_GH!$I$7</f>
        <v>0</v>
      </c>
      <c r="AB6" s="559"/>
      <c r="AC6" s="558">
        <f ca="1">別添②利用者数_GH!$J$7</f>
        <v>0</v>
      </c>
      <c r="AD6" s="559"/>
      <c r="AE6" s="558">
        <f ca="1">別添②利用者数_GH!$K$7</f>
        <v>0</v>
      </c>
      <c r="AF6" s="559"/>
      <c r="AG6" s="558">
        <f ca="1">別添②利用者数_GH!$M$7</f>
        <v>0</v>
      </c>
      <c r="AH6" s="559"/>
      <c r="AI6" s="558">
        <f ca="1">別添②利用者数_GH!$O$7</f>
        <v>0</v>
      </c>
      <c r="AJ6" s="559"/>
      <c r="AK6" s="587">
        <f ca="1">別添②利用者数_GH!$Q$7</f>
        <v>0</v>
      </c>
      <c r="AL6" s="588"/>
      <c r="AM6" s="589"/>
    </row>
    <row r="7" spans="1:39" ht="18.600000000000001" customHeight="1" thickBot="1">
      <c r="A7" s="152" t="s">
        <v>242</v>
      </c>
      <c r="B7" s="153"/>
      <c r="C7" s="154" t="str">
        <f>IF($B7="","",$G$16)</f>
        <v/>
      </c>
      <c r="D7" s="155" t="str">
        <f>IF($B7="","",$G$27)</f>
        <v/>
      </c>
      <c r="E7" s="156" t="str">
        <f>IF($B7="","",$C$28)</f>
        <v/>
      </c>
      <c r="G7" s="157" t="s">
        <v>254</v>
      </c>
      <c r="H7" s="159">
        <f t="shared" ref="H7:N7" ca="1" si="3">IFERROR(ROUNDUP(IF(COUNT($E$7:$E$11)=0,0,H$4/SUM($E$7:$E$11))+(H$11*0.9),1),"")</f>
        <v>0</v>
      </c>
      <c r="I7" s="159">
        <f t="shared" ca="1" si="3"/>
        <v>0</v>
      </c>
      <c r="J7" s="159">
        <f t="shared" ca="1" si="3"/>
        <v>0</v>
      </c>
      <c r="K7" s="159">
        <f t="shared" ca="1" si="3"/>
        <v>0</v>
      </c>
      <c r="L7" s="159">
        <f t="shared" ca="1" si="3"/>
        <v>0</v>
      </c>
      <c r="M7" s="159">
        <f t="shared" ca="1" si="3"/>
        <v>0</v>
      </c>
      <c r="N7" s="159">
        <f t="shared" ca="1" si="3"/>
        <v>0</v>
      </c>
      <c r="O7" s="159">
        <f t="shared" ref="O7:P7" ca="1" si="4">IFERROR(ROUNDUP(IF(COUNT($E$7:$E$11)=0,0,O$4/SUM($E$7:$E$11))+(O$11*0.9),1),"")</f>
        <v>0</v>
      </c>
      <c r="P7" s="160">
        <f t="shared" ca="1" si="4"/>
        <v>0</v>
      </c>
      <c r="Q7" s="164">
        <f ca="1">IFERROR(ROUNDUP(IF(COUNT($E$7:$E$11)=0,0,Q$4/SUM($E$7:$E$11))+(Q$11*0.9),1),"")</f>
        <v>0</v>
      </c>
      <c r="T7" s="106"/>
      <c r="U7" s="472" t="s">
        <v>358</v>
      </c>
      <c r="V7" s="473"/>
      <c r="W7" s="473"/>
      <c r="X7" s="474"/>
      <c r="Y7" s="784"/>
      <c r="Z7" s="786"/>
      <c r="AA7" s="784"/>
      <c r="AB7" s="786"/>
      <c r="AC7" s="784"/>
      <c r="AD7" s="786"/>
      <c r="AE7" s="558">
        <f ca="1">別添②利用者数_GH!$L$7</f>
        <v>0</v>
      </c>
      <c r="AF7" s="559"/>
      <c r="AG7" s="558">
        <f ca="1">別添②利用者数_GH!$N$7</f>
        <v>0</v>
      </c>
      <c r="AH7" s="559"/>
      <c r="AI7" s="558">
        <f ca="1">別添②利用者数_GH!$P$7</f>
        <v>0</v>
      </c>
      <c r="AJ7" s="559"/>
      <c r="AK7" s="784"/>
      <c r="AL7" s="785"/>
      <c r="AM7" s="786"/>
    </row>
    <row r="8" spans="1:39" ht="18.600000000000001" customHeight="1">
      <c r="A8" s="165" t="s">
        <v>243</v>
      </c>
      <c r="B8" s="166"/>
      <c r="C8" s="154" t="str">
        <f>IF($B8="","",EOMONTH($B$5,-13)+1)</f>
        <v/>
      </c>
      <c r="D8" s="155" t="str">
        <f>IF($B8="","",EOMONTH($B$5,-2)+1)</f>
        <v/>
      </c>
      <c r="E8" s="156" t="str">
        <f ca="1">IF($B8="","",SUM(IF(COUNTIF($G$16:$G$27,$C8)=0,0,OFFSET($C$16:$C$27,MATCH($C8,$G$16:$G$27,0)-1,,MIN(12,13-MATCH($C8,$G$16:$G$27,0)))),IF(COUNTIF($G$32:$G$43,$D8)=0,0,OFFSET($D$16:$D$27,MATCH($D8,$G$32:$G$43,0)-1,,-MIN(12,MATCH($D8,$G$32:$G$43,0))))))</f>
        <v/>
      </c>
    </row>
    <row r="9" spans="1:39" ht="18.600000000000001" customHeight="1">
      <c r="A9" s="165" t="s">
        <v>244</v>
      </c>
      <c r="B9" s="166"/>
      <c r="C9" s="154" t="str">
        <f>IF($B9="","",EOMONTH($B$5,-7)+1)</f>
        <v/>
      </c>
      <c r="D9" s="155" t="str">
        <f>IF($B9="","",EOMONTH($B$5,-2)+1)</f>
        <v/>
      </c>
      <c r="E9" s="156" t="str">
        <f ca="1">IF($B9="","",SUM(IF(COUNTIF($G$16:$G$27,$C9)=0,0,OFFSET($C$16:$C$27,MATCH($C9,$G$16:$G$27,0)-1,,MIN(6,13-MATCH($C9,$G$16:$G$27,0)))),IF(COUNTIF($G$32:$G$43,$D9)=0,0,OFFSET($D$16:$D$27,MATCH($D9,$G$32:$G$43,0)-1,,-MIN(6,MATCH($D9,$G$32:$G$43,0))))))</f>
        <v/>
      </c>
      <c r="G9" s="720" t="s">
        <v>334</v>
      </c>
      <c r="H9" s="704" t="s">
        <v>138</v>
      </c>
      <c r="I9" s="704" t="s">
        <v>292</v>
      </c>
      <c r="J9" s="704" t="s">
        <v>293</v>
      </c>
      <c r="K9" s="714" t="s">
        <v>139</v>
      </c>
      <c r="L9" s="208"/>
      <c r="M9" s="714" t="s">
        <v>140</v>
      </c>
      <c r="N9" s="208"/>
      <c r="O9" s="714" t="s">
        <v>141</v>
      </c>
      <c r="P9" s="208"/>
      <c r="Q9" s="704" t="s">
        <v>69</v>
      </c>
    </row>
    <row r="10" spans="1:39" ht="18.600000000000001" customHeight="1">
      <c r="A10" s="165" t="s">
        <v>245</v>
      </c>
      <c r="B10" s="166"/>
      <c r="C10" s="701" t="str">
        <f>IFERROR(IF(AND($B$6="",$Q$11&gt;0),"直近の定員増減年月日を入力してください",IF(EOMONTH($B$5,-7)+1&lt;$B$6,"定員数の90%（右の「増加定員数」要入力）","")),"")</f>
        <v/>
      </c>
      <c r="D10" s="702"/>
      <c r="E10" s="703"/>
      <c r="G10" s="774"/>
      <c r="H10" s="699"/>
      <c r="I10" s="699"/>
      <c r="J10" s="699"/>
      <c r="K10" s="715"/>
      <c r="L10" s="210" t="s">
        <v>137</v>
      </c>
      <c r="M10" s="715"/>
      <c r="N10" s="210" t="s">
        <v>137</v>
      </c>
      <c r="O10" s="715"/>
      <c r="P10" s="210" t="s">
        <v>137</v>
      </c>
      <c r="Q10" s="699"/>
    </row>
    <row r="11" spans="1:39" ht="18.600000000000001" customHeight="1" thickBot="1">
      <c r="A11" s="168" t="s">
        <v>246</v>
      </c>
      <c r="B11" s="169"/>
      <c r="C11" s="170" t="str">
        <f>IF($B11="","",EOMONTH($B$5,-4)+1)</f>
        <v/>
      </c>
      <c r="D11" s="171" t="str">
        <f>IF($B11="","",EOMONTH($B$5,-2)+1)</f>
        <v/>
      </c>
      <c r="E11" s="172" t="str">
        <f ca="1">IF($B11="","",SUM(IF(COUNTIF($G$16:$G$27,$C11)=0,0,OFFSET($C$16:$C$27,MATCH($C11,$G$16:$G$27,0)-1,,MIN(3,13-MATCH($C11,$G$16:$G$27,0)))),IF(COUNTIF($G$32:$G$43,$D11)=0,0,OFFSET($D$16:$D$27,MATCH($D11,$G$32:$G$43,0)-1,,-MIN(3,MATCH($D11,$G$32:$G$43,0))))))</f>
        <v/>
      </c>
      <c r="G11" s="185" t="s">
        <v>333</v>
      </c>
      <c r="H11" s="174"/>
      <c r="I11" s="174"/>
      <c r="J11" s="174"/>
      <c r="K11" s="174"/>
      <c r="L11" s="174"/>
      <c r="M11" s="174"/>
      <c r="N11" s="174"/>
      <c r="O11" s="174"/>
      <c r="P11" s="174"/>
      <c r="Q11" s="185">
        <f>SUM(H11,I11,J11,K11,M11,O11)</f>
        <v>0</v>
      </c>
    </row>
    <row r="12" spans="1:39" ht="18.600000000000001" customHeight="1" thickBot="1">
      <c r="A12" s="274" t="s">
        <v>240</v>
      </c>
      <c r="B12" s="267"/>
      <c r="C12" s="267"/>
      <c r="D12" s="267"/>
      <c r="E12" s="267"/>
      <c r="F12" s="268"/>
      <c r="G12" s="269"/>
      <c r="H12" s="268"/>
      <c r="I12" s="268"/>
      <c r="J12" s="268"/>
      <c r="K12" s="268"/>
      <c r="L12" s="268"/>
      <c r="M12" s="268"/>
      <c r="N12" s="268"/>
      <c r="O12" s="268"/>
      <c r="P12" s="268"/>
      <c r="Q12" s="268"/>
      <c r="R12" s="268"/>
    </row>
    <row r="13" spans="1:39" ht="18.600000000000001" customHeight="1" thickTop="1">
      <c r="A13" s="188"/>
      <c r="B13" s="123" t="s">
        <v>446</v>
      </c>
      <c r="C13" s="123"/>
      <c r="D13" s="123"/>
      <c r="G13" s="176"/>
    </row>
    <row r="14" spans="1:39" ht="18.600000000000001" customHeight="1">
      <c r="B14" s="704" t="s">
        <v>136</v>
      </c>
      <c r="C14" s="177" t="s">
        <v>229</v>
      </c>
      <c r="D14" s="177" t="s">
        <v>228</v>
      </c>
      <c r="F14" s="179"/>
      <c r="G14" s="722" t="str">
        <f ca="1">TEXT($C$15,"ggge年"&amp;"度延べ利用者数")</f>
        <v>令和7年度延べ利用者数</v>
      </c>
      <c r="H14" s="704" t="s">
        <v>138</v>
      </c>
      <c r="I14" s="704" t="s">
        <v>292</v>
      </c>
      <c r="J14" s="704" t="s">
        <v>293</v>
      </c>
      <c r="K14" s="714" t="s">
        <v>139</v>
      </c>
      <c r="L14" s="193"/>
      <c r="M14" s="714" t="s">
        <v>140</v>
      </c>
      <c r="N14" s="193"/>
      <c r="O14" s="714" t="s">
        <v>141</v>
      </c>
      <c r="P14" s="193"/>
      <c r="Q14" s="704" t="s">
        <v>69</v>
      </c>
      <c r="R14" s="704" t="s">
        <v>233</v>
      </c>
    </row>
    <row r="15" spans="1:39" ht="18.600000000000001" customHeight="1">
      <c r="B15" s="699"/>
      <c r="C15" s="178">
        <f ca="1">IFERROR(DATE(YEAR(D15)-1,1,1),"")</f>
        <v>45658</v>
      </c>
      <c r="D15" s="178">
        <f ca="1">IF(B5="",NOW(),DATE(YEAR(B5)+IF(MONTH(B5)&lt;=3,-1,0),MONTH(B5),1))</f>
        <v>46106.923161921295</v>
      </c>
      <c r="F15" s="182"/>
      <c r="G15" s="723"/>
      <c r="H15" s="699"/>
      <c r="I15" s="699"/>
      <c r="J15" s="699"/>
      <c r="K15" s="715"/>
      <c r="L15" s="210" t="s">
        <v>137</v>
      </c>
      <c r="M15" s="715"/>
      <c r="N15" s="210" t="s">
        <v>137</v>
      </c>
      <c r="O15" s="715"/>
      <c r="P15" s="210" t="s">
        <v>137</v>
      </c>
      <c r="Q15" s="699"/>
      <c r="R15" s="699"/>
    </row>
    <row r="16" spans="1:39" ht="18.600000000000001" customHeight="1">
      <c r="B16" s="180" t="s">
        <v>230</v>
      </c>
      <c r="C16" s="181"/>
      <c r="D16" s="181"/>
      <c r="F16" s="182"/>
      <c r="G16" s="183">
        <f ca="1">DATE(YEAR($C$15),4,1)</f>
        <v>45748</v>
      </c>
      <c r="H16" s="213"/>
      <c r="I16" s="184"/>
      <c r="J16" s="184"/>
      <c r="K16" s="184"/>
      <c r="L16" s="184"/>
      <c r="M16" s="184"/>
      <c r="N16" s="184"/>
      <c r="O16" s="184"/>
      <c r="P16" s="184"/>
      <c r="Q16" s="129">
        <f>SUM(H16,I16,J16,K16,M16,O16)</f>
        <v>0</v>
      </c>
      <c r="R16" s="136" t="e">
        <f t="shared" ref="R16:R28" si="5">ROUNDUP($Q16/$C16,1)</f>
        <v>#DIV/0!</v>
      </c>
    </row>
    <row r="17" spans="1:18" ht="18.600000000000001" customHeight="1">
      <c r="B17" s="180" t="s">
        <v>128</v>
      </c>
      <c r="C17" s="181"/>
      <c r="D17" s="181"/>
      <c r="F17" s="182"/>
      <c r="G17" s="183">
        <f ca="1">DATE(YEAR($C$15),5,1)</f>
        <v>45778</v>
      </c>
      <c r="H17" s="213"/>
      <c r="I17" s="184"/>
      <c r="J17" s="184"/>
      <c r="K17" s="184"/>
      <c r="L17" s="184"/>
      <c r="M17" s="184"/>
      <c r="N17" s="184"/>
      <c r="O17" s="184"/>
      <c r="P17" s="184"/>
      <c r="Q17" s="129">
        <f>SUM(H17,I17,J17,K17,M17,O17)</f>
        <v>0</v>
      </c>
      <c r="R17" s="136" t="e">
        <f t="shared" si="5"/>
        <v>#DIV/0!</v>
      </c>
    </row>
    <row r="18" spans="1:18" ht="18.600000000000001" customHeight="1">
      <c r="B18" s="180" t="s">
        <v>129</v>
      </c>
      <c r="C18" s="181"/>
      <c r="D18" s="181"/>
      <c r="F18" s="182"/>
      <c r="G18" s="183">
        <f ca="1">DATE(YEAR($C$15),6,1)</f>
        <v>45809</v>
      </c>
      <c r="H18" s="213"/>
      <c r="I18" s="184"/>
      <c r="J18" s="184"/>
      <c r="K18" s="184"/>
      <c r="L18" s="184"/>
      <c r="M18" s="184"/>
      <c r="N18" s="184"/>
      <c r="O18" s="184"/>
      <c r="P18" s="184"/>
      <c r="Q18" s="129">
        <f t="shared" ref="Q18:Q28" si="6">SUM(H18,I18,J18,K18,M18,O18)</f>
        <v>0</v>
      </c>
      <c r="R18" s="136" t="e">
        <f t="shared" si="5"/>
        <v>#DIV/0!</v>
      </c>
    </row>
    <row r="19" spans="1:18" ht="18.600000000000001" customHeight="1">
      <c r="B19" s="180" t="s">
        <v>130</v>
      </c>
      <c r="C19" s="181"/>
      <c r="D19" s="181"/>
      <c r="F19" s="182"/>
      <c r="G19" s="183">
        <f ca="1">DATE(YEAR($C$15),7,1)</f>
        <v>45839</v>
      </c>
      <c r="H19" s="213"/>
      <c r="I19" s="184"/>
      <c r="J19" s="184"/>
      <c r="K19" s="184"/>
      <c r="L19" s="184"/>
      <c r="M19" s="184"/>
      <c r="N19" s="184"/>
      <c r="O19" s="184"/>
      <c r="P19" s="184"/>
      <c r="Q19" s="129">
        <f t="shared" si="6"/>
        <v>0</v>
      </c>
      <c r="R19" s="136" t="e">
        <f t="shared" si="5"/>
        <v>#DIV/0!</v>
      </c>
    </row>
    <row r="20" spans="1:18" ht="18.600000000000001" customHeight="1">
      <c r="B20" s="180" t="s">
        <v>131</v>
      </c>
      <c r="C20" s="181"/>
      <c r="D20" s="181"/>
      <c r="F20" s="182"/>
      <c r="G20" s="183">
        <f ca="1">DATE(YEAR($C$15),8,1)</f>
        <v>45870</v>
      </c>
      <c r="H20" s="213"/>
      <c r="I20" s="184"/>
      <c r="J20" s="184"/>
      <c r="K20" s="184"/>
      <c r="L20" s="184"/>
      <c r="M20" s="184"/>
      <c r="N20" s="184"/>
      <c r="O20" s="184"/>
      <c r="P20" s="184"/>
      <c r="Q20" s="129">
        <f t="shared" si="6"/>
        <v>0</v>
      </c>
      <c r="R20" s="136" t="e">
        <f t="shared" si="5"/>
        <v>#DIV/0!</v>
      </c>
    </row>
    <row r="21" spans="1:18" ht="18.600000000000001" customHeight="1">
      <c r="B21" s="180" t="s">
        <v>132</v>
      </c>
      <c r="C21" s="181"/>
      <c r="D21" s="181"/>
      <c r="F21" s="182"/>
      <c r="G21" s="183">
        <f ca="1">DATE(YEAR($C$15),9,1)</f>
        <v>45901</v>
      </c>
      <c r="H21" s="213"/>
      <c r="I21" s="184"/>
      <c r="J21" s="184"/>
      <c r="K21" s="184"/>
      <c r="L21" s="184"/>
      <c r="M21" s="184"/>
      <c r="N21" s="184"/>
      <c r="O21" s="184"/>
      <c r="P21" s="184"/>
      <c r="Q21" s="129">
        <f t="shared" si="6"/>
        <v>0</v>
      </c>
      <c r="R21" s="136" t="e">
        <f t="shared" si="5"/>
        <v>#DIV/0!</v>
      </c>
    </row>
    <row r="22" spans="1:18" ht="18.600000000000001" customHeight="1">
      <c r="B22" s="180" t="s">
        <v>133</v>
      </c>
      <c r="C22" s="181"/>
      <c r="D22" s="181"/>
      <c r="F22" s="182"/>
      <c r="G22" s="183">
        <f ca="1">DATE(YEAR($C$15),10,1)</f>
        <v>45931</v>
      </c>
      <c r="H22" s="213"/>
      <c r="I22" s="184"/>
      <c r="J22" s="184"/>
      <c r="K22" s="184"/>
      <c r="L22" s="184"/>
      <c r="M22" s="184"/>
      <c r="N22" s="184"/>
      <c r="O22" s="184"/>
      <c r="P22" s="184"/>
      <c r="Q22" s="129">
        <f t="shared" si="6"/>
        <v>0</v>
      </c>
      <c r="R22" s="136" t="e">
        <f t="shared" si="5"/>
        <v>#DIV/0!</v>
      </c>
    </row>
    <row r="23" spans="1:18" ht="18.600000000000001" customHeight="1">
      <c r="B23" s="180" t="s">
        <v>134</v>
      </c>
      <c r="C23" s="181"/>
      <c r="D23" s="181"/>
      <c r="F23" s="182"/>
      <c r="G23" s="183">
        <f ca="1">DATE(YEAR($C$15),11,1)</f>
        <v>45962</v>
      </c>
      <c r="H23" s="213"/>
      <c r="I23" s="184"/>
      <c r="J23" s="184"/>
      <c r="K23" s="184"/>
      <c r="L23" s="184"/>
      <c r="M23" s="184"/>
      <c r="N23" s="184"/>
      <c r="O23" s="184"/>
      <c r="P23" s="184"/>
      <c r="Q23" s="129">
        <f t="shared" si="6"/>
        <v>0</v>
      </c>
      <c r="R23" s="136" t="e">
        <f t="shared" si="5"/>
        <v>#DIV/0!</v>
      </c>
    </row>
    <row r="24" spans="1:18" ht="18.600000000000001" customHeight="1">
      <c r="B24" s="180" t="s">
        <v>135</v>
      </c>
      <c r="C24" s="181"/>
      <c r="D24" s="181"/>
      <c r="F24" s="182"/>
      <c r="G24" s="183">
        <f ca="1">DATE(YEAR($C$15),12,1)</f>
        <v>45992</v>
      </c>
      <c r="H24" s="213"/>
      <c r="I24" s="184"/>
      <c r="J24" s="184"/>
      <c r="K24" s="184"/>
      <c r="L24" s="184"/>
      <c r="M24" s="184"/>
      <c r="N24" s="184"/>
      <c r="O24" s="184"/>
      <c r="P24" s="184"/>
      <c r="Q24" s="129">
        <f t="shared" si="6"/>
        <v>0</v>
      </c>
      <c r="R24" s="136" t="e">
        <f t="shared" si="5"/>
        <v>#DIV/0!</v>
      </c>
    </row>
    <row r="25" spans="1:18" ht="18.600000000000001" customHeight="1">
      <c r="B25" s="180" t="s">
        <v>237</v>
      </c>
      <c r="C25" s="181"/>
      <c r="D25" s="181"/>
      <c r="F25" s="182"/>
      <c r="G25" s="183">
        <f ca="1">DATE(YEAR($C$15)+1,1,1)</f>
        <v>46023</v>
      </c>
      <c r="H25" s="213"/>
      <c r="I25" s="184"/>
      <c r="J25" s="184"/>
      <c r="K25" s="184"/>
      <c r="L25" s="184"/>
      <c r="M25" s="184"/>
      <c r="N25" s="184"/>
      <c r="O25" s="184"/>
      <c r="P25" s="184"/>
      <c r="Q25" s="129">
        <f t="shared" si="6"/>
        <v>0</v>
      </c>
      <c r="R25" s="136" t="e">
        <f t="shared" si="5"/>
        <v>#DIV/0!</v>
      </c>
    </row>
    <row r="26" spans="1:18" ht="18.600000000000001" customHeight="1">
      <c r="B26" s="180" t="s">
        <v>238</v>
      </c>
      <c r="C26" s="181"/>
      <c r="D26" s="181"/>
      <c r="F26" s="182"/>
      <c r="G26" s="183">
        <f ca="1">DATE(YEAR($C$15)+1,2,1)</f>
        <v>46054</v>
      </c>
      <c r="H26" s="213"/>
      <c r="I26" s="184"/>
      <c r="J26" s="184"/>
      <c r="K26" s="184"/>
      <c r="L26" s="184"/>
      <c r="M26" s="184"/>
      <c r="N26" s="184"/>
      <c r="O26" s="184"/>
      <c r="P26" s="184"/>
      <c r="Q26" s="129">
        <f t="shared" si="6"/>
        <v>0</v>
      </c>
      <c r="R26" s="136" t="e">
        <f t="shared" si="5"/>
        <v>#DIV/0!</v>
      </c>
    </row>
    <row r="27" spans="1:18" ht="18.600000000000001" customHeight="1">
      <c r="B27" s="180" t="s">
        <v>239</v>
      </c>
      <c r="C27" s="181"/>
      <c r="D27" s="181"/>
      <c r="F27" s="182"/>
      <c r="G27" s="183">
        <f ca="1">DATE(YEAR($C$15)+1,3,1)</f>
        <v>46082</v>
      </c>
      <c r="H27" s="213"/>
      <c r="I27" s="184"/>
      <c r="J27" s="184"/>
      <c r="K27" s="184"/>
      <c r="L27" s="184"/>
      <c r="M27" s="184"/>
      <c r="N27" s="184"/>
      <c r="O27" s="184"/>
      <c r="P27" s="184"/>
      <c r="Q27" s="129">
        <f t="shared" si="6"/>
        <v>0</v>
      </c>
      <c r="R27" s="136" t="e">
        <f t="shared" si="5"/>
        <v>#DIV/0!</v>
      </c>
    </row>
    <row r="28" spans="1:18" ht="18.600000000000001" customHeight="1">
      <c r="B28" s="177" t="s">
        <v>69</v>
      </c>
      <c r="C28" s="185">
        <f>SUM(C16:C27)</f>
        <v>0</v>
      </c>
      <c r="D28" s="185">
        <f>SUM(D16:D27)</f>
        <v>0</v>
      </c>
      <c r="F28" s="182"/>
      <c r="G28" s="177" t="s">
        <v>69</v>
      </c>
      <c r="H28" s="129">
        <f>SUM(H16:H27)</f>
        <v>0</v>
      </c>
      <c r="I28" s="129">
        <f t="shared" ref="I28:P28" si="7">SUM(I16:I27)</f>
        <v>0</v>
      </c>
      <c r="J28" s="129">
        <f>SUM(J16:J27)</f>
        <v>0</v>
      </c>
      <c r="K28" s="129">
        <f t="shared" si="7"/>
        <v>0</v>
      </c>
      <c r="L28" s="129">
        <f t="shared" si="7"/>
        <v>0</v>
      </c>
      <c r="M28" s="129">
        <f t="shared" si="7"/>
        <v>0</v>
      </c>
      <c r="N28" s="129">
        <f t="shared" si="7"/>
        <v>0</v>
      </c>
      <c r="O28" s="129">
        <f t="shared" si="7"/>
        <v>0</v>
      </c>
      <c r="P28" s="129">
        <f t="shared" si="7"/>
        <v>0</v>
      </c>
      <c r="Q28" s="129">
        <f t="shared" si="6"/>
        <v>0</v>
      </c>
      <c r="R28" s="136" t="e">
        <f t="shared" si="5"/>
        <v>#DIV/0!</v>
      </c>
    </row>
    <row r="29" spans="1:18" ht="18.600000000000001" customHeight="1">
      <c r="B29" s="182"/>
      <c r="C29" s="182"/>
      <c r="D29" s="182"/>
      <c r="F29" s="182"/>
      <c r="G29" s="186" t="s">
        <v>233</v>
      </c>
      <c r="H29" s="136" t="e">
        <f t="shared" ref="H29:Q29" si="8">ROUNDUP(H$28/$C$28,1)</f>
        <v>#DIV/0!</v>
      </c>
      <c r="I29" s="136" t="e">
        <f t="shared" si="8"/>
        <v>#DIV/0!</v>
      </c>
      <c r="J29" s="136" t="e">
        <f t="shared" si="8"/>
        <v>#DIV/0!</v>
      </c>
      <c r="K29" s="136" t="e">
        <f t="shared" si="8"/>
        <v>#DIV/0!</v>
      </c>
      <c r="L29" s="136" t="e">
        <f t="shared" si="8"/>
        <v>#DIV/0!</v>
      </c>
      <c r="M29" s="136" t="e">
        <f t="shared" si="8"/>
        <v>#DIV/0!</v>
      </c>
      <c r="N29" s="136" t="e">
        <f t="shared" si="8"/>
        <v>#DIV/0!</v>
      </c>
      <c r="O29" s="136" t="e">
        <f t="shared" si="8"/>
        <v>#DIV/0!</v>
      </c>
      <c r="P29" s="136" t="e">
        <f t="shared" si="8"/>
        <v>#DIV/0!</v>
      </c>
      <c r="Q29" s="136" t="e">
        <f t="shared" si="8"/>
        <v>#DIV/0!</v>
      </c>
      <c r="R29" s="187"/>
    </row>
    <row r="30" spans="1:18" ht="18.600000000000001" customHeight="1">
      <c r="A30" s="182" t="s">
        <v>257</v>
      </c>
      <c r="B30" s="182"/>
      <c r="F30" s="182"/>
      <c r="G30" s="722" t="str">
        <f ca="1">TEXT($D$15,"ggge年"&amp;"度延べ利用者数")</f>
        <v>令和8年度延べ利用者数</v>
      </c>
      <c r="H30" s="704" t="s">
        <v>138</v>
      </c>
      <c r="I30" s="704" t="s">
        <v>292</v>
      </c>
      <c r="J30" s="704" t="s">
        <v>293</v>
      </c>
      <c r="K30" s="714" t="s">
        <v>139</v>
      </c>
      <c r="L30" s="193"/>
      <c r="M30" s="714" t="s">
        <v>140</v>
      </c>
      <c r="N30" s="193"/>
      <c r="O30" s="714" t="s">
        <v>141</v>
      </c>
      <c r="P30" s="193"/>
      <c r="Q30" s="704" t="s">
        <v>69</v>
      </c>
      <c r="R30" s="704" t="s">
        <v>233</v>
      </c>
    </row>
    <row r="31" spans="1:18" ht="18.600000000000001" customHeight="1">
      <c r="A31" s="188" t="s">
        <v>294</v>
      </c>
      <c r="B31" s="182"/>
      <c r="F31" s="182"/>
      <c r="G31" s="723"/>
      <c r="H31" s="699"/>
      <c r="I31" s="699"/>
      <c r="J31" s="699"/>
      <c r="K31" s="715"/>
      <c r="L31" s="210" t="s">
        <v>137</v>
      </c>
      <c r="M31" s="715"/>
      <c r="N31" s="210" t="s">
        <v>137</v>
      </c>
      <c r="O31" s="715"/>
      <c r="P31" s="210" t="s">
        <v>137</v>
      </c>
      <c r="Q31" s="699"/>
      <c r="R31" s="699"/>
    </row>
    <row r="32" spans="1:18" ht="18.600000000000001" customHeight="1">
      <c r="A32" s="188" t="s">
        <v>295</v>
      </c>
      <c r="F32" s="182"/>
      <c r="G32" s="189">
        <f ca="1">DATE(YEAR($D$15),4,1)</f>
        <v>46113</v>
      </c>
      <c r="H32" s="213"/>
      <c r="I32" s="184"/>
      <c r="J32" s="184"/>
      <c r="K32" s="184"/>
      <c r="L32" s="184"/>
      <c r="M32" s="184"/>
      <c r="N32" s="184"/>
      <c r="O32" s="184"/>
      <c r="P32" s="184"/>
      <c r="Q32" s="129">
        <f>SUM(H32,I32,J32,K32,M32,O32)</f>
        <v>0</v>
      </c>
      <c r="R32" s="136" t="e">
        <f t="shared" ref="R32:R44" si="9">ROUNDUP($Q32/$D16,1)</f>
        <v>#DIV/0!</v>
      </c>
    </row>
    <row r="33" spans="1:18" ht="18.600000000000001" customHeight="1">
      <c r="A33" s="188" t="s">
        <v>258</v>
      </c>
      <c r="F33" s="182"/>
      <c r="G33" s="189">
        <f ca="1">DATE(YEAR($D$15),5,1)</f>
        <v>46143</v>
      </c>
      <c r="H33" s="213"/>
      <c r="I33" s="184"/>
      <c r="J33" s="184"/>
      <c r="K33" s="184"/>
      <c r="L33" s="184"/>
      <c r="M33" s="184"/>
      <c r="N33" s="184"/>
      <c r="O33" s="184"/>
      <c r="P33" s="184"/>
      <c r="Q33" s="129">
        <f t="shared" ref="Q33:Q44" si="10">SUM(H33,I33,J33,K33,M33,O33)</f>
        <v>0</v>
      </c>
      <c r="R33" s="136" t="e">
        <f t="shared" si="9"/>
        <v>#DIV/0!</v>
      </c>
    </row>
    <row r="34" spans="1:18" ht="18.600000000000001" customHeight="1">
      <c r="A34" s="188" t="s">
        <v>259</v>
      </c>
      <c r="F34" s="182"/>
      <c r="G34" s="189">
        <f ca="1">DATE(YEAR($D$15),6,1)</f>
        <v>46174</v>
      </c>
      <c r="H34" s="213"/>
      <c r="I34" s="184"/>
      <c r="J34" s="184"/>
      <c r="K34" s="184"/>
      <c r="L34" s="184"/>
      <c r="M34" s="184"/>
      <c r="N34" s="184"/>
      <c r="O34" s="184"/>
      <c r="P34" s="184"/>
      <c r="Q34" s="129">
        <f t="shared" si="10"/>
        <v>0</v>
      </c>
      <c r="R34" s="136" t="e">
        <f t="shared" si="9"/>
        <v>#DIV/0!</v>
      </c>
    </row>
    <row r="35" spans="1:18" ht="18.600000000000001" customHeight="1">
      <c r="A35" s="188" t="s">
        <v>326</v>
      </c>
      <c r="F35" s="182"/>
      <c r="G35" s="189">
        <f ca="1">DATE(YEAR($D$15),7,1)</f>
        <v>46204</v>
      </c>
      <c r="H35" s="213"/>
      <c r="I35" s="184"/>
      <c r="J35" s="184"/>
      <c r="K35" s="184"/>
      <c r="L35" s="184"/>
      <c r="M35" s="184"/>
      <c r="N35" s="184"/>
      <c r="O35" s="184"/>
      <c r="P35" s="184"/>
      <c r="Q35" s="129">
        <f t="shared" si="10"/>
        <v>0</v>
      </c>
      <c r="R35" s="136" t="e">
        <f t="shared" si="9"/>
        <v>#DIV/0!</v>
      </c>
    </row>
    <row r="36" spans="1:18" ht="18.600000000000001" customHeight="1">
      <c r="A36" s="182"/>
      <c r="F36" s="182"/>
      <c r="G36" s="189">
        <f ca="1">DATE(YEAR($D$15),8,1)</f>
        <v>46235</v>
      </c>
      <c r="H36" s="213"/>
      <c r="I36" s="184"/>
      <c r="J36" s="184"/>
      <c r="K36" s="184"/>
      <c r="L36" s="184"/>
      <c r="M36" s="184"/>
      <c r="N36" s="184"/>
      <c r="O36" s="184"/>
      <c r="P36" s="184"/>
      <c r="Q36" s="129">
        <f t="shared" si="10"/>
        <v>0</v>
      </c>
      <c r="R36" s="136" t="e">
        <f t="shared" si="9"/>
        <v>#DIV/0!</v>
      </c>
    </row>
    <row r="37" spans="1:18" ht="18.600000000000001" customHeight="1">
      <c r="A37" s="182"/>
      <c r="F37" s="182"/>
      <c r="G37" s="189">
        <f ca="1">DATE(YEAR($D$15),9,1)</f>
        <v>46266</v>
      </c>
      <c r="H37" s="213"/>
      <c r="I37" s="184"/>
      <c r="J37" s="184"/>
      <c r="K37" s="184"/>
      <c r="L37" s="184"/>
      <c r="M37" s="184"/>
      <c r="N37" s="184"/>
      <c r="O37" s="184"/>
      <c r="P37" s="184"/>
      <c r="Q37" s="129">
        <f t="shared" si="10"/>
        <v>0</v>
      </c>
      <c r="R37" s="136" t="e">
        <f t="shared" si="9"/>
        <v>#DIV/0!</v>
      </c>
    </row>
    <row r="38" spans="1:18" ht="18.600000000000001" customHeight="1">
      <c r="A38" s="182"/>
      <c r="F38" s="182"/>
      <c r="G38" s="189">
        <f ca="1">DATE(YEAR($D$15),10,1)</f>
        <v>46296</v>
      </c>
      <c r="H38" s="213"/>
      <c r="I38" s="184"/>
      <c r="J38" s="184"/>
      <c r="K38" s="184"/>
      <c r="L38" s="184"/>
      <c r="M38" s="184"/>
      <c r="N38" s="184"/>
      <c r="O38" s="184"/>
      <c r="P38" s="184"/>
      <c r="Q38" s="129">
        <f t="shared" si="10"/>
        <v>0</v>
      </c>
      <c r="R38" s="136" t="e">
        <f t="shared" si="9"/>
        <v>#DIV/0!</v>
      </c>
    </row>
    <row r="39" spans="1:18" ht="18.600000000000001" customHeight="1">
      <c r="A39" s="182"/>
      <c r="F39" s="182"/>
      <c r="G39" s="189">
        <f ca="1">DATE(YEAR($D$15),11,1)</f>
        <v>46327</v>
      </c>
      <c r="H39" s="213"/>
      <c r="I39" s="184"/>
      <c r="J39" s="184"/>
      <c r="K39" s="184"/>
      <c r="L39" s="184"/>
      <c r="M39" s="184"/>
      <c r="N39" s="184"/>
      <c r="O39" s="184"/>
      <c r="P39" s="184"/>
      <c r="Q39" s="129">
        <f t="shared" si="10"/>
        <v>0</v>
      </c>
      <c r="R39" s="136" t="e">
        <f t="shared" si="9"/>
        <v>#DIV/0!</v>
      </c>
    </row>
    <row r="40" spans="1:18" ht="18.600000000000001" customHeight="1">
      <c r="A40" s="182"/>
      <c r="F40" s="182"/>
      <c r="G40" s="189">
        <f ca="1">DATE(YEAR($D$15),12,1)</f>
        <v>46357</v>
      </c>
      <c r="H40" s="213"/>
      <c r="I40" s="184"/>
      <c r="J40" s="184"/>
      <c r="K40" s="184"/>
      <c r="L40" s="184"/>
      <c r="M40" s="184"/>
      <c r="N40" s="184"/>
      <c r="O40" s="184"/>
      <c r="P40" s="184"/>
      <c r="Q40" s="129">
        <f t="shared" si="10"/>
        <v>0</v>
      </c>
      <c r="R40" s="136" t="e">
        <f t="shared" si="9"/>
        <v>#DIV/0!</v>
      </c>
    </row>
    <row r="41" spans="1:18" ht="18.600000000000001" customHeight="1">
      <c r="A41" s="182"/>
      <c r="F41" s="182"/>
      <c r="G41" s="189">
        <f ca="1">DATE(YEAR($D$15)+1,1,1)</f>
        <v>46388</v>
      </c>
      <c r="H41" s="213"/>
      <c r="I41" s="184"/>
      <c r="J41" s="184"/>
      <c r="K41" s="184"/>
      <c r="L41" s="184"/>
      <c r="M41" s="184"/>
      <c r="N41" s="184"/>
      <c r="O41" s="184"/>
      <c r="P41" s="184"/>
      <c r="Q41" s="129">
        <f t="shared" si="10"/>
        <v>0</v>
      </c>
      <c r="R41" s="136" t="e">
        <f t="shared" si="9"/>
        <v>#DIV/0!</v>
      </c>
    </row>
    <row r="42" spans="1:18" ht="18.600000000000001" customHeight="1">
      <c r="A42" s="182"/>
      <c r="F42" s="182"/>
      <c r="G42" s="189">
        <f ca="1">DATE(YEAR($D$15)+1,2,1)</f>
        <v>46419</v>
      </c>
      <c r="H42" s="213"/>
      <c r="I42" s="184"/>
      <c r="J42" s="184"/>
      <c r="K42" s="184"/>
      <c r="L42" s="184"/>
      <c r="M42" s="184"/>
      <c r="N42" s="184"/>
      <c r="O42" s="184"/>
      <c r="P42" s="184"/>
      <c r="Q42" s="129">
        <f t="shared" si="10"/>
        <v>0</v>
      </c>
      <c r="R42" s="136" t="e">
        <f t="shared" si="9"/>
        <v>#DIV/0!</v>
      </c>
    </row>
    <row r="43" spans="1:18" ht="18.600000000000001" customHeight="1">
      <c r="A43" s="182"/>
      <c r="F43" s="182"/>
      <c r="G43" s="189">
        <f ca="1">DATE(YEAR($D$15)+1,3,1)</f>
        <v>46447</v>
      </c>
      <c r="H43" s="213"/>
      <c r="I43" s="184"/>
      <c r="J43" s="184"/>
      <c r="K43" s="184"/>
      <c r="L43" s="184"/>
      <c r="M43" s="184"/>
      <c r="N43" s="184"/>
      <c r="O43" s="184"/>
      <c r="P43" s="184"/>
      <c r="Q43" s="129">
        <f t="shared" si="10"/>
        <v>0</v>
      </c>
      <c r="R43" s="136" t="e">
        <f t="shared" si="9"/>
        <v>#DIV/0!</v>
      </c>
    </row>
    <row r="44" spans="1:18" ht="18.600000000000001" customHeight="1">
      <c r="A44" s="182"/>
      <c r="F44" s="182"/>
      <c r="G44" s="177" t="s">
        <v>69</v>
      </c>
      <c r="H44" s="129">
        <f>SUM(H32:H43)</f>
        <v>0</v>
      </c>
      <c r="I44" s="129">
        <f t="shared" ref="I44" si="11">SUM(I32:I43)</f>
        <v>0</v>
      </c>
      <c r="J44" s="129">
        <f t="shared" ref="J44" si="12">SUM(J32:J43)</f>
        <v>0</v>
      </c>
      <c r="K44" s="129">
        <f t="shared" ref="K44" si="13">SUM(K32:K43)</f>
        <v>0</v>
      </c>
      <c r="L44" s="129">
        <f t="shared" ref="L44" si="14">SUM(L32:L43)</f>
        <v>0</v>
      </c>
      <c r="M44" s="129">
        <f t="shared" ref="M44" si="15">SUM(M32:M43)</f>
        <v>0</v>
      </c>
      <c r="N44" s="129">
        <f t="shared" ref="N44" si="16">SUM(N32:N43)</f>
        <v>0</v>
      </c>
      <c r="O44" s="129">
        <f t="shared" ref="O44" si="17">SUM(O32:O43)</f>
        <v>0</v>
      </c>
      <c r="P44" s="129">
        <f t="shared" ref="P44" si="18">SUM(P32:P43)</f>
        <v>0</v>
      </c>
      <c r="Q44" s="129">
        <f t="shared" si="10"/>
        <v>0</v>
      </c>
      <c r="R44" s="136" t="e">
        <f t="shared" si="9"/>
        <v>#DIV/0!</v>
      </c>
    </row>
    <row r="45" spans="1:18" ht="18.600000000000001" customHeight="1">
      <c r="A45" s="182"/>
      <c r="F45" s="182"/>
      <c r="G45" s="186" t="s">
        <v>233</v>
      </c>
      <c r="H45" s="136" t="e">
        <f t="shared" ref="H45:Q45" si="19">ROUNDUP(H$28/$C$28,1)</f>
        <v>#DIV/0!</v>
      </c>
      <c r="I45" s="136" t="e">
        <f t="shared" si="19"/>
        <v>#DIV/0!</v>
      </c>
      <c r="J45" s="136" t="e">
        <f t="shared" si="19"/>
        <v>#DIV/0!</v>
      </c>
      <c r="K45" s="136" t="e">
        <f t="shared" si="19"/>
        <v>#DIV/0!</v>
      </c>
      <c r="L45" s="136" t="e">
        <f t="shared" si="19"/>
        <v>#DIV/0!</v>
      </c>
      <c r="M45" s="136" t="e">
        <f t="shared" si="19"/>
        <v>#DIV/0!</v>
      </c>
      <c r="N45" s="136" t="e">
        <f t="shared" si="19"/>
        <v>#DIV/0!</v>
      </c>
      <c r="O45" s="136" t="e">
        <f t="shared" si="19"/>
        <v>#DIV/0!</v>
      </c>
      <c r="P45" s="136" t="e">
        <f t="shared" si="19"/>
        <v>#DIV/0!</v>
      </c>
      <c r="Q45" s="136" t="e">
        <f t="shared" si="19"/>
        <v>#DIV/0!</v>
      </c>
      <c r="R45" s="187"/>
    </row>
    <row r="46" spans="1:18" ht="18.600000000000001" customHeight="1">
      <c r="A46" s="182"/>
      <c r="E46" s="182"/>
      <c r="F46" s="182"/>
      <c r="H46" s="182"/>
      <c r="J46" s="167"/>
    </row>
  </sheetData>
  <mergeCells count="64">
    <mergeCell ref="AG7:AH7"/>
    <mergeCell ref="AI7:AJ7"/>
    <mergeCell ref="AK7:AM7"/>
    <mergeCell ref="U7:X7"/>
    <mergeCell ref="Y7:Z7"/>
    <mergeCell ref="AA7:AB7"/>
    <mergeCell ref="AC7:AD7"/>
    <mergeCell ref="AE7:AF7"/>
    <mergeCell ref="T4:X6"/>
    <mergeCell ref="Y4:AJ4"/>
    <mergeCell ref="AK4:AM5"/>
    <mergeCell ref="Y5:Z5"/>
    <mergeCell ref="AA5:AB5"/>
    <mergeCell ref="AC5:AD5"/>
    <mergeCell ref="AE5:AF5"/>
    <mergeCell ref="AG5:AH5"/>
    <mergeCell ref="AI5:AJ5"/>
    <mergeCell ref="Y6:Z6"/>
    <mergeCell ref="AA6:AB6"/>
    <mergeCell ref="AC6:AD6"/>
    <mergeCell ref="AE6:AF6"/>
    <mergeCell ref="AG6:AH6"/>
    <mergeCell ref="AI6:AJ6"/>
    <mergeCell ref="AK6:AM6"/>
    <mergeCell ref="R14:R15"/>
    <mergeCell ref="H30:H31"/>
    <mergeCell ref="I30:I31"/>
    <mergeCell ref="J30:J31"/>
    <mergeCell ref="K30:K31"/>
    <mergeCell ref="M30:M31"/>
    <mergeCell ref="O30:O31"/>
    <mergeCell ref="Q30:Q31"/>
    <mergeCell ref="R30:R31"/>
    <mergeCell ref="M2:M3"/>
    <mergeCell ref="O2:O3"/>
    <mergeCell ref="Q2:Q3"/>
    <mergeCell ref="G14:G15"/>
    <mergeCell ref="G2:G3"/>
    <mergeCell ref="H2:H3"/>
    <mergeCell ref="I2:I3"/>
    <mergeCell ref="J2:J3"/>
    <mergeCell ref="M14:M15"/>
    <mergeCell ref="O14:O15"/>
    <mergeCell ref="Q14:Q15"/>
    <mergeCell ref="M9:M10"/>
    <mergeCell ref="O9:O10"/>
    <mergeCell ref="G9:G10"/>
    <mergeCell ref="Q9:Q10"/>
    <mergeCell ref="H9:H10"/>
    <mergeCell ref="G30:G31"/>
    <mergeCell ref="H14:H15"/>
    <mergeCell ref="I14:I15"/>
    <mergeCell ref="J14:J15"/>
    <mergeCell ref="K14:K15"/>
    <mergeCell ref="B14:B15"/>
    <mergeCell ref="K9:K10"/>
    <mergeCell ref="K2:K3"/>
    <mergeCell ref="I9:I10"/>
    <mergeCell ref="J9:J10"/>
    <mergeCell ref="C10:E10"/>
    <mergeCell ref="C5:E5"/>
    <mergeCell ref="B2:E2"/>
    <mergeCell ref="B3:E3"/>
    <mergeCell ref="C4:E4"/>
  </mergeCells>
  <phoneticPr fontId="1"/>
  <conditionalFormatting sqref="A6:E11 A13:R46">
    <cfRule type="expression" dxfId="1" priority="1">
      <formula>$B$4="○"</formula>
    </cfRule>
  </conditionalFormatting>
  <conditionalFormatting sqref="B10">
    <cfRule type="expression" dxfId="0" priority="2">
      <formula>$B$5&lt;&gt;$B$6</formula>
    </cfRule>
  </conditionalFormatting>
  <dataValidations count="2">
    <dataValidation type="list" allowBlank="1" showInputMessage="1" showErrorMessage="1" sqref="B7:B11 B4" xr:uid="{1F3E16AC-F145-4F89-AFFA-BBAC4D0725B9}">
      <formula1>"○"</formula1>
    </dataValidation>
    <dataValidation type="date" operator="greaterThanOrEqual" allowBlank="1" showInputMessage="1" showErrorMessage="1" sqref="B5:B6" xr:uid="{2734B7CB-03AE-446F-A309-F70AB1ECF51E}">
      <formula1>36617</formula1>
    </dataValidation>
  </dataValidations>
  <pageMargins left="0.7" right="0.7" top="0.75" bottom="0.75" header="0.3" footer="0.3"/>
  <pageSetup paperSize="9" scale="55"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17B27FF2-191E-4541-ADF5-79699C96CA8A}">
          <x14:formula1>
            <xm:f>マスタ!$E$2:$E$9</xm:f>
          </x14:formula1>
          <xm:sqref>B3:E3</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15D5C-821F-4997-ADDC-853D49923C9E}">
  <sheetPr>
    <tabColor rgb="FFFF0000"/>
    <pageSetUpPr fitToPage="1"/>
  </sheetPr>
  <dimension ref="A1:V27"/>
  <sheetViews>
    <sheetView view="pageBreakPreview" topLeftCell="C1" zoomScale="85" zoomScaleNormal="85" zoomScaleSheetLayoutView="85" workbookViewId="0">
      <pane ySplit="1" topLeftCell="A2" activePane="bottomLeft" state="frozen"/>
      <selection pane="bottomLeft" activeCell="R2" sqref="R2"/>
    </sheetView>
  </sheetViews>
  <sheetFormatPr defaultRowHeight="13.2"/>
  <cols>
    <col min="1" max="1" width="5.19921875" style="95" bestFit="1" customWidth="1"/>
    <col min="2" max="2" width="7.09765625" style="95" bestFit="1" customWidth="1"/>
    <col min="3" max="5" width="27.69921875" style="95" customWidth="1"/>
    <col min="6" max="6" width="20.5" style="95" customWidth="1"/>
    <col min="7" max="7" width="9.5" style="95" bestFit="1" customWidth="1"/>
    <col min="8" max="13" width="8.796875" style="95"/>
    <col min="14" max="14" width="8.796875" style="95" customWidth="1"/>
    <col min="15" max="15" width="21.19921875" style="95" bestFit="1" customWidth="1"/>
    <col min="16" max="18" width="8.796875" style="95"/>
    <col min="19" max="19" width="9.5" style="95" bestFit="1" customWidth="1"/>
    <col min="20" max="20" width="9.8984375" style="95" customWidth="1"/>
    <col min="21" max="21" width="9.5" style="95" bestFit="1" customWidth="1"/>
    <col min="22" max="22" width="14.5" style="95" customWidth="1"/>
    <col min="23" max="16384" width="8.796875" style="95"/>
  </cols>
  <sheetData>
    <row r="1" spans="1:22" s="101" customFormat="1" ht="42.6" customHeight="1">
      <c r="A1" s="100" t="s">
        <v>79</v>
      </c>
      <c r="B1" s="100" t="s">
        <v>80</v>
      </c>
      <c r="C1" s="96" t="s">
        <v>263</v>
      </c>
      <c r="D1" s="96" t="s">
        <v>264</v>
      </c>
      <c r="E1" s="96" t="s">
        <v>260</v>
      </c>
      <c r="F1" s="96" t="s">
        <v>6</v>
      </c>
      <c r="G1" s="96" t="s">
        <v>7</v>
      </c>
      <c r="H1" s="100" t="s">
        <v>92</v>
      </c>
      <c r="I1" s="100" t="s">
        <v>91</v>
      </c>
      <c r="J1" s="100" t="s">
        <v>0</v>
      </c>
      <c r="K1" s="96" t="s">
        <v>285</v>
      </c>
      <c r="L1" s="96" t="s">
        <v>285</v>
      </c>
      <c r="M1" s="96" t="s">
        <v>285</v>
      </c>
      <c r="N1" s="96" t="s">
        <v>290</v>
      </c>
      <c r="O1" s="96" t="s">
        <v>453</v>
      </c>
      <c r="P1" s="96" t="s">
        <v>320</v>
      </c>
      <c r="Q1" s="96" t="s">
        <v>320</v>
      </c>
      <c r="R1" s="96" t="s">
        <v>320</v>
      </c>
      <c r="S1" s="96" t="s">
        <v>271</v>
      </c>
      <c r="T1" s="96" t="s">
        <v>272</v>
      </c>
      <c r="U1" s="96" t="s">
        <v>273</v>
      </c>
      <c r="V1" s="96" t="s">
        <v>154</v>
      </c>
    </row>
    <row r="2" spans="1:22">
      <c r="A2" s="102"/>
      <c r="B2" s="102"/>
      <c r="C2" s="97"/>
      <c r="D2" s="97"/>
      <c r="E2" s="97"/>
      <c r="F2" s="97"/>
      <c r="G2" s="97"/>
      <c r="H2" s="102"/>
      <c r="I2" s="102"/>
      <c r="J2" s="102"/>
      <c r="K2" s="102"/>
      <c r="L2" s="102"/>
      <c r="M2" s="102"/>
      <c r="N2" s="102"/>
      <c r="O2" s="102"/>
      <c r="P2" s="102"/>
      <c r="Q2" s="102"/>
      <c r="R2" s="102"/>
      <c r="S2" s="97"/>
      <c r="T2" s="97"/>
      <c r="U2" s="97"/>
      <c r="V2" s="97"/>
    </row>
    <row r="3" spans="1:22">
      <c r="A3" s="103" t="s">
        <v>77</v>
      </c>
      <c r="B3" s="103">
        <v>1989</v>
      </c>
      <c r="C3" s="98" t="s">
        <v>410</v>
      </c>
      <c r="D3" s="98" t="s">
        <v>104</v>
      </c>
      <c r="E3" s="98" t="s">
        <v>111</v>
      </c>
      <c r="F3" s="98" t="s">
        <v>3</v>
      </c>
      <c r="G3" s="98" t="s">
        <v>84</v>
      </c>
      <c r="H3" s="103" t="s">
        <v>94</v>
      </c>
      <c r="I3" s="103" t="s">
        <v>95</v>
      </c>
      <c r="J3" s="103" t="s">
        <v>0</v>
      </c>
      <c r="K3" s="107" t="s">
        <v>276</v>
      </c>
      <c r="L3" s="107" t="s">
        <v>296</v>
      </c>
      <c r="M3" s="107">
        <v>1.5</v>
      </c>
      <c r="N3" s="107" t="s">
        <v>155</v>
      </c>
      <c r="O3" s="107" t="s">
        <v>450</v>
      </c>
      <c r="P3" s="107" t="s">
        <v>291</v>
      </c>
      <c r="Q3" s="107" t="s">
        <v>296</v>
      </c>
      <c r="R3" s="107">
        <v>6</v>
      </c>
      <c r="S3" s="104" t="s">
        <v>149</v>
      </c>
      <c r="T3" s="104" t="s">
        <v>144</v>
      </c>
      <c r="U3" s="104" t="s">
        <v>124</v>
      </c>
      <c r="V3" s="104" t="s">
        <v>144</v>
      </c>
    </row>
    <row r="4" spans="1:22">
      <c r="A4" s="103" t="s">
        <v>78</v>
      </c>
      <c r="B4" s="103">
        <v>2019</v>
      </c>
      <c r="C4" s="98" t="s">
        <v>421</v>
      </c>
      <c r="D4" s="98" t="s">
        <v>105</v>
      </c>
      <c r="E4" s="98" t="s">
        <v>112</v>
      </c>
      <c r="F4" s="98" t="s">
        <v>20</v>
      </c>
      <c r="G4" s="98" t="s">
        <v>85</v>
      </c>
      <c r="H4" s="103" t="s">
        <v>93</v>
      </c>
      <c r="I4" s="103" t="s">
        <v>96</v>
      </c>
      <c r="J4" s="102"/>
      <c r="K4" s="107" t="s">
        <v>277</v>
      </c>
      <c r="L4" s="107" t="s">
        <v>297</v>
      </c>
      <c r="M4" s="107">
        <v>1.7</v>
      </c>
      <c r="N4" s="107" t="s">
        <v>144</v>
      </c>
      <c r="O4" s="107" t="s">
        <v>451</v>
      </c>
      <c r="P4" s="107" t="s">
        <v>145</v>
      </c>
      <c r="Q4" s="107" t="s">
        <v>297</v>
      </c>
      <c r="R4" s="107">
        <v>7.5</v>
      </c>
      <c r="S4" s="104" t="s">
        <v>150</v>
      </c>
      <c r="T4" s="104" t="s">
        <v>145</v>
      </c>
      <c r="U4" s="104">
        <v>7.5</v>
      </c>
      <c r="V4" s="104" t="s">
        <v>348</v>
      </c>
    </row>
    <row r="5" spans="1:22">
      <c r="A5" s="102"/>
      <c r="B5" s="102"/>
      <c r="C5" s="98" t="s">
        <v>422</v>
      </c>
      <c r="D5" s="98" t="s">
        <v>114</v>
      </c>
      <c r="E5" s="98" t="s">
        <v>113</v>
      </c>
      <c r="F5" s="98" t="s">
        <v>22</v>
      </c>
      <c r="G5" s="98" t="s">
        <v>86</v>
      </c>
      <c r="H5" s="102"/>
      <c r="I5" s="102"/>
      <c r="K5" s="107" t="s">
        <v>278</v>
      </c>
      <c r="L5" s="107" t="s">
        <v>298</v>
      </c>
      <c r="M5" s="107">
        <v>2</v>
      </c>
      <c r="N5" s="102"/>
      <c r="O5" s="107" t="s">
        <v>452</v>
      </c>
      <c r="P5" s="107" t="s">
        <v>270</v>
      </c>
      <c r="Q5" s="107" t="s">
        <v>298</v>
      </c>
      <c r="R5" s="107">
        <v>10</v>
      </c>
      <c r="S5" s="104" t="s">
        <v>270</v>
      </c>
      <c r="T5" s="105" t="s">
        <v>146</v>
      </c>
      <c r="U5" s="104">
        <v>12</v>
      </c>
      <c r="V5" s="104" t="s">
        <v>349</v>
      </c>
    </row>
    <row r="6" spans="1:22">
      <c r="C6" s="98" t="s">
        <v>423</v>
      </c>
      <c r="D6" s="98" t="s">
        <v>115</v>
      </c>
      <c r="E6" s="98" t="s">
        <v>313</v>
      </c>
      <c r="F6" s="98" t="s">
        <v>88</v>
      </c>
      <c r="G6" s="98" t="s">
        <v>87</v>
      </c>
      <c r="K6" s="107" t="s">
        <v>279</v>
      </c>
      <c r="L6" s="107" t="s">
        <v>299</v>
      </c>
      <c r="M6" s="107">
        <v>2.5</v>
      </c>
      <c r="O6" s="102"/>
      <c r="P6" s="102"/>
      <c r="Q6" s="102"/>
      <c r="R6" s="102"/>
      <c r="S6" s="97"/>
      <c r="T6" s="104" t="s">
        <v>147</v>
      </c>
      <c r="U6" s="104">
        <v>20</v>
      </c>
      <c r="V6" s="104" t="s">
        <v>350</v>
      </c>
    </row>
    <row r="7" spans="1:22">
      <c r="C7" s="97"/>
      <c r="D7" s="98" t="s">
        <v>116</v>
      </c>
      <c r="E7" s="98" t="s">
        <v>314</v>
      </c>
      <c r="F7" s="98" t="s">
        <v>24</v>
      </c>
      <c r="G7" s="97"/>
      <c r="K7" s="107" t="s">
        <v>280</v>
      </c>
      <c r="L7" s="107" t="s">
        <v>300</v>
      </c>
      <c r="M7" s="107">
        <v>3</v>
      </c>
      <c r="S7" s="99"/>
      <c r="T7" s="104" t="s">
        <v>148</v>
      </c>
      <c r="U7" s="104">
        <v>30</v>
      </c>
      <c r="V7" s="97"/>
    </row>
    <row r="8" spans="1:22">
      <c r="C8" s="99"/>
      <c r="D8" s="98" t="s">
        <v>106</v>
      </c>
      <c r="E8" s="98" t="s">
        <v>315</v>
      </c>
      <c r="F8" s="98" t="s">
        <v>26</v>
      </c>
      <c r="K8" s="107" t="s">
        <v>305</v>
      </c>
      <c r="L8" s="107" t="s">
        <v>301</v>
      </c>
      <c r="M8" s="107">
        <v>3.5</v>
      </c>
      <c r="T8" s="97"/>
      <c r="U8" s="97"/>
    </row>
    <row r="9" spans="1:22">
      <c r="D9" s="98" t="s">
        <v>107</v>
      </c>
      <c r="E9" s="97"/>
      <c r="F9" s="98" t="s">
        <v>28</v>
      </c>
      <c r="K9" s="107" t="s">
        <v>306</v>
      </c>
      <c r="L9" s="107" t="s">
        <v>302</v>
      </c>
      <c r="M9" s="107">
        <v>4</v>
      </c>
      <c r="T9" s="99"/>
      <c r="U9" s="99"/>
    </row>
    <row r="10" spans="1:22">
      <c r="D10" s="98" t="s">
        <v>108</v>
      </c>
      <c r="E10" s="99"/>
      <c r="F10" s="98" t="s">
        <v>54</v>
      </c>
      <c r="K10" s="107" t="s">
        <v>281</v>
      </c>
      <c r="L10" s="107" t="s">
        <v>303</v>
      </c>
      <c r="M10" s="107">
        <v>4.5</v>
      </c>
    </row>
    <row r="11" spans="1:22">
      <c r="D11" s="98" t="s">
        <v>109</v>
      </c>
      <c r="F11" s="98" t="s">
        <v>56</v>
      </c>
      <c r="K11" s="107" t="s">
        <v>282</v>
      </c>
      <c r="L11" s="107" t="s">
        <v>304</v>
      </c>
      <c r="M11" s="107">
        <v>5</v>
      </c>
    </row>
    <row r="12" spans="1:22">
      <c r="D12" s="98" t="s">
        <v>110</v>
      </c>
      <c r="F12" s="98" t="s">
        <v>32</v>
      </c>
      <c r="K12" s="107" t="s">
        <v>284</v>
      </c>
      <c r="L12" s="107" t="s">
        <v>307</v>
      </c>
      <c r="M12" s="107">
        <v>5.5</v>
      </c>
    </row>
    <row r="13" spans="1:22">
      <c r="D13" s="97"/>
      <c r="F13" s="98" t="s">
        <v>30</v>
      </c>
      <c r="K13" s="107" t="s">
        <v>283</v>
      </c>
      <c r="L13" s="107" t="s">
        <v>308</v>
      </c>
      <c r="M13" s="107">
        <v>6</v>
      </c>
    </row>
    <row r="14" spans="1:22">
      <c r="D14" s="99"/>
      <c r="F14" s="98" t="s">
        <v>34</v>
      </c>
      <c r="K14" s="102"/>
      <c r="L14" s="102"/>
      <c r="M14" s="102"/>
    </row>
    <row r="15" spans="1:22">
      <c r="F15" s="98" t="s">
        <v>36</v>
      </c>
    </row>
    <row r="16" spans="1:22">
      <c r="F16" s="98" t="s">
        <v>38</v>
      </c>
    </row>
    <row r="17" spans="6:6">
      <c r="F17" s="98" t="s">
        <v>82</v>
      </c>
    </row>
    <row r="18" spans="6:6">
      <c r="F18" s="98" t="s">
        <v>40</v>
      </c>
    </row>
    <row r="19" spans="6:6">
      <c r="F19" s="98" t="s">
        <v>46</v>
      </c>
    </row>
    <row r="20" spans="6:6">
      <c r="F20" s="98" t="s">
        <v>42</v>
      </c>
    </row>
    <row r="21" spans="6:6">
      <c r="F21" s="98" t="s">
        <v>44</v>
      </c>
    </row>
    <row r="22" spans="6:6">
      <c r="F22" s="98" t="s">
        <v>50</v>
      </c>
    </row>
    <row r="23" spans="6:6">
      <c r="F23" s="98" t="s">
        <v>48</v>
      </c>
    </row>
    <row r="24" spans="6:6">
      <c r="F24" s="98" t="s">
        <v>52</v>
      </c>
    </row>
    <row r="25" spans="6:6">
      <c r="F25" s="98" t="s">
        <v>58</v>
      </c>
    </row>
    <row r="26" spans="6:6">
      <c r="F26" s="97"/>
    </row>
    <row r="27" spans="6:6">
      <c r="F27" s="99"/>
    </row>
  </sheetData>
  <autoFilter ref="A1:W1" xr:uid="{4A215D5C-821F-4997-ADDC-853D49923C9E}"/>
  <phoneticPr fontId="1"/>
  <pageMargins left="0.70866141732283472" right="0.70866141732283472" top="0.74803149606299213" bottom="0.74803149606299213" header="0.31496062992125984" footer="0.31496062992125984"/>
  <pageSetup paperSize="9" scale="4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1C8F8-8621-4E21-92AC-B98ECE41C419}">
  <sheetPr>
    <tabColor rgb="FFFFFF00"/>
  </sheetPr>
  <dimension ref="A1:BZ73"/>
  <sheetViews>
    <sheetView view="pageBreakPreview" zoomScale="85" zoomScaleNormal="100" zoomScaleSheetLayoutView="85" workbookViewId="0">
      <selection activeCell="Y20" sqref="Y20"/>
    </sheetView>
  </sheetViews>
  <sheetFormatPr defaultColWidth="2.5" defaultRowHeight="22.8" customHeight="1"/>
  <cols>
    <col min="1" max="1" width="6.5" style="1" customWidth="1"/>
    <col min="2" max="2" width="13" style="1" customWidth="1"/>
    <col min="3" max="3" width="5.5" style="1" customWidth="1"/>
    <col min="4" max="41" width="3.59765625" style="1" customWidth="1"/>
    <col min="42" max="43" width="8.19921875" style="1" customWidth="1"/>
    <col min="44" max="44" width="5.5" style="1" customWidth="1"/>
    <col min="45" max="45" width="5.69921875" style="1" customWidth="1"/>
    <col min="46" max="47" width="8.19921875" style="1" customWidth="1"/>
    <col min="48" max="78" width="3.8984375" style="1" customWidth="1"/>
    <col min="79" max="16384" width="2.5" style="1"/>
  </cols>
  <sheetData>
    <row r="1" spans="1:78" ht="22.8" customHeight="1">
      <c r="A1" s="2" t="s">
        <v>408</v>
      </c>
      <c r="B1" s="2"/>
      <c r="C1" s="2"/>
      <c r="D1" s="2"/>
      <c r="E1" s="2"/>
      <c r="F1" s="2"/>
      <c r="G1" s="2"/>
      <c r="H1" s="2"/>
      <c r="I1" s="2"/>
      <c r="J1" s="2"/>
      <c r="K1" s="2"/>
      <c r="L1" s="2"/>
      <c r="M1" s="2"/>
      <c r="AJ1" s="385" t="s">
        <v>89</v>
      </c>
      <c r="AK1" s="386"/>
      <c r="AL1" s="386"/>
      <c r="AM1" s="386"/>
      <c r="AN1" s="386"/>
      <c r="AO1" s="387"/>
      <c r="AP1" s="496" t="s">
        <v>114</v>
      </c>
      <c r="AQ1" s="497"/>
      <c r="AR1" s="497"/>
      <c r="AS1" s="497"/>
      <c r="AT1" s="497"/>
      <c r="AU1" s="498"/>
    </row>
    <row r="2" spans="1:78" ht="22.8" customHeight="1">
      <c r="B2" s="114" t="s">
        <v>72</v>
      </c>
      <c r="C2" s="499"/>
      <c r="D2" s="499"/>
      <c r="E2" s="470" t="s">
        <v>71</v>
      </c>
      <c r="F2" s="470"/>
      <c r="G2" s="499"/>
      <c r="H2" s="499"/>
      <c r="I2" s="470" t="s">
        <v>70</v>
      </c>
      <c r="J2" s="470"/>
      <c r="AJ2" s="385" t="s">
        <v>90</v>
      </c>
      <c r="AK2" s="386"/>
      <c r="AL2" s="386"/>
      <c r="AM2" s="386"/>
      <c r="AN2" s="386"/>
      <c r="AO2" s="387"/>
      <c r="AP2" s="500"/>
      <c r="AQ2" s="501"/>
      <c r="AR2" s="501"/>
      <c r="AS2" s="501"/>
      <c r="AT2" s="501"/>
      <c r="AU2" s="502"/>
    </row>
    <row r="3" spans="1:78" ht="22.8" customHeight="1">
      <c r="AJ3" s="385" t="s">
        <v>156</v>
      </c>
      <c r="AK3" s="386"/>
      <c r="AL3" s="386"/>
      <c r="AM3" s="386"/>
      <c r="AN3" s="386"/>
      <c r="AO3" s="387"/>
      <c r="AP3" s="496" t="s">
        <v>94</v>
      </c>
      <c r="AQ3" s="497"/>
      <c r="AR3" s="497"/>
      <c r="AS3" s="497"/>
      <c r="AT3" s="497"/>
      <c r="AU3" s="498"/>
    </row>
    <row r="4" spans="1:78" ht="22.8" customHeight="1">
      <c r="B4" s="385" t="s">
        <v>268</v>
      </c>
      <c r="C4" s="386"/>
      <c r="D4" s="386"/>
      <c r="E4" s="386"/>
      <c r="F4" s="387"/>
      <c r="G4" s="503"/>
      <c r="H4" s="503"/>
      <c r="I4" s="503"/>
      <c r="AJ4" s="385" t="s">
        <v>157</v>
      </c>
      <c r="AK4" s="386"/>
      <c r="AL4" s="386"/>
      <c r="AM4" s="386"/>
      <c r="AN4" s="386"/>
      <c r="AO4" s="387"/>
      <c r="AP4" s="496" t="s">
        <v>95</v>
      </c>
      <c r="AQ4" s="497"/>
      <c r="AR4" s="497"/>
      <c r="AS4" s="497"/>
      <c r="AT4" s="497"/>
      <c r="AU4" s="498"/>
    </row>
    <row r="5" spans="1:78" ht="22.8" customHeight="1">
      <c r="B5" s="524" t="s">
        <v>241</v>
      </c>
      <c r="C5" s="525"/>
      <c r="D5" s="525"/>
      <c r="E5" s="525"/>
      <c r="F5" s="526"/>
      <c r="G5" s="504">
        <f ca="1">別添②利用者数_自立訓練!$H$7</f>
        <v>0</v>
      </c>
      <c r="H5" s="505"/>
      <c r="I5" s="506"/>
      <c r="AJ5" s="394" t="s">
        <v>158</v>
      </c>
      <c r="AK5" s="394"/>
      <c r="AL5" s="394"/>
      <c r="AM5" s="394"/>
      <c r="AN5" s="394"/>
      <c r="AO5" s="394"/>
      <c r="AP5" s="233">
        <v>40</v>
      </c>
      <c r="AQ5" s="224" t="s">
        <v>97</v>
      </c>
      <c r="AR5" s="395" t="s">
        <v>406</v>
      </c>
      <c r="AS5" s="396"/>
      <c r="AT5" s="247">
        <f>ROUND($AT$6/IF($AP$3="4週",4,DAY(EOMONTH($K$10,0))/7),2)</f>
        <v>40</v>
      </c>
      <c r="AU5" s="246" t="s">
        <v>97</v>
      </c>
    </row>
    <row r="6" spans="1:78" ht="22.8" customHeight="1">
      <c r="AJ6" s="394"/>
      <c r="AK6" s="394"/>
      <c r="AL6" s="394"/>
      <c r="AM6" s="394"/>
      <c r="AN6" s="394"/>
      <c r="AO6" s="394"/>
      <c r="AP6" s="233">
        <v>177.14</v>
      </c>
      <c r="AQ6" s="224" t="s">
        <v>98</v>
      </c>
      <c r="AR6" s="397"/>
      <c r="AS6" s="398"/>
      <c r="AT6" s="247">
        <f>ROUND((IF($AP$3="4週",$AP$5*4-IFERROR($G$12*($AP$5/5),0),$AP$6-($G$12*ROUND(($AP$6*(28/DAY(EOMONTH($K$10,0))))/4/5,2)))),2)</f>
        <v>160</v>
      </c>
      <c r="AU6" s="246" t="s">
        <v>98</v>
      </c>
    </row>
    <row r="7" spans="1:78" ht="22.8" customHeight="1" thickBot="1"/>
    <row r="8" spans="1:78" ht="22.8" customHeight="1">
      <c r="A8" s="68"/>
      <c r="B8" s="56" t="s">
        <v>164</v>
      </c>
      <c r="C8" s="57" t="s">
        <v>165</v>
      </c>
      <c r="D8" s="434" t="s">
        <v>195</v>
      </c>
      <c r="E8" s="435"/>
      <c r="F8" s="436"/>
      <c r="G8" s="403" t="s">
        <v>181</v>
      </c>
      <c r="H8" s="404"/>
      <c r="I8" s="404"/>
      <c r="J8" s="405"/>
      <c r="K8" s="438" t="s">
        <v>183</v>
      </c>
      <c r="L8" s="439"/>
      <c r="M8" s="439"/>
      <c r="N8" s="439"/>
      <c r="O8" s="439"/>
      <c r="P8" s="439"/>
      <c r="Q8" s="439"/>
      <c r="R8" s="439"/>
      <c r="S8" s="439"/>
      <c r="T8" s="439"/>
      <c r="U8" s="439"/>
      <c r="V8" s="439"/>
      <c r="W8" s="439"/>
      <c r="X8" s="439"/>
      <c r="Y8" s="439"/>
      <c r="Z8" s="439"/>
      <c r="AA8" s="439"/>
      <c r="AB8" s="439"/>
      <c r="AC8" s="439"/>
      <c r="AD8" s="439"/>
      <c r="AE8" s="439"/>
      <c r="AF8" s="439"/>
      <c r="AG8" s="439"/>
      <c r="AH8" s="439"/>
      <c r="AI8" s="439"/>
      <c r="AJ8" s="439"/>
      <c r="AK8" s="439"/>
      <c r="AL8" s="439"/>
      <c r="AM8" s="439"/>
      <c r="AN8" s="439"/>
      <c r="AO8" s="440"/>
      <c r="AP8" s="58" t="s">
        <v>184</v>
      </c>
      <c r="AQ8" s="59" t="s">
        <v>197</v>
      </c>
      <c r="AR8" s="59"/>
      <c r="AS8" s="57" t="s">
        <v>202</v>
      </c>
      <c r="AT8" s="59" t="s">
        <v>205</v>
      </c>
      <c r="AU8" s="60" t="s">
        <v>206</v>
      </c>
      <c r="AV8" s="1" t="s">
        <v>261</v>
      </c>
    </row>
    <row r="9" spans="1:78" ht="22.8" customHeight="1">
      <c r="A9" s="361" t="s">
        <v>192</v>
      </c>
      <c r="B9" s="364" t="s">
        <v>127</v>
      </c>
      <c r="C9" s="345" t="s">
        <v>126</v>
      </c>
      <c r="D9" s="367" t="s">
        <v>102</v>
      </c>
      <c r="E9" s="368"/>
      <c r="F9" s="369"/>
      <c r="G9" s="376" t="s">
        <v>125</v>
      </c>
      <c r="H9" s="377"/>
      <c r="I9" s="377"/>
      <c r="J9" s="378"/>
      <c r="K9" s="354" t="s">
        <v>76</v>
      </c>
      <c r="L9" s="341"/>
      <c r="M9" s="341"/>
      <c r="N9" s="341"/>
      <c r="O9" s="341"/>
      <c r="P9" s="341"/>
      <c r="Q9" s="355"/>
      <c r="R9" s="354" t="s">
        <v>75</v>
      </c>
      <c r="S9" s="341"/>
      <c r="T9" s="341"/>
      <c r="U9" s="341"/>
      <c r="V9" s="341"/>
      <c r="W9" s="341"/>
      <c r="X9" s="355"/>
      <c r="Y9" s="354" t="s">
        <v>74</v>
      </c>
      <c r="Z9" s="341"/>
      <c r="AA9" s="341"/>
      <c r="AB9" s="341"/>
      <c r="AC9" s="341"/>
      <c r="AD9" s="341"/>
      <c r="AE9" s="355"/>
      <c r="AF9" s="354" t="s">
        <v>191</v>
      </c>
      <c r="AG9" s="341"/>
      <c r="AH9" s="341"/>
      <c r="AI9" s="341"/>
      <c r="AJ9" s="341"/>
      <c r="AK9" s="341"/>
      <c r="AL9" s="355"/>
      <c r="AM9" s="354" t="s">
        <v>73</v>
      </c>
      <c r="AN9" s="341"/>
      <c r="AO9" s="355"/>
      <c r="AP9" s="356" t="s">
        <v>81</v>
      </c>
      <c r="AQ9" s="348" t="s">
        <v>1</v>
      </c>
      <c r="AR9" s="348" t="s">
        <v>2</v>
      </c>
      <c r="AS9" s="345" t="s">
        <v>215</v>
      </c>
      <c r="AT9" s="348" t="s">
        <v>216</v>
      </c>
      <c r="AU9" s="351" t="s">
        <v>217</v>
      </c>
      <c r="AV9" s="354" t="s">
        <v>76</v>
      </c>
      <c r="AW9" s="341"/>
      <c r="AX9" s="341"/>
      <c r="AY9" s="341"/>
      <c r="AZ9" s="341"/>
      <c r="BA9" s="341"/>
      <c r="BB9" s="335"/>
      <c r="BC9" s="334" t="s">
        <v>75</v>
      </c>
      <c r="BD9" s="341"/>
      <c r="BE9" s="341"/>
      <c r="BF9" s="341"/>
      <c r="BG9" s="341"/>
      <c r="BH9" s="341"/>
      <c r="BI9" s="335"/>
      <c r="BJ9" s="334" t="s">
        <v>74</v>
      </c>
      <c r="BK9" s="341"/>
      <c r="BL9" s="341"/>
      <c r="BM9" s="341"/>
      <c r="BN9" s="341"/>
      <c r="BO9" s="341"/>
      <c r="BP9" s="335"/>
      <c r="BQ9" s="334" t="s">
        <v>191</v>
      </c>
      <c r="BR9" s="341"/>
      <c r="BS9" s="341"/>
      <c r="BT9" s="341"/>
      <c r="BU9" s="341"/>
      <c r="BV9" s="341"/>
      <c r="BW9" s="335"/>
      <c r="BX9" s="334" t="s">
        <v>73</v>
      </c>
      <c r="BY9" s="341"/>
      <c r="BZ9" s="335"/>
    </row>
    <row r="10" spans="1:78" ht="22.8" customHeight="1">
      <c r="A10" s="362"/>
      <c r="B10" s="365"/>
      <c r="C10" s="346"/>
      <c r="D10" s="370"/>
      <c r="E10" s="371"/>
      <c r="F10" s="372"/>
      <c r="G10" s="379"/>
      <c r="H10" s="380"/>
      <c r="I10" s="380"/>
      <c r="J10" s="381"/>
      <c r="K10" s="76">
        <f>DATE(VLOOKUP($B$2,マスタ!$A$2:$B$5,2,FALSE)-1+IF($C$2="元",1,$C$2),$G$2,1)</f>
        <v>43070</v>
      </c>
      <c r="L10" s="19">
        <f t="shared" ref="L10:AL10" si="0">K10+1</f>
        <v>43071</v>
      </c>
      <c r="M10" s="19">
        <f t="shared" si="0"/>
        <v>43072</v>
      </c>
      <c r="N10" s="19">
        <f t="shared" si="0"/>
        <v>43073</v>
      </c>
      <c r="O10" s="19">
        <f t="shared" si="0"/>
        <v>43074</v>
      </c>
      <c r="P10" s="19">
        <f t="shared" si="0"/>
        <v>43075</v>
      </c>
      <c r="Q10" s="20">
        <f t="shared" si="0"/>
        <v>43076</v>
      </c>
      <c r="R10" s="18">
        <f t="shared" si="0"/>
        <v>43077</v>
      </c>
      <c r="S10" s="19">
        <f t="shared" si="0"/>
        <v>43078</v>
      </c>
      <c r="T10" s="19">
        <f t="shared" si="0"/>
        <v>43079</v>
      </c>
      <c r="U10" s="19">
        <f t="shared" si="0"/>
        <v>43080</v>
      </c>
      <c r="V10" s="19">
        <f t="shared" si="0"/>
        <v>43081</v>
      </c>
      <c r="W10" s="19">
        <f t="shared" si="0"/>
        <v>43082</v>
      </c>
      <c r="X10" s="20">
        <f t="shared" si="0"/>
        <v>43083</v>
      </c>
      <c r="Y10" s="18">
        <f t="shared" si="0"/>
        <v>43084</v>
      </c>
      <c r="Z10" s="19">
        <f t="shared" si="0"/>
        <v>43085</v>
      </c>
      <c r="AA10" s="19">
        <f t="shared" si="0"/>
        <v>43086</v>
      </c>
      <c r="AB10" s="19">
        <f t="shared" si="0"/>
        <v>43087</v>
      </c>
      <c r="AC10" s="19">
        <f t="shared" si="0"/>
        <v>43088</v>
      </c>
      <c r="AD10" s="19">
        <f t="shared" si="0"/>
        <v>43089</v>
      </c>
      <c r="AE10" s="20">
        <f t="shared" si="0"/>
        <v>43090</v>
      </c>
      <c r="AF10" s="18">
        <f t="shared" si="0"/>
        <v>43091</v>
      </c>
      <c r="AG10" s="19">
        <f t="shared" si="0"/>
        <v>43092</v>
      </c>
      <c r="AH10" s="19">
        <f t="shared" si="0"/>
        <v>43093</v>
      </c>
      <c r="AI10" s="19">
        <f t="shared" si="0"/>
        <v>43094</v>
      </c>
      <c r="AJ10" s="19">
        <f t="shared" si="0"/>
        <v>43095</v>
      </c>
      <c r="AK10" s="19">
        <f t="shared" si="0"/>
        <v>43096</v>
      </c>
      <c r="AL10" s="20">
        <f t="shared" si="0"/>
        <v>43097</v>
      </c>
      <c r="AM10" s="19" t="str">
        <f>IFERROR(IF($AP$3="4週","",IF(DAY(EOMONTH($K$10,0))&gt;=DAY(AL10)+1,AL10+1,"")),"")</f>
        <v/>
      </c>
      <c r="AN10" s="19" t="str">
        <f>IFERROR(IF($AP$3="4週","",IF(DAY(EOMONTH($K$10,0))&gt;=DAY(AM10)+1,AM10+1,"")),"")</f>
        <v/>
      </c>
      <c r="AO10" s="20" t="str">
        <f>IFERROR(IF($AP$3="4週","",IF(DAY(EOMONTH($K$10,0))&gt;=DAY(AN10)+1,AN10+1,"")),"")</f>
        <v/>
      </c>
      <c r="AP10" s="357"/>
      <c r="AQ10" s="349"/>
      <c r="AR10" s="349"/>
      <c r="AS10" s="346"/>
      <c r="AT10" s="349"/>
      <c r="AU10" s="352"/>
      <c r="AV10" s="19">
        <f>K10</f>
        <v>43070</v>
      </c>
      <c r="AW10" s="19">
        <f t="shared" ref="AW10:BZ10" si="1">L10</f>
        <v>43071</v>
      </c>
      <c r="AX10" s="19">
        <f t="shared" si="1"/>
        <v>43072</v>
      </c>
      <c r="AY10" s="19">
        <f t="shared" si="1"/>
        <v>43073</v>
      </c>
      <c r="AZ10" s="19">
        <f t="shared" si="1"/>
        <v>43074</v>
      </c>
      <c r="BA10" s="19">
        <f t="shared" si="1"/>
        <v>43075</v>
      </c>
      <c r="BB10" s="19">
        <f t="shared" si="1"/>
        <v>43076</v>
      </c>
      <c r="BC10" s="19">
        <f t="shared" si="1"/>
        <v>43077</v>
      </c>
      <c r="BD10" s="19">
        <f t="shared" si="1"/>
        <v>43078</v>
      </c>
      <c r="BE10" s="19">
        <f t="shared" si="1"/>
        <v>43079</v>
      </c>
      <c r="BF10" s="19">
        <f t="shared" si="1"/>
        <v>43080</v>
      </c>
      <c r="BG10" s="19">
        <f t="shared" si="1"/>
        <v>43081</v>
      </c>
      <c r="BH10" s="19">
        <f t="shared" si="1"/>
        <v>43082</v>
      </c>
      <c r="BI10" s="19">
        <f t="shared" si="1"/>
        <v>43083</v>
      </c>
      <c r="BJ10" s="19">
        <f t="shared" si="1"/>
        <v>43084</v>
      </c>
      <c r="BK10" s="19">
        <f t="shared" si="1"/>
        <v>43085</v>
      </c>
      <c r="BL10" s="19">
        <f t="shared" si="1"/>
        <v>43086</v>
      </c>
      <c r="BM10" s="19">
        <f t="shared" si="1"/>
        <v>43087</v>
      </c>
      <c r="BN10" s="19">
        <f t="shared" si="1"/>
        <v>43088</v>
      </c>
      <c r="BO10" s="19">
        <f t="shared" si="1"/>
        <v>43089</v>
      </c>
      <c r="BP10" s="19">
        <f t="shared" si="1"/>
        <v>43090</v>
      </c>
      <c r="BQ10" s="19">
        <f t="shared" si="1"/>
        <v>43091</v>
      </c>
      <c r="BR10" s="19">
        <f t="shared" si="1"/>
        <v>43092</v>
      </c>
      <c r="BS10" s="19">
        <f t="shared" si="1"/>
        <v>43093</v>
      </c>
      <c r="BT10" s="19">
        <f t="shared" si="1"/>
        <v>43094</v>
      </c>
      <c r="BU10" s="19">
        <f t="shared" si="1"/>
        <v>43095</v>
      </c>
      <c r="BV10" s="19">
        <f t="shared" si="1"/>
        <v>43096</v>
      </c>
      <c r="BW10" s="19">
        <f t="shared" si="1"/>
        <v>43097</v>
      </c>
      <c r="BX10" s="19" t="str">
        <f t="shared" si="1"/>
        <v/>
      </c>
      <c r="BY10" s="19" t="str">
        <f t="shared" si="1"/>
        <v/>
      </c>
      <c r="BZ10" s="19" t="str">
        <f t="shared" si="1"/>
        <v/>
      </c>
    </row>
    <row r="11" spans="1:78" ht="22.8" customHeight="1" thickBot="1">
      <c r="A11" s="363"/>
      <c r="B11" s="366"/>
      <c r="C11" s="347"/>
      <c r="D11" s="373"/>
      <c r="E11" s="374"/>
      <c r="F11" s="375"/>
      <c r="G11" s="382"/>
      <c r="H11" s="383"/>
      <c r="I11" s="383"/>
      <c r="J11" s="384"/>
      <c r="K11" s="77">
        <f>K10</f>
        <v>43070</v>
      </c>
      <c r="L11" s="22">
        <f t="shared" ref="L11:AL11" si="2">L10</f>
        <v>43071</v>
      </c>
      <c r="M11" s="22">
        <f t="shared" si="2"/>
        <v>43072</v>
      </c>
      <c r="N11" s="22">
        <f t="shared" si="2"/>
        <v>43073</v>
      </c>
      <c r="O11" s="22">
        <f t="shared" si="2"/>
        <v>43074</v>
      </c>
      <c r="P11" s="22">
        <f t="shared" si="2"/>
        <v>43075</v>
      </c>
      <c r="Q11" s="23">
        <f t="shared" si="2"/>
        <v>43076</v>
      </c>
      <c r="R11" s="21">
        <f t="shared" si="2"/>
        <v>43077</v>
      </c>
      <c r="S11" s="22">
        <f t="shared" si="2"/>
        <v>43078</v>
      </c>
      <c r="T11" s="22">
        <f t="shared" si="2"/>
        <v>43079</v>
      </c>
      <c r="U11" s="22">
        <f t="shared" si="2"/>
        <v>43080</v>
      </c>
      <c r="V11" s="22">
        <f t="shared" si="2"/>
        <v>43081</v>
      </c>
      <c r="W11" s="22">
        <f t="shared" si="2"/>
        <v>43082</v>
      </c>
      <c r="X11" s="23">
        <f t="shared" si="2"/>
        <v>43083</v>
      </c>
      <c r="Y11" s="21">
        <f t="shared" si="2"/>
        <v>43084</v>
      </c>
      <c r="Z11" s="22">
        <f t="shared" si="2"/>
        <v>43085</v>
      </c>
      <c r="AA11" s="22">
        <f t="shared" si="2"/>
        <v>43086</v>
      </c>
      <c r="AB11" s="22">
        <f t="shared" si="2"/>
        <v>43087</v>
      </c>
      <c r="AC11" s="22">
        <f t="shared" si="2"/>
        <v>43088</v>
      </c>
      <c r="AD11" s="22">
        <f t="shared" si="2"/>
        <v>43089</v>
      </c>
      <c r="AE11" s="23">
        <f t="shared" si="2"/>
        <v>43090</v>
      </c>
      <c r="AF11" s="21">
        <f t="shared" si="2"/>
        <v>43091</v>
      </c>
      <c r="AG11" s="22">
        <f t="shared" si="2"/>
        <v>43092</v>
      </c>
      <c r="AH11" s="22">
        <f t="shared" si="2"/>
        <v>43093</v>
      </c>
      <c r="AI11" s="22">
        <f t="shared" si="2"/>
        <v>43094</v>
      </c>
      <c r="AJ11" s="22">
        <f t="shared" si="2"/>
        <v>43095</v>
      </c>
      <c r="AK11" s="22">
        <f t="shared" si="2"/>
        <v>43096</v>
      </c>
      <c r="AL11" s="23">
        <f t="shared" si="2"/>
        <v>43097</v>
      </c>
      <c r="AM11" s="22" t="str">
        <f>AM10</f>
        <v/>
      </c>
      <c r="AN11" s="22" t="str">
        <f>AN10</f>
        <v/>
      </c>
      <c r="AO11" s="23" t="str">
        <f>AO10</f>
        <v/>
      </c>
      <c r="AP11" s="358"/>
      <c r="AQ11" s="350"/>
      <c r="AR11" s="350"/>
      <c r="AS11" s="347"/>
      <c r="AT11" s="350"/>
      <c r="AU11" s="353"/>
      <c r="AV11" s="94">
        <f>AV10</f>
        <v>43070</v>
      </c>
      <c r="AW11" s="94">
        <f t="shared" ref="AW11:BW11" si="3">AW10</f>
        <v>43071</v>
      </c>
      <c r="AX11" s="94">
        <f t="shared" si="3"/>
        <v>43072</v>
      </c>
      <c r="AY11" s="94">
        <f t="shared" si="3"/>
        <v>43073</v>
      </c>
      <c r="AZ11" s="94">
        <f t="shared" si="3"/>
        <v>43074</v>
      </c>
      <c r="BA11" s="94">
        <f t="shared" si="3"/>
        <v>43075</v>
      </c>
      <c r="BB11" s="94">
        <f t="shared" si="3"/>
        <v>43076</v>
      </c>
      <c r="BC11" s="94">
        <f t="shared" si="3"/>
        <v>43077</v>
      </c>
      <c r="BD11" s="94">
        <f t="shared" si="3"/>
        <v>43078</v>
      </c>
      <c r="BE11" s="94">
        <f t="shared" si="3"/>
        <v>43079</v>
      </c>
      <c r="BF11" s="94">
        <f t="shared" si="3"/>
        <v>43080</v>
      </c>
      <c r="BG11" s="94">
        <f t="shared" si="3"/>
        <v>43081</v>
      </c>
      <c r="BH11" s="94">
        <f t="shared" si="3"/>
        <v>43082</v>
      </c>
      <c r="BI11" s="94">
        <f t="shared" si="3"/>
        <v>43083</v>
      </c>
      <c r="BJ11" s="94">
        <f t="shared" si="3"/>
        <v>43084</v>
      </c>
      <c r="BK11" s="94">
        <f t="shared" si="3"/>
        <v>43085</v>
      </c>
      <c r="BL11" s="94">
        <f t="shared" si="3"/>
        <v>43086</v>
      </c>
      <c r="BM11" s="94">
        <f t="shared" si="3"/>
        <v>43087</v>
      </c>
      <c r="BN11" s="94">
        <f t="shared" si="3"/>
        <v>43088</v>
      </c>
      <c r="BO11" s="94">
        <f t="shared" si="3"/>
        <v>43089</v>
      </c>
      <c r="BP11" s="94">
        <f t="shared" si="3"/>
        <v>43090</v>
      </c>
      <c r="BQ11" s="94">
        <f t="shared" si="3"/>
        <v>43091</v>
      </c>
      <c r="BR11" s="94">
        <f t="shared" si="3"/>
        <v>43092</v>
      </c>
      <c r="BS11" s="94">
        <f t="shared" si="3"/>
        <v>43093</v>
      </c>
      <c r="BT11" s="94">
        <f t="shared" si="3"/>
        <v>43094</v>
      </c>
      <c r="BU11" s="94">
        <f t="shared" si="3"/>
        <v>43095</v>
      </c>
      <c r="BV11" s="94">
        <f t="shared" si="3"/>
        <v>43096</v>
      </c>
      <c r="BW11" s="94">
        <f t="shared" si="3"/>
        <v>43097</v>
      </c>
      <c r="BX11" s="94" t="str">
        <f>BX10</f>
        <v/>
      </c>
      <c r="BY11" s="94" t="str">
        <f>BY10</f>
        <v/>
      </c>
      <c r="BZ11" s="94" t="str">
        <f>BZ10</f>
        <v/>
      </c>
    </row>
    <row r="12" spans="1:78" ht="22.8" customHeight="1" thickBot="1">
      <c r="A12" s="359" t="s">
        <v>403</v>
      </c>
      <c r="B12" s="360"/>
      <c r="C12" s="360"/>
      <c r="D12" s="360"/>
      <c r="E12" s="360"/>
      <c r="F12" s="360"/>
      <c r="G12" s="342">
        <f>COUNTIF(IF($AP$3="4週",$K$12:$AL$12,$K$12:$AO$12),"○")</f>
        <v>0</v>
      </c>
      <c r="H12" s="343"/>
      <c r="I12" s="343"/>
      <c r="J12" s="344"/>
      <c r="K12" s="242"/>
      <c r="L12" s="243"/>
      <c r="M12" s="243"/>
      <c r="N12" s="243"/>
      <c r="O12" s="243"/>
      <c r="P12" s="243"/>
      <c r="Q12" s="244"/>
      <c r="R12" s="245"/>
      <c r="S12" s="243"/>
      <c r="T12" s="243"/>
      <c r="U12" s="243"/>
      <c r="V12" s="243"/>
      <c r="W12" s="243"/>
      <c r="X12" s="244"/>
      <c r="Y12" s="245"/>
      <c r="Z12" s="243"/>
      <c r="AA12" s="243"/>
      <c r="AB12" s="243"/>
      <c r="AC12" s="243"/>
      <c r="AD12" s="243"/>
      <c r="AE12" s="244"/>
      <c r="AF12" s="245"/>
      <c r="AG12" s="243"/>
      <c r="AH12" s="243"/>
      <c r="AI12" s="243"/>
      <c r="AJ12" s="243"/>
      <c r="AK12" s="243"/>
      <c r="AL12" s="244"/>
      <c r="AM12" s="243"/>
      <c r="AN12" s="243"/>
      <c r="AO12" s="244"/>
      <c r="AP12" s="237"/>
      <c r="AQ12" s="237"/>
      <c r="AR12" s="237"/>
      <c r="AS12" s="238"/>
      <c r="AT12" s="239"/>
      <c r="AU12" s="240"/>
      <c r="AV12" s="241"/>
      <c r="AW12" s="241"/>
      <c r="AX12" s="241"/>
      <c r="AY12" s="241"/>
      <c r="AZ12" s="241"/>
      <c r="BA12" s="241"/>
      <c r="BB12" s="241"/>
      <c r="BC12" s="241"/>
      <c r="BD12" s="241"/>
      <c r="BE12" s="241"/>
      <c r="BF12" s="241"/>
      <c r="BG12" s="241"/>
      <c r="BH12" s="241"/>
      <c r="BI12" s="241"/>
      <c r="BJ12" s="241"/>
      <c r="BK12" s="241"/>
      <c r="BL12" s="241"/>
      <c r="BM12" s="241"/>
      <c r="BN12" s="241"/>
      <c r="BO12" s="241"/>
      <c r="BP12" s="241"/>
      <c r="BQ12" s="241"/>
      <c r="BR12" s="241"/>
      <c r="BS12" s="241"/>
      <c r="BT12" s="241"/>
      <c r="BU12" s="241"/>
      <c r="BV12" s="241"/>
      <c r="BW12" s="241"/>
      <c r="BX12" s="241"/>
      <c r="BY12" s="241"/>
      <c r="BZ12" s="241"/>
    </row>
    <row r="13" spans="1:78" ht="22.8" customHeight="1" thickTop="1">
      <c r="A13" s="75">
        <f>ROW()-ROW($A$12)</f>
        <v>1</v>
      </c>
      <c r="B13" s="48" t="s">
        <v>3</v>
      </c>
      <c r="C13" s="236"/>
      <c r="D13" s="281"/>
      <c r="E13" s="282"/>
      <c r="F13" s="283"/>
      <c r="G13" s="281"/>
      <c r="H13" s="282"/>
      <c r="I13" s="282"/>
      <c r="J13" s="284"/>
      <c r="K13" s="48"/>
      <c r="L13" s="48"/>
      <c r="M13" s="48"/>
      <c r="N13" s="49"/>
      <c r="O13" s="49"/>
      <c r="P13" s="48"/>
      <c r="Q13" s="49"/>
      <c r="R13" s="50"/>
      <c r="S13" s="49"/>
      <c r="T13" s="49"/>
      <c r="U13" s="49"/>
      <c r="V13" s="49"/>
      <c r="W13" s="49"/>
      <c r="X13" s="51"/>
      <c r="Y13" s="50"/>
      <c r="Z13" s="49"/>
      <c r="AA13" s="49"/>
      <c r="AB13" s="49"/>
      <c r="AC13" s="49"/>
      <c r="AD13" s="49"/>
      <c r="AE13" s="51"/>
      <c r="AF13" s="50"/>
      <c r="AG13" s="49"/>
      <c r="AH13" s="49"/>
      <c r="AI13" s="49"/>
      <c r="AJ13" s="49"/>
      <c r="AK13" s="49"/>
      <c r="AL13" s="51"/>
      <c r="AM13" s="49"/>
      <c r="AN13" s="49"/>
      <c r="AO13" s="51"/>
      <c r="AP13" s="40" t="str">
        <f>IF($G13="","",IFERROR(IF($AP$3="4週",SUM($AV13:$BW13),SUM($AV13:$BZ13)),""))</f>
        <v/>
      </c>
      <c r="AQ13" s="3" t="str">
        <f>IF($AP13="","",IF($AP$3="4週",$AP13/4,$AP13/(DAY(EOMONTH($K$10,0))/7)))</f>
        <v/>
      </c>
      <c r="AR13" s="3" t="str">
        <f>IF(OR(AND($AP$5="",$AP$6=""),$AQ13=""),"",MIN(1,ROUNDDOWN($AQ13/IF($AS13="",$AT$5,30*IF($AP$3="4週",(28-$G$12)/28,(DAY(EOMONTH($K$10,0))-$G$12)/DAY(EOMONTH($K$10,0)))),2)))</f>
        <v/>
      </c>
      <c r="AS13" s="47"/>
      <c r="AT13" s="52"/>
      <c r="AU13" s="53"/>
      <c r="AV13" s="109" t="str">
        <f>IFERROR(VLOOKUP(K13,別添①勤務時間!$A$3:$K$39,10,FALSE),"")</f>
        <v/>
      </c>
      <c r="AW13" s="109" t="str">
        <f>IFERROR(VLOOKUP(L13,別添①勤務時間!$A$3:$K$39,10,FALSE),"")</f>
        <v/>
      </c>
      <c r="AX13" s="109" t="str">
        <f>IFERROR(VLOOKUP(M13,別添①勤務時間!$A$3:$K$39,10,FALSE),"")</f>
        <v/>
      </c>
      <c r="AY13" s="109" t="str">
        <f>IFERROR(VLOOKUP(N13,別添①勤務時間!$A$3:$K$39,10,FALSE),"")</f>
        <v/>
      </c>
      <c r="AZ13" s="109" t="str">
        <f>IFERROR(VLOOKUP(O13,別添①勤務時間!$A$3:$K$39,10,FALSE),"")</f>
        <v/>
      </c>
      <c r="BA13" s="109" t="str">
        <f>IFERROR(VLOOKUP(P13,別添①勤務時間!$A$3:$K$39,10,FALSE),"")</f>
        <v/>
      </c>
      <c r="BB13" s="109" t="str">
        <f>IFERROR(VLOOKUP(Q13,別添①勤務時間!$A$3:$K$39,10,FALSE),"")</f>
        <v/>
      </c>
      <c r="BC13" s="109" t="str">
        <f>IFERROR(VLOOKUP(R13,別添①勤務時間!$A$3:$K$39,10,FALSE),"")</f>
        <v/>
      </c>
      <c r="BD13" s="109" t="str">
        <f>IFERROR(VLOOKUP(S13,別添①勤務時間!$A$3:$K$39,10,FALSE),"")</f>
        <v/>
      </c>
      <c r="BE13" s="109" t="str">
        <f>IFERROR(VLOOKUP(T13,別添①勤務時間!$A$3:$K$39,10,FALSE),"")</f>
        <v/>
      </c>
      <c r="BF13" s="109" t="str">
        <f>IFERROR(VLOOKUP(U13,別添①勤務時間!$A$3:$K$39,10,FALSE),"")</f>
        <v/>
      </c>
      <c r="BG13" s="109" t="str">
        <f>IFERROR(VLOOKUP(V13,別添①勤務時間!$A$3:$K$39,10,FALSE),"")</f>
        <v/>
      </c>
      <c r="BH13" s="109" t="str">
        <f>IFERROR(VLOOKUP(W13,別添①勤務時間!$A$3:$K$39,10,FALSE),"")</f>
        <v/>
      </c>
      <c r="BI13" s="109" t="str">
        <f>IFERROR(VLOOKUP(X13,別添①勤務時間!$A$3:$K$39,10,FALSE),"")</f>
        <v/>
      </c>
      <c r="BJ13" s="109" t="str">
        <f>IFERROR(VLOOKUP(Y13,別添①勤務時間!$A$3:$K$39,10,FALSE),"")</f>
        <v/>
      </c>
      <c r="BK13" s="109" t="str">
        <f>IFERROR(VLOOKUP(Z13,別添①勤務時間!$A$3:$K$39,10,FALSE),"")</f>
        <v/>
      </c>
      <c r="BL13" s="109" t="str">
        <f>IFERROR(VLOOKUP(AA13,別添①勤務時間!$A$3:$K$39,10,FALSE),"")</f>
        <v/>
      </c>
      <c r="BM13" s="109" t="str">
        <f>IFERROR(VLOOKUP(AB13,別添①勤務時間!$A$3:$K$39,10,FALSE),"")</f>
        <v/>
      </c>
      <c r="BN13" s="109" t="str">
        <f>IFERROR(VLOOKUP(AC13,別添①勤務時間!$A$3:$K$39,10,FALSE),"")</f>
        <v/>
      </c>
      <c r="BO13" s="109" t="str">
        <f>IFERROR(VLOOKUP(AD13,別添①勤務時間!$A$3:$K$39,10,FALSE),"")</f>
        <v/>
      </c>
      <c r="BP13" s="109" t="str">
        <f>IFERROR(VLOOKUP(AE13,別添①勤務時間!$A$3:$K$39,10,FALSE),"")</f>
        <v/>
      </c>
      <c r="BQ13" s="109" t="str">
        <f>IFERROR(VLOOKUP(AF13,別添①勤務時間!$A$3:$K$39,10,FALSE),"")</f>
        <v/>
      </c>
      <c r="BR13" s="109" t="str">
        <f>IFERROR(VLOOKUP(AG13,別添①勤務時間!$A$3:$K$39,10,FALSE),"")</f>
        <v/>
      </c>
      <c r="BS13" s="109" t="str">
        <f>IFERROR(VLOOKUP(AH13,別添①勤務時間!$A$3:$K$39,10,FALSE),"")</f>
        <v/>
      </c>
      <c r="BT13" s="109" t="str">
        <f>IFERROR(VLOOKUP(AI13,別添①勤務時間!$A$3:$K$39,10,FALSE),"")</f>
        <v/>
      </c>
      <c r="BU13" s="109" t="str">
        <f>IFERROR(VLOOKUP(AJ13,別添①勤務時間!$A$3:$K$39,10,FALSE),"")</f>
        <v/>
      </c>
      <c r="BV13" s="109" t="str">
        <f>IFERROR(VLOOKUP(AK13,別添①勤務時間!$A$3:$K$39,10,FALSE),"")</f>
        <v/>
      </c>
      <c r="BW13" s="109" t="str">
        <f>IFERROR(VLOOKUP(AL13,別添①勤務時間!$A$3:$K$39,10,FALSE),"")</f>
        <v/>
      </c>
      <c r="BX13" s="109" t="str">
        <f>IFERROR(VLOOKUP(AM13,別添①勤務時間!$A$3:$K$39,10,FALSE),"")</f>
        <v/>
      </c>
      <c r="BY13" s="109" t="str">
        <f>IFERROR(VLOOKUP(AN13,別添①勤務時間!$A$3:$K$39,10,FALSE),"")</f>
        <v/>
      </c>
      <c r="BZ13" s="109" t="str">
        <f>IFERROR(VLOOKUP(AO13,別添①勤務時間!$A$3:$K$39,10,FALSE),"")</f>
        <v/>
      </c>
    </row>
    <row r="14" spans="1:78" ht="22.8" customHeight="1">
      <c r="A14" s="75">
        <f t="shared" ref="A14:A28" si="4">ROW()-ROW($A$12)</f>
        <v>2</v>
      </c>
      <c r="B14" s="48" t="s">
        <v>20</v>
      </c>
      <c r="C14" s="236"/>
      <c r="D14" s="281"/>
      <c r="E14" s="282"/>
      <c r="F14" s="283"/>
      <c r="G14" s="281"/>
      <c r="H14" s="282"/>
      <c r="I14" s="282"/>
      <c r="J14" s="284"/>
      <c r="K14" s="48"/>
      <c r="L14" s="49"/>
      <c r="M14" s="49"/>
      <c r="N14" s="49"/>
      <c r="O14" s="49"/>
      <c r="P14" s="49"/>
      <c r="Q14" s="51"/>
      <c r="R14" s="50"/>
      <c r="S14" s="49"/>
      <c r="T14" s="49"/>
      <c r="U14" s="49"/>
      <c r="V14" s="49"/>
      <c r="W14" s="49"/>
      <c r="X14" s="51"/>
      <c r="Y14" s="50"/>
      <c r="Z14" s="49"/>
      <c r="AA14" s="49"/>
      <c r="AB14" s="49"/>
      <c r="AC14" s="49"/>
      <c r="AD14" s="49"/>
      <c r="AE14" s="51"/>
      <c r="AF14" s="50"/>
      <c r="AG14" s="49"/>
      <c r="AH14" s="49"/>
      <c r="AI14" s="49"/>
      <c r="AJ14" s="49"/>
      <c r="AK14" s="49"/>
      <c r="AL14" s="51"/>
      <c r="AM14" s="49"/>
      <c r="AN14" s="49"/>
      <c r="AO14" s="51"/>
      <c r="AP14" s="40" t="str">
        <f t="shared" ref="AP14:AP28" si="5">IF($G14="","",IFERROR(IF($AP$3="4週",SUM($AV14:$BW14),SUM($AV14:$BZ14)),""))</f>
        <v/>
      </c>
      <c r="AQ14" s="3" t="str">
        <f>IF($AP14="","",IF($AP$3="4週",$AP14/4,$AP14/(DAY(EOMONTH($K$10,0))/7)))</f>
        <v/>
      </c>
      <c r="AR14" s="3" t="str">
        <f t="shared" ref="AR14:AR28" si="6">IF(OR(AND($AP$5="",$AP$6=""),$AQ14=""),"",MIN(1,ROUNDDOWN($AQ14/IF($AS14="",$AT$5,30*IF($AP$3="4週",(28-$G$12)/28,(DAY(EOMONTH($K$10,0))-$G$12)/DAY(EOMONTH($K$10,0)))),2)))</f>
        <v/>
      </c>
      <c r="AS14" s="47"/>
      <c r="AT14" s="52"/>
      <c r="AU14" s="53"/>
      <c r="AV14" s="109" t="str">
        <f>IFERROR(VLOOKUP(K14,別添①勤務時間!$A$3:$K$39,10,FALSE),"")</f>
        <v/>
      </c>
      <c r="AW14" s="109" t="str">
        <f>IFERROR(VLOOKUP(L14,別添①勤務時間!$A$3:$K$39,10,FALSE),"")</f>
        <v/>
      </c>
      <c r="AX14" s="109" t="str">
        <f>IFERROR(VLOOKUP(M14,別添①勤務時間!$A$3:$K$39,10,FALSE),"")</f>
        <v/>
      </c>
      <c r="AY14" s="109" t="str">
        <f>IFERROR(VLOOKUP(N14,別添①勤務時間!$A$3:$K$39,10,FALSE),"")</f>
        <v/>
      </c>
      <c r="AZ14" s="109" t="str">
        <f>IFERROR(VLOOKUP(O14,別添①勤務時間!$A$3:$K$39,10,FALSE),"")</f>
        <v/>
      </c>
      <c r="BA14" s="109" t="str">
        <f>IFERROR(VLOOKUP(P14,別添①勤務時間!$A$3:$K$39,10,FALSE),"")</f>
        <v/>
      </c>
      <c r="BB14" s="109" t="str">
        <f>IFERROR(VLOOKUP(Q14,別添①勤務時間!$A$3:$K$39,10,FALSE),"")</f>
        <v/>
      </c>
      <c r="BC14" s="109" t="str">
        <f>IFERROR(VLOOKUP(R14,別添①勤務時間!$A$3:$K$39,10,FALSE),"")</f>
        <v/>
      </c>
      <c r="BD14" s="109" t="str">
        <f>IFERROR(VLOOKUP(S14,別添①勤務時間!$A$3:$K$39,10,FALSE),"")</f>
        <v/>
      </c>
      <c r="BE14" s="109" t="str">
        <f>IFERROR(VLOOKUP(T14,別添①勤務時間!$A$3:$K$39,10,FALSE),"")</f>
        <v/>
      </c>
      <c r="BF14" s="109" t="str">
        <f>IFERROR(VLOOKUP(U14,別添①勤務時間!$A$3:$K$39,10,FALSE),"")</f>
        <v/>
      </c>
      <c r="BG14" s="109" t="str">
        <f>IFERROR(VLOOKUP(V14,別添①勤務時間!$A$3:$K$39,10,FALSE),"")</f>
        <v/>
      </c>
      <c r="BH14" s="109" t="str">
        <f>IFERROR(VLOOKUP(W14,別添①勤務時間!$A$3:$K$39,10,FALSE),"")</f>
        <v/>
      </c>
      <c r="BI14" s="109" t="str">
        <f>IFERROR(VLOOKUP(X14,別添①勤務時間!$A$3:$K$39,10,FALSE),"")</f>
        <v/>
      </c>
      <c r="BJ14" s="109" t="str">
        <f>IFERROR(VLOOKUP(Y14,別添①勤務時間!$A$3:$K$39,10,FALSE),"")</f>
        <v/>
      </c>
      <c r="BK14" s="109" t="str">
        <f>IFERROR(VLOOKUP(Z14,別添①勤務時間!$A$3:$K$39,10,FALSE),"")</f>
        <v/>
      </c>
      <c r="BL14" s="109" t="str">
        <f>IFERROR(VLOOKUP(AA14,別添①勤務時間!$A$3:$K$39,10,FALSE),"")</f>
        <v/>
      </c>
      <c r="BM14" s="109" t="str">
        <f>IFERROR(VLOOKUP(AB14,別添①勤務時間!$A$3:$K$39,10,FALSE),"")</f>
        <v/>
      </c>
      <c r="BN14" s="109" t="str">
        <f>IFERROR(VLOOKUP(AC14,別添①勤務時間!$A$3:$K$39,10,FALSE),"")</f>
        <v/>
      </c>
      <c r="BO14" s="109" t="str">
        <f>IFERROR(VLOOKUP(AD14,別添①勤務時間!$A$3:$K$39,10,FALSE),"")</f>
        <v/>
      </c>
      <c r="BP14" s="109" t="str">
        <f>IFERROR(VLOOKUP(AE14,別添①勤務時間!$A$3:$K$39,10,FALSE),"")</f>
        <v/>
      </c>
      <c r="BQ14" s="109" t="str">
        <f>IFERROR(VLOOKUP(AF14,別添①勤務時間!$A$3:$K$39,10,FALSE),"")</f>
        <v/>
      </c>
      <c r="BR14" s="109" t="str">
        <f>IFERROR(VLOOKUP(AG14,別添①勤務時間!$A$3:$K$39,10,FALSE),"")</f>
        <v/>
      </c>
      <c r="BS14" s="109" t="str">
        <f>IFERROR(VLOOKUP(AH14,別添①勤務時間!$A$3:$K$39,10,FALSE),"")</f>
        <v/>
      </c>
      <c r="BT14" s="109" t="str">
        <f>IFERROR(VLOOKUP(AI14,別添①勤務時間!$A$3:$K$39,10,FALSE),"")</f>
        <v/>
      </c>
      <c r="BU14" s="109" t="str">
        <f>IFERROR(VLOOKUP(AJ14,別添①勤務時間!$A$3:$K$39,10,FALSE),"")</f>
        <v/>
      </c>
      <c r="BV14" s="109" t="str">
        <f>IFERROR(VLOOKUP(AK14,別添①勤務時間!$A$3:$K$39,10,FALSE),"")</f>
        <v/>
      </c>
      <c r="BW14" s="109" t="str">
        <f>IFERROR(VLOOKUP(AL14,別添①勤務時間!$A$3:$K$39,10,FALSE),"")</f>
        <v/>
      </c>
      <c r="BX14" s="109" t="str">
        <f>IFERROR(VLOOKUP(AM14,別添①勤務時間!$A$3:$K$39,10,FALSE),"")</f>
        <v/>
      </c>
      <c r="BY14" s="109" t="str">
        <f>IFERROR(VLOOKUP(AN14,別添①勤務時間!$A$3:$K$39,10,FALSE),"")</f>
        <v/>
      </c>
      <c r="BZ14" s="109" t="str">
        <f>IFERROR(VLOOKUP(AO14,別添①勤務時間!$A$3:$K$39,10,FALSE),"")</f>
        <v/>
      </c>
    </row>
    <row r="15" spans="1:78" ht="22.8" customHeight="1">
      <c r="A15" s="75">
        <f t="shared" si="4"/>
        <v>3</v>
      </c>
      <c r="B15" s="48" t="s">
        <v>30</v>
      </c>
      <c r="C15" s="236"/>
      <c r="D15" s="281"/>
      <c r="E15" s="282"/>
      <c r="F15" s="283"/>
      <c r="G15" s="281"/>
      <c r="H15" s="282"/>
      <c r="I15" s="282"/>
      <c r="J15" s="284"/>
      <c r="K15" s="48"/>
      <c r="L15" s="49"/>
      <c r="M15" s="49"/>
      <c r="N15" s="49"/>
      <c r="O15" s="49"/>
      <c r="P15" s="49"/>
      <c r="Q15" s="51"/>
      <c r="R15" s="50"/>
      <c r="S15" s="49"/>
      <c r="T15" s="49"/>
      <c r="U15" s="49"/>
      <c r="V15" s="49"/>
      <c r="W15" s="49"/>
      <c r="X15" s="51"/>
      <c r="Y15" s="50"/>
      <c r="Z15" s="49"/>
      <c r="AA15" s="49"/>
      <c r="AB15" s="49"/>
      <c r="AC15" s="49"/>
      <c r="AD15" s="49"/>
      <c r="AE15" s="51"/>
      <c r="AF15" s="50"/>
      <c r="AG15" s="49"/>
      <c r="AH15" s="49"/>
      <c r="AI15" s="49"/>
      <c r="AJ15" s="49"/>
      <c r="AK15" s="49"/>
      <c r="AL15" s="51"/>
      <c r="AM15" s="49"/>
      <c r="AN15" s="49"/>
      <c r="AO15" s="51"/>
      <c r="AP15" s="40" t="str">
        <f t="shared" si="5"/>
        <v/>
      </c>
      <c r="AQ15" s="3" t="str">
        <f t="shared" ref="AQ15:AQ28" si="7">IF($AP15="","",IF($AP$3="4週",$AP15/4,$AP15/(DAY(EOMONTH($K$10,0))/7)))</f>
        <v/>
      </c>
      <c r="AR15" s="3" t="str">
        <f t="shared" si="6"/>
        <v/>
      </c>
      <c r="AS15" s="47"/>
      <c r="AT15" s="52"/>
      <c r="AU15" s="53"/>
      <c r="AV15" s="109" t="str">
        <f>IFERROR(VLOOKUP(K15,別添①勤務時間!$A$3:$K$39,10,FALSE),"")</f>
        <v/>
      </c>
      <c r="AW15" s="109" t="str">
        <f>IFERROR(VLOOKUP(L15,別添①勤務時間!$A$3:$K$39,10,FALSE),"")</f>
        <v/>
      </c>
      <c r="AX15" s="109" t="str">
        <f>IFERROR(VLOOKUP(M15,別添①勤務時間!$A$3:$K$39,10,FALSE),"")</f>
        <v/>
      </c>
      <c r="AY15" s="109" t="str">
        <f>IFERROR(VLOOKUP(N15,別添①勤務時間!$A$3:$K$39,10,FALSE),"")</f>
        <v/>
      </c>
      <c r="AZ15" s="109" t="str">
        <f>IFERROR(VLOOKUP(O15,別添①勤務時間!$A$3:$K$39,10,FALSE),"")</f>
        <v/>
      </c>
      <c r="BA15" s="109" t="str">
        <f>IFERROR(VLOOKUP(P15,別添①勤務時間!$A$3:$K$39,10,FALSE),"")</f>
        <v/>
      </c>
      <c r="BB15" s="109" t="str">
        <f>IFERROR(VLOOKUP(Q15,別添①勤務時間!$A$3:$K$39,10,FALSE),"")</f>
        <v/>
      </c>
      <c r="BC15" s="109" t="str">
        <f>IFERROR(VLOOKUP(R15,別添①勤務時間!$A$3:$K$39,10,FALSE),"")</f>
        <v/>
      </c>
      <c r="BD15" s="109" t="str">
        <f>IFERROR(VLOOKUP(S15,別添①勤務時間!$A$3:$K$39,10,FALSE),"")</f>
        <v/>
      </c>
      <c r="BE15" s="109" t="str">
        <f>IFERROR(VLOOKUP(T15,別添①勤務時間!$A$3:$K$39,10,FALSE),"")</f>
        <v/>
      </c>
      <c r="BF15" s="109" t="str">
        <f>IFERROR(VLOOKUP(U15,別添①勤務時間!$A$3:$K$39,10,FALSE),"")</f>
        <v/>
      </c>
      <c r="BG15" s="109" t="str">
        <f>IFERROR(VLOOKUP(V15,別添①勤務時間!$A$3:$K$39,10,FALSE),"")</f>
        <v/>
      </c>
      <c r="BH15" s="109" t="str">
        <f>IFERROR(VLOOKUP(W15,別添①勤務時間!$A$3:$K$39,10,FALSE),"")</f>
        <v/>
      </c>
      <c r="BI15" s="109" t="str">
        <f>IFERROR(VLOOKUP(X15,別添①勤務時間!$A$3:$K$39,10,FALSE),"")</f>
        <v/>
      </c>
      <c r="BJ15" s="109" t="str">
        <f>IFERROR(VLOOKUP(Y15,別添①勤務時間!$A$3:$K$39,10,FALSE),"")</f>
        <v/>
      </c>
      <c r="BK15" s="109" t="str">
        <f>IFERROR(VLOOKUP(Z15,別添①勤務時間!$A$3:$K$39,10,FALSE),"")</f>
        <v/>
      </c>
      <c r="BL15" s="109" t="str">
        <f>IFERROR(VLOOKUP(AA15,別添①勤務時間!$A$3:$K$39,10,FALSE),"")</f>
        <v/>
      </c>
      <c r="BM15" s="109" t="str">
        <f>IFERROR(VLOOKUP(AB15,別添①勤務時間!$A$3:$K$39,10,FALSE),"")</f>
        <v/>
      </c>
      <c r="BN15" s="109" t="str">
        <f>IFERROR(VLOOKUP(AC15,別添①勤務時間!$A$3:$K$39,10,FALSE),"")</f>
        <v/>
      </c>
      <c r="BO15" s="109" t="str">
        <f>IFERROR(VLOOKUP(AD15,別添①勤務時間!$A$3:$K$39,10,FALSE),"")</f>
        <v/>
      </c>
      <c r="BP15" s="109" t="str">
        <f>IFERROR(VLOOKUP(AE15,別添①勤務時間!$A$3:$K$39,10,FALSE),"")</f>
        <v/>
      </c>
      <c r="BQ15" s="109" t="str">
        <f>IFERROR(VLOOKUP(AF15,別添①勤務時間!$A$3:$K$39,10,FALSE),"")</f>
        <v/>
      </c>
      <c r="BR15" s="109" t="str">
        <f>IFERROR(VLOOKUP(AG15,別添①勤務時間!$A$3:$K$39,10,FALSE),"")</f>
        <v/>
      </c>
      <c r="BS15" s="109" t="str">
        <f>IFERROR(VLOOKUP(AH15,別添①勤務時間!$A$3:$K$39,10,FALSE),"")</f>
        <v/>
      </c>
      <c r="BT15" s="109" t="str">
        <f>IFERROR(VLOOKUP(AI15,別添①勤務時間!$A$3:$K$39,10,FALSE),"")</f>
        <v/>
      </c>
      <c r="BU15" s="109" t="str">
        <f>IFERROR(VLOOKUP(AJ15,別添①勤務時間!$A$3:$K$39,10,FALSE),"")</f>
        <v/>
      </c>
      <c r="BV15" s="109" t="str">
        <f>IFERROR(VLOOKUP(AK15,別添①勤務時間!$A$3:$K$39,10,FALSE),"")</f>
        <v/>
      </c>
      <c r="BW15" s="109" t="str">
        <f>IFERROR(VLOOKUP(AL15,別添①勤務時間!$A$3:$K$39,10,FALSE),"")</f>
        <v/>
      </c>
      <c r="BX15" s="109" t="str">
        <f>IFERROR(VLOOKUP(AM15,別添①勤務時間!$A$3:$K$39,10,FALSE),"")</f>
        <v/>
      </c>
      <c r="BY15" s="109" t="str">
        <f>IFERROR(VLOOKUP(AN15,別添①勤務時間!$A$3:$K$39,10,FALSE),"")</f>
        <v/>
      </c>
      <c r="BZ15" s="109" t="str">
        <f>IFERROR(VLOOKUP(AO15,別添①勤務時間!$A$3:$K$39,10,FALSE),"")</f>
        <v/>
      </c>
    </row>
    <row r="16" spans="1:78" ht="22.8" customHeight="1">
      <c r="A16" s="75">
        <f t="shared" si="4"/>
        <v>4</v>
      </c>
      <c r="B16" s="48" t="s">
        <v>30</v>
      </c>
      <c r="C16" s="236"/>
      <c r="D16" s="281"/>
      <c r="E16" s="282"/>
      <c r="F16" s="283"/>
      <c r="G16" s="281"/>
      <c r="H16" s="282"/>
      <c r="I16" s="282"/>
      <c r="J16" s="284"/>
      <c r="K16" s="48"/>
      <c r="L16" s="49"/>
      <c r="M16" s="49"/>
      <c r="N16" s="49"/>
      <c r="O16" s="49"/>
      <c r="P16" s="49"/>
      <c r="Q16" s="51"/>
      <c r="R16" s="50"/>
      <c r="S16" s="49"/>
      <c r="T16" s="49"/>
      <c r="U16" s="49"/>
      <c r="V16" s="49"/>
      <c r="W16" s="49"/>
      <c r="X16" s="51"/>
      <c r="Y16" s="50"/>
      <c r="Z16" s="49"/>
      <c r="AA16" s="49"/>
      <c r="AB16" s="49"/>
      <c r="AC16" s="49"/>
      <c r="AD16" s="49"/>
      <c r="AE16" s="51"/>
      <c r="AF16" s="50"/>
      <c r="AG16" s="49"/>
      <c r="AH16" s="49"/>
      <c r="AI16" s="49"/>
      <c r="AJ16" s="49"/>
      <c r="AK16" s="49"/>
      <c r="AL16" s="51"/>
      <c r="AM16" s="49"/>
      <c r="AN16" s="49"/>
      <c r="AO16" s="51"/>
      <c r="AP16" s="40" t="str">
        <f t="shared" si="5"/>
        <v/>
      </c>
      <c r="AQ16" s="3" t="str">
        <f t="shared" si="7"/>
        <v/>
      </c>
      <c r="AR16" s="3" t="str">
        <f t="shared" si="6"/>
        <v/>
      </c>
      <c r="AS16" s="47"/>
      <c r="AT16" s="52"/>
      <c r="AU16" s="53"/>
      <c r="AV16" s="109" t="str">
        <f>IFERROR(VLOOKUP(K16,別添①勤務時間!$A$3:$K$39,10,FALSE),"")</f>
        <v/>
      </c>
      <c r="AW16" s="109" t="str">
        <f>IFERROR(VLOOKUP(L16,別添①勤務時間!$A$3:$K$39,10,FALSE),"")</f>
        <v/>
      </c>
      <c r="AX16" s="109" t="str">
        <f>IFERROR(VLOOKUP(M16,別添①勤務時間!$A$3:$K$39,10,FALSE),"")</f>
        <v/>
      </c>
      <c r="AY16" s="109" t="str">
        <f>IFERROR(VLOOKUP(N16,別添①勤務時間!$A$3:$K$39,10,FALSE),"")</f>
        <v/>
      </c>
      <c r="AZ16" s="109" t="str">
        <f>IFERROR(VLOOKUP(O16,別添①勤務時間!$A$3:$K$39,10,FALSE),"")</f>
        <v/>
      </c>
      <c r="BA16" s="109" t="str">
        <f>IFERROR(VLOOKUP(P16,別添①勤務時間!$A$3:$K$39,10,FALSE),"")</f>
        <v/>
      </c>
      <c r="BB16" s="109" t="str">
        <f>IFERROR(VLOOKUP(Q16,別添①勤務時間!$A$3:$K$39,10,FALSE),"")</f>
        <v/>
      </c>
      <c r="BC16" s="109" t="str">
        <f>IFERROR(VLOOKUP(R16,別添①勤務時間!$A$3:$K$39,10,FALSE),"")</f>
        <v/>
      </c>
      <c r="BD16" s="109" t="str">
        <f>IFERROR(VLOOKUP(S16,別添①勤務時間!$A$3:$K$39,10,FALSE),"")</f>
        <v/>
      </c>
      <c r="BE16" s="109" t="str">
        <f>IFERROR(VLOOKUP(T16,別添①勤務時間!$A$3:$K$39,10,FALSE),"")</f>
        <v/>
      </c>
      <c r="BF16" s="109" t="str">
        <f>IFERROR(VLOOKUP(U16,別添①勤務時間!$A$3:$K$39,10,FALSE),"")</f>
        <v/>
      </c>
      <c r="BG16" s="109" t="str">
        <f>IFERROR(VLOOKUP(V16,別添①勤務時間!$A$3:$K$39,10,FALSE),"")</f>
        <v/>
      </c>
      <c r="BH16" s="109" t="str">
        <f>IFERROR(VLOOKUP(W16,別添①勤務時間!$A$3:$K$39,10,FALSE),"")</f>
        <v/>
      </c>
      <c r="BI16" s="109" t="str">
        <f>IFERROR(VLOOKUP(X16,別添①勤務時間!$A$3:$K$39,10,FALSE),"")</f>
        <v/>
      </c>
      <c r="BJ16" s="109" t="str">
        <f>IFERROR(VLOOKUP(Y16,別添①勤務時間!$A$3:$K$39,10,FALSE),"")</f>
        <v/>
      </c>
      <c r="BK16" s="109" t="str">
        <f>IFERROR(VLOOKUP(Z16,別添①勤務時間!$A$3:$K$39,10,FALSE),"")</f>
        <v/>
      </c>
      <c r="BL16" s="109" t="str">
        <f>IFERROR(VLOOKUP(AA16,別添①勤務時間!$A$3:$K$39,10,FALSE),"")</f>
        <v/>
      </c>
      <c r="BM16" s="109" t="str">
        <f>IFERROR(VLOOKUP(AB16,別添①勤務時間!$A$3:$K$39,10,FALSE),"")</f>
        <v/>
      </c>
      <c r="BN16" s="109" t="str">
        <f>IFERROR(VLOOKUP(AC16,別添①勤務時間!$A$3:$K$39,10,FALSE),"")</f>
        <v/>
      </c>
      <c r="BO16" s="109" t="str">
        <f>IFERROR(VLOOKUP(AD16,別添①勤務時間!$A$3:$K$39,10,FALSE),"")</f>
        <v/>
      </c>
      <c r="BP16" s="109" t="str">
        <f>IFERROR(VLOOKUP(AE16,別添①勤務時間!$A$3:$K$39,10,FALSE),"")</f>
        <v/>
      </c>
      <c r="BQ16" s="109" t="str">
        <f>IFERROR(VLOOKUP(AF16,別添①勤務時間!$A$3:$K$39,10,FALSE),"")</f>
        <v/>
      </c>
      <c r="BR16" s="109" t="str">
        <f>IFERROR(VLOOKUP(AG16,別添①勤務時間!$A$3:$K$39,10,FALSE),"")</f>
        <v/>
      </c>
      <c r="BS16" s="109" t="str">
        <f>IFERROR(VLOOKUP(AH16,別添①勤務時間!$A$3:$K$39,10,FALSE),"")</f>
        <v/>
      </c>
      <c r="BT16" s="109" t="str">
        <f>IFERROR(VLOOKUP(AI16,別添①勤務時間!$A$3:$K$39,10,FALSE),"")</f>
        <v/>
      </c>
      <c r="BU16" s="109" t="str">
        <f>IFERROR(VLOOKUP(AJ16,別添①勤務時間!$A$3:$K$39,10,FALSE),"")</f>
        <v/>
      </c>
      <c r="BV16" s="109" t="str">
        <f>IFERROR(VLOOKUP(AK16,別添①勤務時間!$A$3:$K$39,10,FALSE),"")</f>
        <v/>
      </c>
      <c r="BW16" s="109" t="str">
        <f>IFERROR(VLOOKUP(AL16,別添①勤務時間!$A$3:$K$39,10,FALSE),"")</f>
        <v/>
      </c>
      <c r="BX16" s="109" t="str">
        <f>IFERROR(VLOOKUP(AM16,別添①勤務時間!$A$3:$K$39,10,FALSE),"")</f>
        <v/>
      </c>
      <c r="BY16" s="109" t="str">
        <f>IFERROR(VLOOKUP(AN16,別添①勤務時間!$A$3:$K$39,10,FALSE),"")</f>
        <v/>
      </c>
      <c r="BZ16" s="109" t="str">
        <f>IFERROR(VLOOKUP(AO16,別添①勤務時間!$A$3:$K$39,10,FALSE),"")</f>
        <v/>
      </c>
    </row>
    <row r="17" spans="1:78" ht="22.8" customHeight="1">
      <c r="A17" s="75">
        <f t="shared" si="4"/>
        <v>5</v>
      </c>
      <c r="B17" s="48" t="s">
        <v>30</v>
      </c>
      <c r="C17" s="236"/>
      <c r="D17" s="281"/>
      <c r="E17" s="282"/>
      <c r="F17" s="283"/>
      <c r="G17" s="281"/>
      <c r="H17" s="282"/>
      <c r="I17" s="282"/>
      <c r="J17" s="284"/>
      <c r="K17" s="48"/>
      <c r="L17" s="49"/>
      <c r="M17" s="49"/>
      <c r="N17" s="49"/>
      <c r="O17" s="49"/>
      <c r="P17" s="49"/>
      <c r="Q17" s="51"/>
      <c r="R17" s="50"/>
      <c r="S17" s="49"/>
      <c r="T17" s="49"/>
      <c r="U17" s="49"/>
      <c r="V17" s="49"/>
      <c r="W17" s="49"/>
      <c r="X17" s="51"/>
      <c r="Y17" s="50"/>
      <c r="Z17" s="49"/>
      <c r="AA17" s="49"/>
      <c r="AB17" s="49"/>
      <c r="AC17" s="49"/>
      <c r="AD17" s="49"/>
      <c r="AE17" s="51"/>
      <c r="AF17" s="50"/>
      <c r="AG17" s="49"/>
      <c r="AH17" s="49"/>
      <c r="AI17" s="49"/>
      <c r="AJ17" s="49"/>
      <c r="AK17" s="49"/>
      <c r="AL17" s="51"/>
      <c r="AM17" s="49"/>
      <c r="AN17" s="49"/>
      <c r="AO17" s="51"/>
      <c r="AP17" s="40" t="str">
        <f t="shared" si="5"/>
        <v/>
      </c>
      <c r="AQ17" s="3" t="str">
        <f t="shared" si="7"/>
        <v/>
      </c>
      <c r="AR17" s="3" t="str">
        <f t="shared" si="6"/>
        <v/>
      </c>
      <c r="AS17" s="47"/>
      <c r="AT17" s="52"/>
      <c r="AU17" s="53"/>
      <c r="AV17" s="109" t="str">
        <f>IFERROR(VLOOKUP(K17,別添①勤務時間!$A$3:$K$39,10,FALSE),"")</f>
        <v/>
      </c>
      <c r="AW17" s="109" t="str">
        <f>IFERROR(VLOOKUP(L17,別添①勤務時間!$A$3:$K$39,10,FALSE),"")</f>
        <v/>
      </c>
      <c r="AX17" s="109" t="str">
        <f>IFERROR(VLOOKUP(M17,別添①勤務時間!$A$3:$K$39,10,FALSE),"")</f>
        <v/>
      </c>
      <c r="AY17" s="109" t="str">
        <f>IFERROR(VLOOKUP(N17,別添①勤務時間!$A$3:$K$39,10,FALSE),"")</f>
        <v/>
      </c>
      <c r="AZ17" s="109" t="str">
        <f>IFERROR(VLOOKUP(O17,別添①勤務時間!$A$3:$K$39,10,FALSE),"")</f>
        <v/>
      </c>
      <c r="BA17" s="109" t="str">
        <f>IFERROR(VLOOKUP(P17,別添①勤務時間!$A$3:$K$39,10,FALSE),"")</f>
        <v/>
      </c>
      <c r="BB17" s="109" t="str">
        <f>IFERROR(VLOOKUP(Q17,別添①勤務時間!$A$3:$K$39,10,FALSE),"")</f>
        <v/>
      </c>
      <c r="BC17" s="109" t="str">
        <f>IFERROR(VLOOKUP(R17,別添①勤務時間!$A$3:$K$39,10,FALSE),"")</f>
        <v/>
      </c>
      <c r="BD17" s="109" t="str">
        <f>IFERROR(VLOOKUP(S17,別添①勤務時間!$A$3:$K$39,10,FALSE),"")</f>
        <v/>
      </c>
      <c r="BE17" s="109" t="str">
        <f>IFERROR(VLOOKUP(T17,別添①勤務時間!$A$3:$K$39,10,FALSE),"")</f>
        <v/>
      </c>
      <c r="BF17" s="109" t="str">
        <f>IFERROR(VLOOKUP(U17,別添①勤務時間!$A$3:$K$39,10,FALSE),"")</f>
        <v/>
      </c>
      <c r="BG17" s="109" t="str">
        <f>IFERROR(VLOOKUP(V17,別添①勤務時間!$A$3:$K$39,10,FALSE),"")</f>
        <v/>
      </c>
      <c r="BH17" s="109" t="str">
        <f>IFERROR(VLOOKUP(W17,別添①勤務時間!$A$3:$K$39,10,FALSE),"")</f>
        <v/>
      </c>
      <c r="BI17" s="109" t="str">
        <f>IFERROR(VLOOKUP(X17,別添①勤務時間!$A$3:$K$39,10,FALSE),"")</f>
        <v/>
      </c>
      <c r="BJ17" s="109" t="str">
        <f>IFERROR(VLOOKUP(Y17,別添①勤務時間!$A$3:$K$39,10,FALSE),"")</f>
        <v/>
      </c>
      <c r="BK17" s="109" t="str">
        <f>IFERROR(VLOOKUP(Z17,別添①勤務時間!$A$3:$K$39,10,FALSE),"")</f>
        <v/>
      </c>
      <c r="BL17" s="109" t="str">
        <f>IFERROR(VLOOKUP(AA17,別添①勤務時間!$A$3:$K$39,10,FALSE),"")</f>
        <v/>
      </c>
      <c r="BM17" s="109" t="str">
        <f>IFERROR(VLOOKUP(AB17,別添①勤務時間!$A$3:$K$39,10,FALSE),"")</f>
        <v/>
      </c>
      <c r="BN17" s="109" t="str">
        <f>IFERROR(VLOOKUP(AC17,別添①勤務時間!$A$3:$K$39,10,FALSE),"")</f>
        <v/>
      </c>
      <c r="BO17" s="109" t="str">
        <f>IFERROR(VLOOKUP(AD17,別添①勤務時間!$A$3:$K$39,10,FALSE),"")</f>
        <v/>
      </c>
      <c r="BP17" s="109" t="str">
        <f>IFERROR(VLOOKUP(AE17,別添①勤務時間!$A$3:$K$39,10,FALSE),"")</f>
        <v/>
      </c>
      <c r="BQ17" s="109" t="str">
        <f>IFERROR(VLOOKUP(AF17,別添①勤務時間!$A$3:$K$39,10,FALSE),"")</f>
        <v/>
      </c>
      <c r="BR17" s="109" t="str">
        <f>IFERROR(VLOOKUP(AG17,別添①勤務時間!$A$3:$K$39,10,FALSE),"")</f>
        <v/>
      </c>
      <c r="BS17" s="109" t="str">
        <f>IFERROR(VLOOKUP(AH17,別添①勤務時間!$A$3:$K$39,10,FALSE),"")</f>
        <v/>
      </c>
      <c r="BT17" s="109" t="str">
        <f>IFERROR(VLOOKUP(AI17,別添①勤務時間!$A$3:$K$39,10,FALSE),"")</f>
        <v/>
      </c>
      <c r="BU17" s="109" t="str">
        <f>IFERROR(VLOOKUP(AJ17,別添①勤務時間!$A$3:$K$39,10,FALSE),"")</f>
        <v/>
      </c>
      <c r="BV17" s="109" t="str">
        <f>IFERROR(VLOOKUP(AK17,別添①勤務時間!$A$3:$K$39,10,FALSE),"")</f>
        <v/>
      </c>
      <c r="BW17" s="109" t="str">
        <f>IFERROR(VLOOKUP(AL17,別添①勤務時間!$A$3:$K$39,10,FALSE),"")</f>
        <v/>
      </c>
      <c r="BX17" s="109" t="str">
        <f>IFERROR(VLOOKUP(AM17,別添①勤務時間!$A$3:$K$39,10,FALSE),"")</f>
        <v/>
      </c>
      <c r="BY17" s="109" t="str">
        <f>IFERROR(VLOOKUP(AN17,別添①勤務時間!$A$3:$K$39,10,FALSE),"")</f>
        <v/>
      </c>
      <c r="BZ17" s="109" t="str">
        <f>IFERROR(VLOOKUP(AO17,別添①勤務時間!$A$3:$K$39,10,FALSE),"")</f>
        <v/>
      </c>
    </row>
    <row r="18" spans="1:78" ht="22.8" customHeight="1">
      <c r="A18" s="75">
        <f t="shared" si="4"/>
        <v>6</v>
      </c>
      <c r="B18" s="48"/>
      <c r="C18" s="236"/>
      <c r="D18" s="281"/>
      <c r="E18" s="282"/>
      <c r="F18" s="283"/>
      <c r="G18" s="281"/>
      <c r="H18" s="282"/>
      <c r="I18" s="282"/>
      <c r="J18" s="284"/>
      <c r="K18" s="48"/>
      <c r="L18" s="49"/>
      <c r="M18" s="49"/>
      <c r="N18" s="49"/>
      <c r="O18" s="49"/>
      <c r="P18" s="49"/>
      <c r="Q18" s="51"/>
      <c r="R18" s="50"/>
      <c r="S18" s="49"/>
      <c r="T18" s="49"/>
      <c r="U18" s="49"/>
      <c r="V18" s="49"/>
      <c r="W18" s="49"/>
      <c r="X18" s="51"/>
      <c r="Y18" s="50"/>
      <c r="Z18" s="49"/>
      <c r="AA18" s="49"/>
      <c r="AB18" s="49"/>
      <c r="AC18" s="49"/>
      <c r="AD18" s="49"/>
      <c r="AE18" s="51"/>
      <c r="AF18" s="50"/>
      <c r="AG18" s="49"/>
      <c r="AH18" s="49"/>
      <c r="AI18" s="49"/>
      <c r="AJ18" s="49"/>
      <c r="AK18" s="49"/>
      <c r="AL18" s="51"/>
      <c r="AM18" s="49"/>
      <c r="AN18" s="49"/>
      <c r="AO18" s="51"/>
      <c r="AP18" s="40" t="str">
        <f t="shared" si="5"/>
        <v/>
      </c>
      <c r="AQ18" s="3" t="str">
        <f t="shared" si="7"/>
        <v/>
      </c>
      <c r="AR18" s="3" t="str">
        <f t="shared" si="6"/>
        <v/>
      </c>
      <c r="AS18" s="47"/>
      <c r="AT18" s="52"/>
      <c r="AU18" s="53"/>
      <c r="AV18" s="109" t="str">
        <f>IFERROR(VLOOKUP(K18,別添①勤務時間!$A$3:$K$39,10,FALSE),"")</f>
        <v/>
      </c>
      <c r="AW18" s="109" t="str">
        <f>IFERROR(VLOOKUP(L18,別添①勤務時間!$A$3:$K$39,10,FALSE),"")</f>
        <v/>
      </c>
      <c r="AX18" s="109" t="str">
        <f>IFERROR(VLOOKUP(M18,別添①勤務時間!$A$3:$K$39,10,FALSE),"")</f>
        <v/>
      </c>
      <c r="AY18" s="109" t="str">
        <f>IFERROR(VLOOKUP(N18,別添①勤務時間!$A$3:$K$39,10,FALSE),"")</f>
        <v/>
      </c>
      <c r="AZ18" s="109" t="str">
        <f>IFERROR(VLOOKUP(O18,別添①勤務時間!$A$3:$K$39,10,FALSE),"")</f>
        <v/>
      </c>
      <c r="BA18" s="109" t="str">
        <f>IFERROR(VLOOKUP(P18,別添①勤務時間!$A$3:$K$39,10,FALSE),"")</f>
        <v/>
      </c>
      <c r="BB18" s="109" t="str">
        <f>IFERROR(VLOOKUP(Q18,別添①勤務時間!$A$3:$K$39,10,FALSE),"")</f>
        <v/>
      </c>
      <c r="BC18" s="109" t="str">
        <f>IFERROR(VLOOKUP(R18,別添①勤務時間!$A$3:$K$39,10,FALSE),"")</f>
        <v/>
      </c>
      <c r="BD18" s="109" t="str">
        <f>IFERROR(VLOOKUP(S18,別添①勤務時間!$A$3:$K$39,10,FALSE),"")</f>
        <v/>
      </c>
      <c r="BE18" s="109" t="str">
        <f>IFERROR(VLOOKUP(T18,別添①勤務時間!$A$3:$K$39,10,FALSE),"")</f>
        <v/>
      </c>
      <c r="BF18" s="109" t="str">
        <f>IFERROR(VLOOKUP(U18,別添①勤務時間!$A$3:$K$39,10,FALSE),"")</f>
        <v/>
      </c>
      <c r="BG18" s="109" t="str">
        <f>IFERROR(VLOOKUP(V18,別添①勤務時間!$A$3:$K$39,10,FALSE),"")</f>
        <v/>
      </c>
      <c r="BH18" s="109" t="str">
        <f>IFERROR(VLOOKUP(W18,別添①勤務時間!$A$3:$K$39,10,FALSE),"")</f>
        <v/>
      </c>
      <c r="BI18" s="109" t="str">
        <f>IFERROR(VLOOKUP(X18,別添①勤務時間!$A$3:$K$39,10,FALSE),"")</f>
        <v/>
      </c>
      <c r="BJ18" s="109" t="str">
        <f>IFERROR(VLOOKUP(Y18,別添①勤務時間!$A$3:$K$39,10,FALSE),"")</f>
        <v/>
      </c>
      <c r="BK18" s="109" t="str">
        <f>IFERROR(VLOOKUP(Z18,別添①勤務時間!$A$3:$K$39,10,FALSE),"")</f>
        <v/>
      </c>
      <c r="BL18" s="109" t="str">
        <f>IFERROR(VLOOKUP(AA18,別添①勤務時間!$A$3:$K$39,10,FALSE),"")</f>
        <v/>
      </c>
      <c r="BM18" s="109" t="str">
        <f>IFERROR(VLOOKUP(AB18,別添①勤務時間!$A$3:$K$39,10,FALSE),"")</f>
        <v/>
      </c>
      <c r="BN18" s="109" t="str">
        <f>IFERROR(VLOOKUP(AC18,別添①勤務時間!$A$3:$K$39,10,FALSE),"")</f>
        <v/>
      </c>
      <c r="BO18" s="109" t="str">
        <f>IFERROR(VLOOKUP(AD18,別添①勤務時間!$A$3:$K$39,10,FALSE),"")</f>
        <v/>
      </c>
      <c r="BP18" s="109" t="str">
        <f>IFERROR(VLOOKUP(AE18,別添①勤務時間!$A$3:$K$39,10,FALSE),"")</f>
        <v/>
      </c>
      <c r="BQ18" s="109" t="str">
        <f>IFERROR(VLOOKUP(AF18,別添①勤務時間!$A$3:$K$39,10,FALSE),"")</f>
        <v/>
      </c>
      <c r="BR18" s="109" t="str">
        <f>IFERROR(VLOOKUP(AG18,別添①勤務時間!$A$3:$K$39,10,FALSE),"")</f>
        <v/>
      </c>
      <c r="BS18" s="109" t="str">
        <f>IFERROR(VLOOKUP(AH18,別添①勤務時間!$A$3:$K$39,10,FALSE),"")</f>
        <v/>
      </c>
      <c r="BT18" s="109" t="str">
        <f>IFERROR(VLOOKUP(AI18,別添①勤務時間!$A$3:$K$39,10,FALSE),"")</f>
        <v/>
      </c>
      <c r="BU18" s="109" t="str">
        <f>IFERROR(VLOOKUP(AJ18,別添①勤務時間!$A$3:$K$39,10,FALSE),"")</f>
        <v/>
      </c>
      <c r="BV18" s="109" t="str">
        <f>IFERROR(VLOOKUP(AK18,別添①勤務時間!$A$3:$K$39,10,FALSE),"")</f>
        <v/>
      </c>
      <c r="BW18" s="109" t="str">
        <f>IFERROR(VLOOKUP(AL18,別添①勤務時間!$A$3:$K$39,10,FALSE),"")</f>
        <v/>
      </c>
      <c r="BX18" s="109" t="str">
        <f>IFERROR(VLOOKUP(AM18,別添①勤務時間!$A$3:$K$39,10,FALSE),"")</f>
        <v/>
      </c>
      <c r="BY18" s="109" t="str">
        <f>IFERROR(VLOOKUP(AN18,別添①勤務時間!$A$3:$K$39,10,FALSE),"")</f>
        <v/>
      </c>
      <c r="BZ18" s="109" t="str">
        <f>IFERROR(VLOOKUP(AO18,別添①勤務時間!$A$3:$K$39,10,FALSE),"")</f>
        <v/>
      </c>
    </row>
    <row r="19" spans="1:78" ht="22.8" customHeight="1">
      <c r="A19" s="75">
        <f t="shared" si="4"/>
        <v>7</v>
      </c>
      <c r="B19" s="48"/>
      <c r="C19" s="236"/>
      <c r="D19" s="281"/>
      <c r="E19" s="282"/>
      <c r="F19" s="283"/>
      <c r="G19" s="281"/>
      <c r="H19" s="282"/>
      <c r="I19" s="282"/>
      <c r="J19" s="284"/>
      <c r="K19" s="48"/>
      <c r="L19" s="49"/>
      <c r="M19" s="49"/>
      <c r="N19" s="49"/>
      <c r="O19" s="49"/>
      <c r="P19" s="49"/>
      <c r="Q19" s="51"/>
      <c r="R19" s="50"/>
      <c r="S19" s="49"/>
      <c r="T19" s="49"/>
      <c r="U19" s="49"/>
      <c r="V19" s="49"/>
      <c r="W19" s="49"/>
      <c r="X19" s="51"/>
      <c r="Y19" s="50"/>
      <c r="Z19" s="49"/>
      <c r="AA19" s="49"/>
      <c r="AB19" s="49"/>
      <c r="AC19" s="49"/>
      <c r="AD19" s="49"/>
      <c r="AE19" s="51"/>
      <c r="AF19" s="50"/>
      <c r="AG19" s="49"/>
      <c r="AH19" s="49"/>
      <c r="AI19" s="49"/>
      <c r="AJ19" s="49"/>
      <c r="AK19" s="49"/>
      <c r="AL19" s="51"/>
      <c r="AM19" s="49"/>
      <c r="AN19" s="49"/>
      <c r="AO19" s="51"/>
      <c r="AP19" s="40" t="str">
        <f t="shared" si="5"/>
        <v/>
      </c>
      <c r="AQ19" s="3" t="str">
        <f t="shared" si="7"/>
        <v/>
      </c>
      <c r="AR19" s="3" t="str">
        <f t="shared" si="6"/>
        <v/>
      </c>
      <c r="AS19" s="47"/>
      <c r="AT19" s="93"/>
      <c r="AU19" s="53"/>
      <c r="AV19" s="109" t="str">
        <f>IFERROR(VLOOKUP(K19,別添①勤務時間!$A$3:$K$39,10,FALSE),"")</f>
        <v/>
      </c>
      <c r="AW19" s="109" t="str">
        <f>IFERROR(VLOOKUP(L19,別添①勤務時間!$A$3:$K$39,10,FALSE),"")</f>
        <v/>
      </c>
      <c r="AX19" s="109" t="str">
        <f>IFERROR(VLOOKUP(M19,別添①勤務時間!$A$3:$K$39,10,FALSE),"")</f>
        <v/>
      </c>
      <c r="AY19" s="109" t="str">
        <f>IFERROR(VLOOKUP(N19,別添①勤務時間!$A$3:$K$39,10,FALSE),"")</f>
        <v/>
      </c>
      <c r="AZ19" s="109" t="str">
        <f>IFERROR(VLOOKUP(O19,別添①勤務時間!$A$3:$K$39,10,FALSE),"")</f>
        <v/>
      </c>
      <c r="BA19" s="109" t="str">
        <f>IFERROR(VLOOKUP(P19,別添①勤務時間!$A$3:$K$39,10,FALSE),"")</f>
        <v/>
      </c>
      <c r="BB19" s="109" t="str">
        <f>IFERROR(VLOOKUP(Q19,別添①勤務時間!$A$3:$K$39,10,FALSE),"")</f>
        <v/>
      </c>
      <c r="BC19" s="109" t="str">
        <f>IFERROR(VLOOKUP(R19,別添①勤務時間!$A$3:$K$39,10,FALSE),"")</f>
        <v/>
      </c>
      <c r="BD19" s="109" t="str">
        <f>IFERROR(VLOOKUP(S19,別添①勤務時間!$A$3:$K$39,10,FALSE),"")</f>
        <v/>
      </c>
      <c r="BE19" s="109" t="str">
        <f>IFERROR(VLOOKUP(T19,別添①勤務時間!$A$3:$K$39,10,FALSE),"")</f>
        <v/>
      </c>
      <c r="BF19" s="109" t="str">
        <f>IFERROR(VLOOKUP(U19,別添①勤務時間!$A$3:$K$39,10,FALSE),"")</f>
        <v/>
      </c>
      <c r="BG19" s="109" t="str">
        <f>IFERROR(VLOOKUP(V19,別添①勤務時間!$A$3:$K$39,10,FALSE),"")</f>
        <v/>
      </c>
      <c r="BH19" s="109" t="str">
        <f>IFERROR(VLOOKUP(W19,別添①勤務時間!$A$3:$K$39,10,FALSE),"")</f>
        <v/>
      </c>
      <c r="BI19" s="109" t="str">
        <f>IFERROR(VLOOKUP(X19,別添①勤務時間!$A$3:$K$39,10,FALSE),"")</f>
        <v/>
      </c>
      <c r="BJ19" s="109" t="str">
        <f>IFERROR(VLOOKUP(Y19,別添①勤務時間!$A$3:$K$39,10,FALSE),"")</f>
        <v/>
      </c>
      <c r="BK19" s="109" t="str">
        <f>IFERROR(VLOOKUP(Z19,別添①勤務時間!$A$3:$K$39,10,FALSE),"")</f>
        <v/>
      </c>
      <c r="BL19" s="109" t="str">
        <f>IFERROR(VLOOKUP(AA19,別添①勤務時間!$A$3:$K$39,10,FALSE),"")</f>
        <v/>
      </c>
      <c r="BM19" s="109" t="str">
        <f>IFERROR(VLOOKUP(AB19,別添①勤務時間!$A$3:$K$39,10,FALSE),"")</f>
        <v/>
      </c>
      <c r="BN19" s="109" t="str">
        <f>IFERROR(VLOOKUP(AC19,別添①勤務時間!$A$3:$K$39,10,FALSE),"")</f>
        <v/>
      </c>
      <c r="BO19" s="109" t="str">
        <f>IFERROR(VLOOKUP(AD19,別添①勤務時間!$A$3:$K$39,10,FALSE),"")</f>
        <v/>
      </c>
      <c r="BP19" s="109" t="str">
        <f>IFERROR(VLOOKUP(AE19,別添①勤務時間!$A$3:$K$39,10,FALSE),"")</f>
        <v/>
      </c>
      <c r="BQ19" s="109" t="str">
        <f>IFERROR(VLOOKUP(AF19,別添①勤務時間!$A$3:$K$39,10,FALSE),"")</f>
        <v/>
      </c>
      <c r="BR19" s="109" t="str">
        <f>IFERROR(VLOOKUP(AG19,別添①勤務時間!$A$3:$K$39,10,FALSE),"")</f>
        <v/>
      </c>
      <c r="BS19" s="109" t="str">
        <f>IFERROR(VLOOKUP(AH19,別添①勤務時間!$A$3:$K$39,10,FALSE),"")</f>
        <v/>
      </c>
      <c r="BT19" s="109" t="str">
        <f>IFERROR(VLOOKUP(AI19,別添①勤務時間!$A$3:$K$39,10,FALSE),"")</f>
        <v/>
      </c>
      <c r="BU19" s="109" t="str">
        <f>IFERROR(VLOOKUP(AJ19,別添①勤務時間!$A$3:$K$39,10,FALSE),"")</f>
        <v/>
      </c>
      <c r="BV19" s="109" t="str">
        <f>IFERROR(VLOOKUP(AK19,別添①勤務時間!$A$3:$K$39,10,FALSE),"")</f>
        <v/>
      </c>
      <c r="BW19" s="109" t="str">
        <f>IFERROR(VLOOKUP(AL19,別添①勤務時間!$A$3:$K$39,10,FALSE),"")</f>
        <v/>
      </c>
      <c r="BX19" s="109" t="str">
        <f>IFERROR(VLOOKUP(AM19,別添①勤務時間!$A$3:$K$39,10,FALSE),"")</f>
        <v/>
      </c>
      <c r="BY19" s="109" t="str">
        <f>IFERROR(VLOOKUP(AN19,別添①勤務時間!$A$3:$K$39,10,FALSE),"")</f>
        <v/>
      </c>
      <c r="BZ19" s="109" t="str">
        <f>IFERROR(VLOOKUP(AO19,別添①勤務時間!$A$3:$K$39,10,FALSE),"")</f>
        <v/>
      </c>
    </row>
    <row r="20" spans="1:78" ht="22.8" customHeight="1">
      <c r="A20" s="75">
        <f t="shared" si="4"/>
        <v>8</v>
      </c>
      <c r="B20" s="48"/>
      <c r="C20" s="236"/>
      <c r="D20" s="281"/>
      <c r="E20" s="282"/>
      <c r="F20" s="283"/>
      <c r="G20" s="281"/>
      <c r="H20" s="282"/>
      <c r="I20" s="282"/>
      <c r="J20" s="284"/>
      <c r="K20" s="48"/>
      <c r="L20" s="49"/>
      <c r="M20" s="49"/>
      <c r="N20" s="49"/>
      <c r="O20" s="49"/>
      <c r="P20" s="49"/>
      <c r="Q20" s="51"/>
      <c r="R20" s="50"/>
      <c r="S20" s="49"/>
      <c r="T20" s="49"/>
      <c r="U20" s="49"/>
      <c r="V20" s="49"/>
      <c r="W20" s="49"/>
      <c r="X20" s="51"/>
      <c r="Y20" s="50"/>
      <c r="Z20" s="49"/>
      <c r="AA20" s="49"/>
      <c r="AB20" s="49"/>
      <c r="AC20" s="49"/>
      <c r="AD20" s="49"/>
      <c r="AE20" s="51"/>
      <c r="AF20" s="50"/>
      <c r="AG20" s="49"/>
      <c r="AH20" s="49"/>
      <c r="AI20" s="49"/>
      <c r="AJ20" s="49"/>
      <c r="AK20" s="49"/>
      <c r="AL20" s="51"/>
      <c r="AM20" s="49"/>
      <c r="AN20" s="49"/>
      <c r="AO20" s="51"/>
      <c r="AP20" s="40" t="str">
        <f t="shared" si="5"/>
        <v/>
      </c>
      <c r="AQ20" s="3" t="str">
        <f t="shared" si="7"/>
        <v/>
      </c>
      <c r="AR20" s="3" t="str">
        <f t="shared" si="6"/>
        <v/>
      </c>
      <c r="AS20" s="47"/>
      <c r="AT20" s="52"/>
      <c r="AU20" s="53"/>
      <c r="AV20" s="109" t="str">
        <f>IFERROR(VLOOKUP(K20,別添①勤務時間!$A$3:$K$39,10,FALSE),"")</f>
        <v/>
      </c>
      <c r="AW20" s="109" t="str">
        <f>IFERROR(VLOOKUP(L20,別添①勤務時間!$A$3:$K$39,10,FALSE),"")</f>
        <v/>
      </c>
      <c r="AX20" s="109" t="str">
        <f>IFERROR(VLOOKUP(M20,別添①勤務時間!$A$3:$K$39,10,FALSE),"")</f>
        <v/>
      </c>
      <c r="AY20" s="109" t="str">
        <f>IFERROR(VLOOKUP(N20,別添①勤務時間!$A$3:$K$39,10,FALSE),"")</f>
        <v/>
      </c>
      <c r="AZ20" s="109" t="str">
        <f>IFERROR(VLOOKUP(O20,別添①勤務時間!$A$3:$K$39,10,FALSE),"")</f>
        <v/>
      </c>
      <c r="BA20" s="109" t="str">
        <f>IFERROR(VLOOKUP(P20,別添①勤務時間!$A$3:$K$39,10,FALSE),"")</f>
        <v/>
      </c>
      <c r="BB20" s="109" t="str">
        <f>IFERROR(VLOOKUP(Q20,別添①勤務時間!$A$3:$K$39,10,FALSE),"")</f>
        <v/>
      </c>
      <c r="BC20" s="109" t="str">
        <f>IFERROR(VLOOKUP(R20,別添①勤務時間!$A$3:$K$39,10,FALSE),"")</f>
        <v/>
      </c>
      <c r="BD20" s="109" t="str">
        <f>IFERROR(VLOOKUP(S20,別添①勤務時間!$A$3:$K$39,10,FALSE),"")</f>
        <v/>
      </c>
      <c r="BE20" s="109" t="str">
        <f>IFERROR(VLOOKUP(T20,別添①勤務時間!$A$3:$K$39,10,FALSE),"")</f>
        <v/>
      </c>
      <c r="BF20" s="109" t="str">
        <f>IFERROR(VLOOKUP(U20,別添①勤務時間!$A$3:$K$39,10,FALSE),"")</f>
        <v/>
      </c>
      <c r="BG20" s="109" t="str">
        <f>IFERROR(VLOOKUP(V20,別添①勤務時間!$A$3:$K$39,10,FALSE),"")</f>
        <v/>
      </c>
      <c r="BH20" s="109" t="str">
        <f>IFERROR(VLOOKUP(W20,別添①勤務時間!$A$3:$K$39,10,FALSE),"")</f>
        <v/>
      </c>
      <c r="BI20" s="109" t="str">
        <f>IFERROR(VLOOKUP(X20,別添①勤務時間!$A$3:$K$39,10,FALSE),"")</f>
        <v/>
      </c>
      <c r="BJ20" s="109" t="str">
        <f>IFERROR(VLOOKUP(Y20,別添①勤務時間!$A$3:$K$39,10,FALSE),"")</f>
        <v/>
      </c>
      <c r="BK20" s="109" t="str">
        <f>IFERROR(VLOOKUP(Z20,別添①勤務時間!$A$3:$K$39,10,FALSE),"")</f>
        <v/>
      </c>
      <c r="BL20" s="109" t="str">
        <f>IFERROR(VLOOKUP(AA20,別添①勤務時間!$A$3:$K$39,10,FALSE),"")</f>
        <v/>
      </c>
      <c r="BM20" s="109" t="str">
        <f>IFERROR(VLOOKUP(AB20,別添①勤務時間!$A$3:$K$39,10,FALSE),"")</f>
        <v/>
      </c>
      <c r="BN20" s="109" t="str">
        <f>IFERROR(VLOOKUP(AC20,別添①勤務時間!$A$3:$K$39,10,FALSE),"")</f>
        <v/>
      </c>
      <c r="BO20" s="109" t="str">
        <f>IFERROR(VLOOKUP(AD20,別添①勤務時間!$A$3:$K$39,10,FALSE),"")</f>
        <v/>
      </c>
      <c r="BP20" s="109" t="str">
        <f>IFERROR(VLOOKUP(AE20,別添①勤務時間!$A$3:$K$39,10,FALSE),"")</f>
        <v/>
      </c>
      <c r="BQ20" s="109" t="str">
        <f>IFERROR(VLOOKUP(AF20,別添①勤務時間!$A$3:$K$39,10,FALSE),"")</f>
        <v/>
      </c>
      <c r="BR20" s="109" t="str">
        <f>IFERROR(VLOOKUP(AG20,別添①勤務時間!$A$3:$K$39,10,FALSE),"")</f>
        <v/>
      </c>
      <c r="BS20" s="109" t="str">
        <f>IFERROR(VLOOKUP(AH20,別添①勤務時間!$A$3:$K$39,10,FALSE),"")</f>
        <v/>
      </c>
      <c r="BT20" s="109" t="str">
        <f>IFERROR(VLOOKUP(AI20,別添①勤務時間!$A$3:$K$39,10,FALSE),"")</f>
        <v/>
      </c>
      <c r="BU20" s="109" t="str">
        <f>IFERROR(VLOOKUP(AJ20,別添①勤務時間!$A$3:$K$39,10,FALSE),"")</f>
        <v/>
      </c>
      <c r="BV20" s="109" t="str">
        <f>IFERROR(VLOOKUP(AK20,別添①勤務時間!$A$3:$K$39,10,FALSE),"")</f>
        <v/>
      </c>
      <c r="BW20" s="109" t="str">
        <f>IFERROR(VLOOKUP(AL20,別添①勤務時間!$A$3:$K$39,10,FALSE),"")</f>
        <v/>
      </c>
      <c r="BX20" s="109" t="str">
        <f>IFERROR(VLOOKUP(AM20,別添①勤務時間!$A$3:$K$39,10,FALSE),"")</f>
        <v/>
      </c>
      <c r="BY20" s="109" t="str">
        <f>IFERROR(VLOOKUP(AN20,別添①勤務時間!$A$3:$K$39,10,FALSE),"")</f>
        <v/>
      </c>
      <c r="BZ20" s="109" t="str">
        <f>IFERROR(VLOOKUP(AO20,別添①勤務時間!$A$3:$K$39,10,FALSE),"")</f>
        <v/>
      </c>
    </row>
    <row r="21" spans="1:78" ht="22.8" customHeight="1">
      <c r="A21" s="75">
        <f t="shared" si="4"/>
        <v>9</v>
      </c>
      <c r="B21" s="48"/>
      <c r="C21" s="236"/>
      <c r="D21" s="281"/>
      <c r="E21" s="282"/>
      <c r="F21" s="283"/>
      <c r="G21" s="281"/>
      <c r="H21" s="282"/>
      <c r="I21" s="282"/>
      <c r="J21" s="284"/>
      <c r="K21" s="48"/>
      <c r="L21" s="49"/>
      <c r="M21" s="49"/>
      <c r="N21" s="49"/>
      <c r="O21" s="49"/>
      <c r="P21" s="49"/>
      <c r="Q21" s="51"/>
      <c r="R21" s="50"/>
      <c r="S21" s="49"/>
      <c r="T21" s="49"/>
      <c r="U21" s="49"/>
      <c r="V21" s="49"/>
      <c r="W21" s="49"/>
      <c r="X21" s="51"/>
      <c r="Y21" s="50"/>
      <c r="Z21" s="49"/>
      <c r="AA21" s="49"/>
      <c r="AB21" s="49"/>
      <c r="AC21" s="49"/>
      <c r="AD21" s="49"/>
      <c r="AE21" s="51"/>
      <c r="AF21" s="50"/>
      <c r="AG21" s="49"/>
      <c r="AH21" s="49"/>
      <c r="AI21" s="49"/>
      <c r="AJ21" s="49"/>
      <c r="AK21" s="49"/>
      <c r="AL21" s="51"/>
      <c r="AM21" s="49"/>
      <c r="AN21" s="49"/>
      <c r="AO21" s="51"/>
      <c r="AP21" s="40" t="str">
        <f t="shared" si="5"/>
        <v/>
      </c>
      <c r="AQ21" s="3" t="str">
        <f t="shared" si="7"/>
        <v/>
      </c>
      <c r="AR21" s="3" t="str">
        <f t="shared" si="6"/>
        <v/>
      </c>
      <c r="AS21" s="47"/>
      <c r="AT21" s="52"/>
      <c r="AU21" s="53"/>
      <c r="AV21" s="109" t="str">
        <f>IFERROR(VLOOKUP(K21,別添①勤務時間!$A$3:$K$39,10,FALSE),"")</f>
        <v/>
      </c>
      <c r="AW21" s="109" t="str">
        <f>IFERROR(VLOOKUP(L21,別添①勤務時間!$A$3:$K$39,10,FALSE),"")</f>
        <v/>
      </c>
      <c r="AX21" s="109" t="str">
        <f>IFERROR(VLOOKUP(M21,別添①勤務時間!$A$3:$K$39,10,FALSE),"")</f>
        <v/>
      </c>
      <c r="AY21" s="109" t="str">
        <f>IFERROR(VLOOKUP(N21,別添①勤務時間!$A$3:$K$39,10,FALSE),"")</f>
        <v/>
      </c>
      <c r="AZ21" s="109" t="str">
        <f>IFERROR(VLOOKUP(O21,別添①勤務時間!$A$3:$K$39,10,FALSE),"")</f>
        <v/>
      </c>
      <c r="BA21" s="109" t="str">
        <f>IFERROR(VLOOKUP(P21,別添①勤務時間!$A$3:$K$39,10,FALSE),"")</f>
        <v/>
      </c>
      <c r="BB21" s="109" t="str">
        <f>IFERROR(VLOOKUP(Q21,別添①勤務時間!$A$3:$K$39,10,FALSE),"")</f>
        <v/>
      </c>
      <c r="BC21" s="109" t="str">
        <f>IFERROR(VLOOKUP(R21,別添①勤務時間!$A$3:$K$39,10,FALSE),"")</f>
        <v/>
      </c>
      <c r="BD21" s="109" t="str">
        <f>IFERROR(VLOOKUP(S21,別添①勤務時間!$A$3:$K$39,10,FALSE),"")</f>
        <v/>
      </c>
      <c r="BE21" s="109" t="str">
        <f>IFERROR(VLOOKUP(T21,別添①勤務時間!$A$3:$K$39,10,FALSE),"")</f>
        <v/>
      </c>
      <c r="BF21" s="109" t="str">
        <f>IFERROR(VLOOKUP(U21,別添①勤務時間!$A$3:$K$39,10,FALSE),"")</f>
        <v/>
      </c>
      <c r="BG21" s="109" t="str">
        <f>IFERROR(VLOOKUP(V21,別添①勤務時間!$A$3:$K$39,10,FALSE),"")</f>
        <v/>
      </c>
      <c r="BH21" s="109" t="str">
        <f>IFERROR(VLOOKUP(W21,別添①勤務時間!$A$3:$K$39,10,FALSE),"")</f>
        <v/>
      </c>
      <c r="BI21" s="109" t="str">
        <f>IFERROR(VLOOKUP(X21,別添①勤務時間!$A$3:$K$39,10,FALSE),"")</f>
        <v/>
      </c>
      <c r="BJ21" s="109" t="str">
        <f>IFERROR(VLOOKUP(Y21,別添①勤務時間!$A$3:$K$39,10,FALSE),"")</f>
        <v/>
      </c>
      <c r="BK21" s="109" t="str">
        <f>IFERROR(VLOOKUP(Z21,別添①勤務時間!$A$3:$K$39,10,FALSE),"")</f>
        <v/>
      </c>
      <c r="BL21" s="109" t="str">
        <f>IFERROR(VLOOKUP(AA21,別添①勤務時間!$A$3:$K$39,10,FALSE),"")</f>
        <v/>
      </c>
      <c r="BM21" s="109" t="str">
        <f>IFERROR(VLOOKUP(AB21,別添①勤務時間!$A$3:$K$39,10,FALSE),"")</f>
        <v/>
      </c>
      <c r="BN21" s="109" t="str">
        <f>IFERROR(VLOOKUP(AC21,別添①勤務時間!$A$3:$K$39,10,FALSE),"")</f>
        <v/>
      </c>
      <c r="BO21" s="109" t="str">
        <f>IFERROR(VLOOKUP(AD21,別添①勤務時間!$A$3:$K$39,10,FALSE),"")</f>
        <v/>
      </c>
      <c r="BP21" s="109" t="str">
        <f>IFERROR(VLOOKUP(AE21,別添①勤務時間!$A$3:$K$39,10,FALSE),"")</f>
        <v/>
      </c>
      <c r="BQ21" s="109" t="str">
        <f>IFERROR(VLOOKUP(AF21,別添①勤務時間!$A$3:$K$39,10,FALSE),"")</f>
        <v/>
      </c>
      <c r="BR21" s="109" t="str">
        <f>IFERROR(VLOOKUP(AG21,別添①勤務時間!$A$3:$K$39,10,FALSE),"")</f>
        <v/>
      </c>
      <c r="BS21" s="109" t="str">
        <f>IFERROR(VLOOKUP(AH21,別添①勤務時間!$A$3:$K$39,10,FALSE),"")</f>
        <v/>
      </c>
      <c r="BT21" s="109" t="str">
        <f>IFERROR(VLOOKUP(AI21,別添①勤務時間!$A$3:$K$39,10,FALSE),"")</f>
        <v/>
      </c>
      <c r="BU21" s="109" t="str">
        <f>IFERROR(VLOOKUP(AJ21,別添①勤務時間!$A$3:$K$39,10,FALSE),"")</f>
        <v/>
      </c>
      <c r="BV21" s="109" t="str">
        <f>IFERROR(VLOOKUP(AK21,別添①勤務時間!$A$3:$K$39,10,FALSE),"")</f>
        <v/>
      </c>
      <c r="BW21" s="109" t="str">
        <f>IFERROR(VLOOKUP(AL21,別添①勤務時間!$A$3:$K$39,10,FALSE),"")</f>
        <v/>
      </c>
      <c r="BX21" s="109" t="str">
        <f>IFERROR(VLOOKUP(AM21,別添①勤務時間!$A$3:$K$39,10,FALSE),"")</f>
        <v/>
      </c>
      <c r="BY21" s="109" t="str">
        <f>IFERROR(VLOOKUP(AN21,別添①勤務時間!$A$3:$K$39,10,FALSE),"")</f>
        <v/>
      </c>
      <c r="BZ21" s="109" t="str">
        <f>IFERROR(VLOOKUP(AO21,別添①勤務時間!$A$3:$K$39,10,FALSE),"")</f>
        <v/>
      </c>
    </row>
    <row r="22" spans="1:78" ht="22.8" customHeight="1">
      <c r="A22" s="75">
        <f t="shared" si="4"/>
        <v>10</v>
      </c>
      <c r="B22" s="48"/>
      <c r="C22" s="236"/>
      <c r="D22" s="281"/>
      <c r="E22" s="282"/>
      <c r="F22" s="283"/>
      <c r="G22" s="281"/>
      <c r="H22" s="282"/>
      <c r="I22" s="282"/>
      <c r="J22" s="284"/>
      <c r="K22" s="48"/>
      <c r="L22" s="49"/>
      <c r="M22" s="49"/>
      <c r="N22" s="49"/>
      <c r="O22" s="49"/>
      <c r="P22" s="49"/>
      <c r="Q22" s="51"/>
      <c r="R22" s="50"/>
      <c r="S22" s="49"/>
      <c r="T22" s="49"/>
      <c r="U22" s="49"/>
      <c r="V22" s="49"/>
      <c r="W22" s="49"/>
      <c r="X22" s="51"/>
      <c r="Y22" s="50"/>
      <c r="Z22" s="49"/>
      <c r="AA22" s="49"/>
      <c r="AB22" s="49"/>
      <c r="AC22" s="49"/>
      <c r="AD22" s="49"/>
      <c r="AE22" s="51"/>
      <c r="AF22" s="50"/>
      <c r="AG22" s="49"/>
      <c r="AH22" s="49"/>
      <c r="AI22" s="49"/>
      <c r="AJ22" s="49"/>
      <c r="AK22" s="49"/>
      <c r="AL22" s="51"/>
      <c r="AM22" s="49"/>
      <c r="AN22" s="49"/>
      <c r="AO22" s="51"/>
      <c r="AP22" s="40" t="str">
        <f t="shared" si="5"/>
        <v/>
      </c>
      <c r="AQ22" s="3" t="str">
        <f t="shared" si="7"/>
        <v/>
      </c>
      <c r="AR22" s="3" t="str">
        <f t="shared" si="6"/>
        <v/>
      </c>
      <c r="AS22" s="47"/>
      <c r="AT22" s="52"/>
      <c r="AU22" s="53"/>
      <c r="AV22" s="109" t="str">
        <f>IFERROR(VLOOKUP(K22,別添①勤務時間!$A$3:$K$39,10,FALSE),"")</f>
        <v/>
      </c>
      <c r="AW22" s="109" t="str">
        <f>IFERROR(VLOOKUP(L22,別添①勤務時間!$A$3:$K$39,10,FALSE),"")</f>
        <v/>
      </c>
      <c r="AX22" s="109" t="str">
        <f>IFERROR(VLOOKUP(M22,別添①勤務時間!$A$3:$K$39,10,FALSE),"")</f>
        <v/>
      </c>
      <c r="AY22" s="109" t="str">
        <f>IFERROR(VLOOKUP(N22,別添①勤務時間!$A$3:$K$39,10,FALSE),"")</f>
        <v/>
      </c>
      <c r="AZ22" s="109" t="str">
        <f>IFERROR(VLOOKUP(O22,別添①勤務時間!$A$3:$K$39,10,FALSE),"")</f>
        <v/>
      </c>
      <c r="BA22" s="109" t="str">
        <f>IFERROR(VLOOKUP(P22,別添①勤務時間!$A$3:$K$39,10,FALSE),"")</f>
        <v/>
      </c>
      <c r="BB22" s="109" t="str">
        <f>IFERROR(VLOOKUP(Q22,別添①勤務時間!$A$3:$K$39,10,FALSE),"")</f>
        <v/>
      </c>
      <c r="BC22" s="109" t="str">
        <f>IFERROR(VLOOKUP(R22,別添①勤務時間!$A$3:$K$39,10,FALSE),"")</f>
        <v/>
      </c>
      <c r="BD22" s="109" t="str">
        <f>IFERROR(VLOOKUP(S22,別添①勤務時間!$A$3:$K$39,10,FALSE),"")</f>
        <v/>
      </c>
      <c r="BE22" s="109" t="str">
        <f>IFERROR(VLOOKUP(T22,別添①勤務時間!$A$3:$K$39,10,FALSE),"")</f>
        <v/>
      </c>
      <c r="BF22" s="109" t="str">
        <f>IFERROR(VLOOKUP(U22,別添①勤務時間!$A$3:$K$39,10,FALSE),"")</f>
        <v/>
      </c>
      <c r="BG22" s="109" t="str">
        <f>IFERROR(VLOOKUP(V22,別添①勤務時間!$A$3:$K$39,10,FALSE),"")</f>
        <v/>
      </c>
      <c r="BH22" s="109" t="str">
        <f>IFERROR(VLOOKUP(W22,別添①勤務時間!$A$3:$K$39,10,FALSE),"")</f>
        <v/>
      </c>
      <c r="BI22" s="109" t="str">
        <f>IFERROR(VLOOKUP(X22,別添①勤務時間!$A$3:$K$39,10,FALSE),"")</f>
        <v/>
      </c>
      <c r="BJ22" s="109" t="str">
        <f>IFERROR(VLOOKUP(Y22,別添①勤務時間!$A$3:$K$39,10,FALSE),"")</f>
        <v/>
      </c>
      <c r="BK22" s="109" t="str">
        <f>IFERROR(VLOOKUP(Z22,別添①勤務時間!$A$3:$K$39,10,FALSE),"")</f>
        <v/>
      </c>
      <c r="BL22" s="109" t="str">
        <f>IFERROR(VLOOKUP(AA22,別添①勤務時間!$A$3:$K$39,10,FALSE),"")</f>
        <v/>
      </c>
      <c r="BM22" s="109" t="str">
        <f>IFERROR(VLOOKUP(AB22,別添①勤務時間!$A$3:$K$39,10,FALSE),"")</f>
        <v/>
      </c>
      <c r="BN22" s="109" t="str">
        <f>IFERROR(VLOOKUP(AC22,別添①勤務時間!$A$3:$K$39,10,FALSE),"")</f>
        <v/>
      </c>
      <c r="BO22" s="109" t="str">
        <f>IFERROR(VLOOKUP(AD22,別添①勤務時間!$A$3:$K$39,10,FALSE),"")</f>
        <v/>
      </c>
      <c r="BP22" s="109" t="str">
        <f>IFERROR(VLOOKUP(AE22,別添①勤務時間!$A$3:$K$39,10,FALSE),"")</f>
        <v/>
      </c>
      <c r="BQ22" s="109" t="str">
        <f>IFERROR(VLOOKUP(AF22,別添①勤務時間!$A$3:$K$39,10,FALSE),"")</f>
        <v/>
      </c>
      <c r="BR22" s="109" t="str">
        <f>IFERROR(VLOOKUP(AG22,別添①勤務時間!$A$3:$K$39,10,FALSE),"")</f>
        <v/>
      </c>
      <c r="BS22" s="109" t="str">
        <f>IFERROR(VLOOKUP(AH22,別添①勤務時間!$A$3:$K$39,10,FALSE),"")</f>
        <v/>
      </c>
      <c r="BT22" s="109" t="str">
        <f>IFERROR(VLOOKUP(AI22,別添①勤務時間!$A$3:$K$39,10,FALSE),"")</f>
        <v/>
      </c>
      <c r="BU22" s="109" t="str">
        <f>IFERROR(VLOOKUP(AJ22,別添①勤務時間!$A$3:$K$39,10,FALSE),"")</f>
        <v/>
      </c>
      <c r="BV22" s="109" t="str">
        <f>IFERROR(VLOOKUP(AK22,別添①勤務時間!$A$3:$K$39,10,FALSE),"")</f>
        <v/>
      </c>
      <c r="BW22" s="109" t="str">
        <f>IFERROR(VLOOKUP(AL22,別添①勤務時間!$A$3:$K$39,10,FALSE),"")</f>
        <v/>
      </c>
      <c r="BX22" s="109" t="str">
        <f>IFERROR(VLOOKUP(AM22,別添①勤務時間!$A$3:$K$39,10,FALSE),"")</f>
        <v/>
      </c>
      <c r="BY22" s="109" t="str">
        <f>IFERROR(VLOOKUP(AN22,別添①勤務時間!$A$3:$K$39,10,FALSE),"")</f>
        <v/>
      </c>
      <c r="BZ22" s="109" t="str">
        <f>IFERROR(VLOOKUP(AO22,別添①勤務時間!$A$3:$K$39,10,FALSE),"")</f>
        <v/>
      </c>
    </row>
    <row r="23" spans="1:78" ht="22.8" customHeight="1">
      <c r="A23" s="75">
        <f t="shared" si="4"/>
        <v>11</v>
      </c>
      <c r="B23" s="48"/>
      <c r="C23" s="236"/>
      <c r="D23" s="281"/>
      <c r="E23" s="282"/>
      <c r="F23" s="283"/>
      <c r="G23" s="281"/>
      <c r="H23" s="282"/>
      <c r="I23" s="282"/>
      <c r="J23" s="284"/>
      <c r="K23" s="48"/>
      <c r="L23" s="49"/>
      <c r="M23" s="49"/>
      <c r="N23" s="49"/>
      <c r="O23" s="49"/>
      <c r="P23" s="49"/>
      <c r="Q23" s="51"/>
      <c r="R23" s="50"/>
      <c r="S23" s="49"/>
      <c r="T23" s="49"/>
      <c r="U23" s="49"/>
      <c r="V23" s="49"/>
      <c r="W23" s="49"/>
      <c r="X23" s="51"/>
      <c r="Y23" s="50"/>
      <c r="Z23" s="49"/>
      <c r="AA23" s="49"/>
      <c r="AB23" s="49"/>
      <c r="AC23" s="49"/>
      <c r="AD23" s="49"/>
      <c r="AE23" s="51"/>
      <c r="AF23" s="50"/>
      <c r="AG23" s="49"/>
      <c r="AH23" s="49"/>
      <c r="AI23" s="49"/>
      <c r="AJ23" s="49"/>
      <c r="AK23" s="49"/>
      <c r="AL23" s="51"/>
      <c r="AM23" s="49"/>
      <c r="AN23" s="49"/>
      <c r="AO23" s="51"/>
      <c r="AP23" s="40" t="str">
        <f t="shared" si="5"/>
        <v/>
      </c>
      <c r="AQ23" s="3" t="str">
        <f t="shared" si="7"/>
        <v/>
      </c>
      <c r="AR23" s="3" t="str">
        <f t="shared" si="6"/>
        <v/>
      </c>
      <c r="AS23" s="47"/>
      <c r="AT23" s="52"/>
      <c r="AU23" s="53"/>
      <c r="AV23" s="109" t="str">
        <f>IFERROR(VLOOKUP(K23,別添①勤務時間!$A$3:$K$39,10,FALSE),"")</f>
        <v/>
      </c>
      <c r="AW23" s="109" t="str">
        <f>IFERROR(VLOOKUP(L23,別添①勤務時間!$A$3:$K$39,10,FALSE),"")</f>
        <v/>
      </c>
      <c r="AX23" s="109" t="str">
        <f>IFERROR(VLOOKUP(M23,別添①勤務時間!$A$3:$K$39,10,FALSE),"")</f>
        <v/>
      </c>
      <c r="AY23" s="109" t="str">
        <f>IFERROR(VLOOKUP(N23,別添①勤務時間!$A$3:$K$39,10,FALSE),"")</f>
        <v/>
      </c>
      <c r="AZ23" s="109" t="str">
        <f>IFERROR(VLOOKUP(O23,別添①勤務時間!$A$3:$K$39,10,FALSE),"")</f>
        <v/>
      </c>
      <c r="BA23" s="109" t="str">
        <f>IFERROR(VLOOKUP(P23,別添①勤務時間!$A$3:$K$39,10,FALSE),"")</f>
        <v/>
      </c>
      <c r="BB23" s="109" t="str">
        <f>IFERROR(VLOOKUP(Q23,別添①勤務時間!$A$3:$K$39,10,FALSE),"")</f>
        <v/>
      </c>
      <c r="BC23" s="109" t="str">
        <f>IFERROR(VLOOKUP(R23,別添①勤務時間!$A$3:$K$39,10,FALSE),"")</f>
        <v/>
      </c>
      <c r="BD23" s="109" t="str">
        <f>IFERROR(VLOOKUP(S23,別添①勤務時間!$A$3:$K$39,10,FALSE),"")</f>
        <v/>
      </c>
      <c r="BE23" s="109" t="str">
        <f>IFERROR(VLOOKUP(T23,別添①勤務時間!$A$3:$K$39,10,FALSE),"")</f>
        <v/>
      </c>
      <c r="BF23" s="109" t="str">
        <f>IFERROR(VLOOKUP(U23,別添①勤務時間!$A$3:$K$39,10,FALSE),"")</f>
        <v/>
      </c>
      <c r="BG23" s="109" t="str">
        <f>IFERROR(VLOOKUP(V23,別添①勤務時間!$A$3:$K$39,10,FALSE),"")</f>
        <v/>
      </c>
      <c r="BH23" s="109" t="str">
        <f>IFERROR(VLOOKUP(W23,別添①勤務時間!$A$3:$K$39,10,FALSE),"")</f>
        <v/>
      </c>
      <c r="BI23" s="109" t="str">
        <f>IFERROR(VLOOKUP(X23,別添①勤務時間!$A$3:$K$39,10,FALSE),"")</f>
        <v/>
      </c>
      <c r="BJ23" s="109" t="str">
        <f>IFERROR(VLOOKUP(Y23,別添①勤務時間!$A$3:$K$39,10,FALSE),"")</f>
        <v/>
      </c>
      <c r="BK23" s="109" t="str">
        <f>IFERROR(VLOOKUP(Z23,別添①勤務時間!$A$3:$K$39,10,FALSE),"")</f>
        <v/>
      </c>
      <c r="BL23" s="109" t="str">
        <f>IFERROR(VLOOKUP(AA23,別添①勤務時間!$A$3:$K$39,10,FALSE),"")</f>
        <v/>
      </c>
      <c r="BM23" s="109" t="str">
        <f>IFERROR(VLOOKUP(AB23,別添①勤務時間!$A$3:$K$39,10,FALSE),"")</f>
        <v/>
      </c>
      <c r="BN23" s="109" t="str">
        <f>IFERROR(VLOOKUP(AC23,別添①勤務時間!$A$3:$K$39,10,FALSE),"")</f>
        <v/>
      </c>
      <c r="BO23" s="109" t="str">
        <f>IFERROR(VLOOKUP(AD23,別添①勤務時間!$A$3:$K$39,10,FALSE),"")</f>
        <v/>
      </c>
      <c r="BP23" s="109" t="str">
        <f>IFERROR(VLOOKUP(AE23,別添①勤務時間!$A$3:$K$39,10,FALSE),"")</f>
        <v/>
      </c>
      <c r="BQ23" s="109" t="str">
        <f>IFERROR(VLOOKUP(AF23,別添①勤務時間!$A$3:$K$39,10,FALSE),"")</f>
        <v/>
      </c>
      <c r="BR23" s="109" t="str">
        <f>IFERROR(VLOOKUP(AG23,別添①勤務時間!$A$3:$K$39,10,FALSE),"")</f>
        <v/>
      </c>
      <c r="BS23" s="109" t="str">
        <f>IFERROR(VLOOKUP(AH23,別添①勤務時間!$A$3:$K$39,10,FALSE),"")</f>
        <v/>
      </c>
      <c r="BT23" s="109" t="str">
        <f>IFERROR(VLOOKUP(AI23,別添①勤務時間!$A$3:$K$39,10,FALSE),"")</f>
        <v/>
      </c>
      <c r="BU23" s="109" t="str">
        <f>IFERROR(VLOOKUP(AJ23,別添①勤務時間!$A$3:$K$39,10,FALSE),"")</f>
        <v/>
      </c>
      <c r="BV23" s="109" t="str">
        <f>IFERROR(VLOOKUP(AK23,別添①勤務時間!$A$3:$K$39,10,FALSE),"")</f>
        <v/>
      </c>
      <c r="BW23" s="109" t="str">
        <f>IFERROR(VLOOKUP(AL23,別添①勤務時間!$A$3:$K$39,10,FALSE),"")</f>
        <v/>
      </c>
      <c r="BX23" s="109" t="str">
        <f>IFERROR(VLOOKUP(AM23,別添①勤務時間!$A$3:$K$39,10,FALSE),"")</f>
        <v/>
      </c>
      <c r="BY23" s="109" t="str">
        <f>IFERROR(VLOOKUP(AN23,別添①勤務時間!$A$3:$K$39,10,FALSE),"")</f>
        <v/>
      </c>
      <c r="BZ23" s="109" t="str">
        <f>IFERROR(VLOOKUP(AO23,別添①勤務時間!$A$3:$K$39,10,FALSE),"")</f>
        <v/>
      </c>
    </row>
    <row r="24" spans="1:78" ht="22.8" customHeight="1">
      <c r="A24" s="75">
        <f t="shared" si="4"/>
        <v>12</v>
      </c>
      <c r="B24" s="48"/>
      <c r="C24" s="236"/>
      <c r="D24" s="281"/>
      <c r="E24" s="282"/>
      <c r="F24" s="283"/>
      <c r="G24" s="281"/>
      <c r="H24" s="282"/>
      <c r="I24" s="282"/>
      <c r="J24" s="284"/>
      <c r="K24" s="48"/>
      <c r="L24" s="49"/>
      <c r="M24" s="49"/>
      <c r="N24" s="49"/>
      <c r="O24" s="49"/>
      <c r="P24" s="49"/>
      <c r="Q24" s="51"/>
      <c r="R24" s="50"/>
      <c r="S24" s="49"/>
      <c r="T24" s="49"/>
      <c r="U24" s="49"/>
      <c r="V24" s="49"/>
      <c r="W24" s="49"/>
      <c r="X24" s="51"/>
      <c r="Y24" s="50"/>
      <c r="Z24" s="49"/>
      <c r="AA24" s="49"/>
      <c r="AB24" s="49"/>
      <c r="AC24" s="49"/>
      <c r="AD24" s="49"/>
      <c r="AE24" s="51"/>
      <c r="AF24" s="50"/>
      <c r="AG24" s="49"/>
      <c r="AH24" s="49"/>
      <c r="AI24" s="49"/>
      <c r="AJ24" s="49"/>
      <c r="AK24" s="49"/>
      <c r="AL24" s="51"/>
      <c r="AM24" s="49"/>
      <c r="AN24" s="49"/>
      <c r="AO24" s="51"/>
      <c r="AP24" s="40" t="str">
        <f t="shared" si="5"/>
        <v/>
      </c>
      <c r="AQ24" s="3" t="str">
        <f t="shared" si="7"/>
        <v/>
      </c>
      <c r="AR24" s="3" t="str">
        <f t="shared" si="6"/>
        <v/>
      </c>
      <c r="AS24" s="47"/>
      <c r="AT24" s="52"/>
      <c r="AU24" s="53"/>
      <c r="AV24" s="109" t="str">
        <f>IFERROR(VLOOKUP(K24,別添①勤務時間!$A$3:$K$39,10,FALSE),"")</f>
        <v/>
      </c>
      <c r="AW24" s="109" t="str">
        <f>IFERROR(VLOOKUP(L24,別添①勤務時間!$A$3:$K$39,10,FALSE),"")</f>
        <v/>
      </c>
      <c r="AX24" s="109" t="str">
        <f>IFERROR(VLOOKUP(M24,別添①勤務時間!$A$3:$K$39,10,FALSE),"")</f>
        <v/>
      </c>
      <c r="AY24" s="109" t="str">
        <f>IFERROR(VLOOKUP(N24,別添①勤務時間!$A$3:$K$39,10,FALSE),"")</f>
        <v/>
      </c>
      <c r="AZ24" s="109" t="str">
        <f>IFERROR(VLOOKUP(O24,別添①勤務時間!$A$3:$K$39,10,FALSE),"")</f>
        <v/>
      </c>
      <c r="BA24" s="109" t="str">
        <f>IFERROR(VLOOKUP(P24,別添①勤務時間!$A$3:$K$39,10,FALSE),"")</f>
        <v/>
      </c>
      <c r="BB24" s="109" t="str">
        <f>IFERROR(VLOOKUP(Q24,別添①勤務時間!$A$3:$K$39,10,FALSE),"")</f>
        <v/>
      </c>
      <c r="BC24" s="109" t="str">
        <f>IFERROR(VLOOKUP(R24,別添①勤務時間!$A$3:$K$39,10,FALSE),"")</f>
        <v/>
      </c>
      <c r="BD24" s="109" t="str">
        <f>IFERROR(VLOOKUP(S24,別添①勤務時間!$A$3:$K$39,10,FALSE),"")</f>
        <v/>
      </c>
      <c r="BE24" s="109" t="str">
        <f>IFERROR(VLOOKUP(T24,別添①勤務時間!$A$3:$K$39,10,FALSE),"")</f>
        <v/>
      </c>
      <c r="BF24" s="109" t="str">
        <f>IFERROR(VLOOKUP(U24,別添①勤務時間!$A$3:$K$39,10,FALSE),"")</f>
        <v/>
      </c>
      <c r="BG24" s="109" t="str">
        <f>IFERROR(VLOOKUP(V24,別添①勤務時間!$A$3:$K$39,10,FALSE),"")</f>
        <v/>
      </c>
      <c r="BH24" s="109" t="str">
        <f>IFERROR(VLOOKUP(W24,別添①勤務時間!$A$3:$K$39,10,FALSE),"")</f>
        <v/>
      </c>
      <c r="BI24" s="109" t="str">
        <f>IFERROR(VLOOKUP(X24,別添①勤務時間!$A$3:$K$39,10,FALSE),"")</f>
        <v/>
      </c>
      <c r="BJ24" s="109" t="str">
        <f>IFERROR(VLOOKUP(Y24,別添①勤務時間!$A$3:$K$39,10,FALSE),"")</f>
        <v/>
      </c>
      <c r="BK24" s="109" t="str">
        <f>IFERROR(VLOOKUP(Z24,別添①勤務時間!$A$3:$K$39,10,FALSE),"")</f>
        <v/>
      </c>
      <c r="BL24" s="109" t="str">
        <f>IFERROR(VLOOKUP(AA24,別添①勤務時間!$A$3:$K$39,10,FALSE),"")</f>
        <v/>
      </c>
      <c r="BM24" s="109" t="str">
        <f>IFERROR(VLOOKUP(AB24,別添①勤務時間!$A$3:$K$39,10,FALSE),"")</f>
        <v/>
      </c>
      <c r="BN24" s="109" t="str">
        <f>IFERROR(VLOOKUP(AC24,別添①勤務時間!$A$3:$K$39,10,FALSE),"")</f>
        <v/>
      </c>
      <c r="BO24" s="109" t="str">
        <f>IFERROR(VLOOKUP(AD24,別添①勤務時間!$A$3:$K$39,10,FALSE),"")</f>
        <v/>
      </c>
      <c r="BP24" s="109" t="str">
        <f>IFERROR(VLOOKUP(AE24,別添①勤務時間!$A$3:$K$39,10,FALSE),"")</f>
        <v/>
      </c>
      <c r="BQ24" s="109" t="str">
        <f>IFERROR(VLOOKUP(AF24,別添①勤務時間!$A$3:$K$39,10,FALSE),"")</f>
        <v/>
      </c>
      <c r="BR24" s="109" t="str">
        <f>IFERROR(VLOOKUP(AG24,別添①勤務時間!$A$3:$K$39,10,FALSE),"")</f>
        <v/>
      </c>
      <c r="BS24" s="109" t="str">
        <f>IFERROR(VLOOKUP(AH24,別添①勤務時間!$A$3:$K$39,10,FALSE),"")</f>
        <v/>
      </c>
      <c r="BT24" s="109" t="str">
        <f>IFERROR(VLOOKUP(AI24,別添①勤務時間!$A$3:$K$39,10,FALSE),"")</f>
        <v/>
      </c>
      <c r="BU24" s="109" t="str">
        <f>IFERROR(VLOOKUP(AJ24,別添①勤務時間!$A$3:$K$39,10,FALSE),"")</f>
        <v/>
      </c>
      <c r="BV24" s="109" t="str">
        <f>IFERROR(VLOOKUP(AK24,別添①勤務時間!$A$3:$K$39,10,FALSE),"")</f>
        <v/>
      </c>
      <c r="BW24" s="109" t="str">
        <f>IFERROR(VLOOKUP(AL24,別添①勤務時間!$A$3:$K$39,10,FALSE),"")</f>
        <v/>
      </c>
      <c r="BX24" s="109" t="str">
        <f>IFERROR(VLOOKUP(AM24,別添①勤務時間!$A$3:$K$39,10,FALSE),"")</f>
        <v/>
      </c>
      <c r="BY24" s="109" t="str">
        <f>IFERROR(VLOOKUP(AN24,別添①勤務時間!$A$3:$K$39,10,FALSE),"")</f>
        <v/>
      </c>
      <c r="BZ24" s="109" t="str">
        <f>IFERROR(VLOOKUP(AO24,別添①勤務時間!$A$3:$K$39,10,FALSE),"")</f>
        <v/>
      </c>
    </row>
    <row r="25" spans="1:78" ht="22.8" customHeight="1">
      <c r="A25" s="75">
        <f t="shared" si="4"/>
        <v>13</v>
      </c>
      <c r="B25" s="48"/>
      <c r="C25" s="236"/>
      <c r="D25" s="281"/>
      <c r="E25" s="282"/>
      <c r="F25" s="283"/>
      <c r="G25" s="281"/>
      <c r="H25" s="282"/>
      <c r="I25" s="282"/>
      <c r="J25" s="284"/>
      <c r="K25" s="48"/>
      <c r="L25" s="49"/>
      <c r="M25" s="49"/>
      <c r="N25" s="49"/>
      <c r="O25" s="49"/>
      <c r="P25" s="49"/>
      <c r="Q25" s="51"/>
      <c r="R25" s="50"/>
      <c r="S25" s="49"/>
      <c r="T25" s="49"/>
      <c r="U25" s="49"/>
      <c r="V25" s="49"/>
      <c r="W25" s="49"/>
      <c r="X25" s="51"/>
      <c r="Y25" s="50"/>
      <c r="Z25" s="49"/>
      <c r="AA25" s="49"/>
      <c r="AB25" s="49"/>
      <c r="AC25" s="49"/>
      <c r="AD25" s="49"/>
      <c r="AE25" s="51"/>
      <c r="AF25" s="50"/>
      <c r="AG25" s="49"/>
      <c r="AH25" s="49"/>
      <c r="AI25" s="49"/>
      <c r="AJ25" s="49"/>
      <c r="AK25" s="49"/>
      <c r="AL25" s="51"/>
      <c r="AM25" s="49"/>
      <c r="AN25" s="49"/>
      <c r="AO25" s="51"/>
      <c r="AP25" s="40" t="str">
        <f>IF($G25="","",IFERROR(IF($AP$3="4週",SUM($AV25:$BW25),SUM($AV25:$BZ25)),""))</f>
        <v/>
      </c>
      <c r="AQ25" s="3" t="str">
        <f t="shared" si="7"/>
        <v/>
      </c>
      <c r="AR25" s="3" t="str">
        <f t="shared" si="6"/>
        <v/>
      </c>
      <c r="AS25" s="47"/>
      <c r="AT25" s="52"/>
      <c r="AU25" s="53"/>
      <c r="AV25" s="109" t="str">
        <f>IFERROR(VLOOKUP(K25,別添①勤務時間!$A$3:$K$39,10,FALSE),"")</f>
        <v/>
      </c>
      <c r="AW25" s="109" t="str">
        <f>IFERROR(VLOOKUP(L25,別添①勤務時間!$A$3:$K$39,10,FALSE),"")</f>
        <v/>
      </c>
      <c r="AX25" s="109" t="str">
        <f>IFERROR(VLOOKUP(M25,別添①勤務時間!$A$3:$K$39,10,FALSE),"")</f>
        <v/>
      </c>
      <c r="AY25" s="109" t="str">
        <f>IFERROR(VLOOKUP(N25,別添①勤務時間!$A$3:$K$39,10,FALSE),"")</f>
        <v/>
      </c>
      <c r="AZ25" s="109" t="str">
        <f>IFERROR(VLOOKUP(O25,別添①勤務時間!$A$3:$K$39,10,FALSE),"")</f>
        <v/>
      </c>
      <c r="BA25" s="109" t="str">
        <f>IFERROR(VLOOKUP(P25,別添①勤務時間!$A$3:$K$39,10,FALSE),"")</f>
        <v/>
      </c>
      <c r="BB25" s="109" t="str">
        <f>IFERROR(VLOOKUP(Q25,別添①勤務時間!$A$3:$K$39,10,FALSE),"")</f>
        <v/>
      </c>
      <c r="BC25" s="109" t="str">
        <f>IFERROR(VLOOKUP(R25,別添①勤務時間!$A$3:$K$39,10,FALSE),"")</f>
        <v/>
      </c>
      <c r="BD25" s="109" t="str">
        <f>IFERROR(VLOOKUP(S25,別添①勤務時間!$A$3:$K$39,10,FALSE),"")</f>
        <v/>
      </c>
      <c r="BE25" s="109" t="str">
        <f>IFERROR(VLOOKUP(T25,別添①勤務時間!$A$3:$K$39,10,FALSE),"")</f>
        <v/>
      </c>
      <c r="BF25" s="109" t="str">
        <f>IFERROR(VLOOKUP(U25,別添①勤務時間!$A$3:$K$39,10,FALSE),"")</f>
        <v/>
      </c>
      <c r="BG25" s="109" t="str">
        <f>IFERROR(VLOOKUP(V25,別添①勤務時間!$A$3:$K$39,10,FALSE),"")</f>
        <v/>
      </c>
      <c r="BH25" s="109" t="str">
        <f>IFERROR(VLOOKUP(W25,別添①勤務時間!$A$3:$K$39,10,FALSE),"")</f>
        <v/>
      </c>
      <c r="BI25" s="109" t="str">
        <f>IFERROR(VLOOKUP(X25,別添①勤務時間!$A$3:$K$39,10,FALSE),"")</f>
        <v/>
      </c>
      <c r="BJ25" s="109" t="str">
        <f>IFERROR(VLOOKUP(Y25,別添①勤務時間!$A$3:$K$39,10,FALSE),"")</f>
        <v/>
      </c>
      <c r="BK25" s="109" t="str">
        <f>IFERROR(VLOOKUP(Z25,別添①勤務時間!$A$3:$K$39,10,FALSE),"")</f>
        <v/>
      </c>
      <c r="BL25" s="109" t="str">
        <f>IFERROR(VLOOKUP(AA25,別添①勤務時間!$A$3:$K$39,10,FALSE),"")</f>
        <v/>
      </c>
      <c r="BM25" s="109" t="str">
        <f>IFERROR(VLOOKUP(AB25,別添①勤務時間!$A$3:$K$39,10,FALSE),"")</f>
        <v/>
      </c>
      <c r="BN25" s="109" t="str">
        <f>IFERROR(VLOOKUP(AC25,別添①勤務時間!$A$3:$K$39,10,FALSE),"")</f>
        <v/>
      </c>
      <c r="BO25" s="109" t="str">
        <f>IFERROR(VLOOKUP(AD25,別添①勤務時間!$A$3:$K$39,10,FALSE),"")</f>
        <v/>
      </c>
      <c r="BP25" s="109" t="str">
        <f>IFERROR(VLOOKUP(AE25,別添①勤務時間!$A$3:$K$39,10,FALSE),"")</f>
        <v/>
      </c>
      <c r="BQ25" s="109" t="str">
        <f>IFERROR(VLOOKUP(AF25,別添①勤務時間!$A$3:$K$39,10,FALSE),"")</f>
        <v/>
      </c>
      <c r="BR25" s="109" t="str">
        <f>IFERROR(VLOOKUP(AG25,別添①勤務時間!$A$3:$K$39,10,FALSE),"")</f>
        <v/>
      </c>
      <c r="BS25" s="109" t="str">
        <f>IFERROR(VLOOKUP(AH25,別添①勤務時間!$A$3:$K$39,10,FALSE),"")</f>
        <v/>
      </c>
      <c r="BT25" s="109" t="str">
        <f>IFERROR(VLOOKUP(AI25,別添①勤務時間!$A$3:$K$39,10,FALSE),"")</f>
        <v/>
      </c>
      <c r="BU25" s="109" t="str">
        <f>IFERROR(VLOOKUP(AJ25,別添①勤務時間!$A$3:$K$39,10,FALSE),"")</f>
        <v/>
      </c>
      <c r="BV25" s="109" t="str">
        <f>IFERROR(VLOOKUP(AK25,別添①勤務時間!$A$3:$K$39,10,FALSE),"")</f>
        <v/>
      </c>
      <c r="BW25" s="109" t="str">
        <f>IFERROR(VLOOKUP(AL25,別添①勤務時間!$A$3:$K$39,10,FALSE),"")</f>
        <v/>
      </c>
      <c r="BX25" s="109" t="str">
        <f>IFERROR(VLOOKUP(AM25,別添①勤務時間!$A$3:$K$39,10,FALSE),"")</f>
        <v/>
      </c>
      <c r="BY25" s="109" t="str">
        <f>IFERROR(VLOOKUP(AN25,別添①勤務時間!$A$3:$K$39,10,FALSE),"")</f>
        <v/>
      </c>
      <c r="BZ25" s="109" t="str">
        <f>IFERROR(VLOOKUP(AO25,別添①勤務時間!$A$3:$K$39,10,FALSE),"")</f>
        <v/>
      </c>
    </row>
    <row r="26" spans="1:78" ht="22.8" customHeight="1">
      <c r="A26" s="75">
        <f t="shared" si="4"/>
        <v>14</v>
      </c>
      <c r="B26" s="48"/>
      <c r="C26" s="236"/>
      <c r="D26" s="281"/>
      <c r="E26" s="282"/>
      <c r="F26" s="283"/>
      <c r="G26" s="281"/>
      <c r="H26" s="282"/>
      <c r="I26" s="282"/>
      <c r="J26" s="284"/>
      <c r="K26" s="48"/>
      <c r="L26" s="49"/>
      <c r="M26" s="49"/>
      <c r="N26" s="49"/>
      <c r="O26" s="49"/>
      <c r="P26" s="49"/>
      <c r="Q26" s="51"/>
      <c r="R26" s="50"/>
      <c r="S26" s="49"/>
      <c r="T26" s="49"/>
      <c r="U26" s="49"/>
      <c r="V26" s="49"/>
      <c r="W26" s="49"/>
      <c r="X26" s="51"/>
      <c r="Y26" s="50"/>
      <c r="Z26" s="49"/>
      <c r="AA26" s="49"/>
      <c r="AB26" s="49"/>
      <c r="AC26" s="49"/>
      <c r="AD26" s="49"/>
      <c r="AE26" s="51"/>
      <c r="AF26" s="50"/>
      <c r="AG26" s="49"/>
      <c r="AH26" s="49"/>
      <c r="AI26" s="49"/>
      <c r="AJ26" s="49"/>
      <c r="AK26" s="49"/>
      <c r="AL26" s="51"/>
      <c r="AM26" s="49"/>
      <c r="AN26" s="49"/>
      <c r="AO26" s="51"/>
      <c r="AP26" s="40" t="str">
        <f t="shared" si="5"/>
        <v/>
      </c>
      <c r="AQ26" s="3" t="str">
        <f t="shared" si="7"/>
        <v/>
      </c>
      <c r="AR26" s="3" t="str">
        <f t="shared" si="6"/>
        <v/>
      </c>
      <c r="AS26" s="47"/>
      <c r="AT26" s="52"/>
      <c r="AU26" s="53"/>
      <c r="AV26" s="109" t="str">
        <f>IFERROR(VLOOKUP(K26,別添①勤務時間!$A$3:$K$39,10,FALSE),"")</f>
        <v/>
      </c>
      <c r="AW26" s="109" t="str">
        <f>IFERROR(VLOOKUP(L26,別添①勤務時間!$A$3:$K$39,10,FALSE),"")</f>
        <v/>
      </c>
      <c r="AX26" s="109" t="str">
        <f>IFERROR(VLOOKUP(M26,別添①勤務時間!$A$3:$K$39,10,FALSE),"")</f>
        <v/>
      </c>
      <c r="AY26" s="109" t="str">
        <f>IFERROR(VLOOKUP(N26,別添①勤務時間!$A$3:$K$39,10,FALSE),"")</f>
        <v/>
      </c>
      <c r="AZ26" s="109" t="str">
        <f>IFERROR(VLOOKUP(O26,別添①勤務時間!$A$3:$K$39,10,FALSE),"")</f>
        <v/>
      </c>
      <c r="BA26" s="109" t="str">
        <f>IFERROR(VLOOKUP(P26,別添①勤務時間!$A$3:$K$39,10,FALSE),"")</f>
        <v/>
      </c>
      <c r="BB26" s="109" t="str">
        <f>IFERROR(VLOOKUP(Q26,別添①勤務時間!$A$3:$K$39,10,FALSE),"")</f>
        <v/>
      </c>
      <c r="BC26" s="109" t="str">
        <f>IFERROR(VLOOKUP(R26,別添①勤務時間!$A$3:$K$39,10,FALSE),"")</f>
        <v/>
      </c>
      <c r="BD26" s="109" t="str">
        <f>IFERROR(VLOOKUP(S26,別添①勤務時間!$A$3:$K$39,10,FALSE),"")</f>
        <v/>
      </c>
      <c r="BE26" s="109" t="str">
        <f>IFERROR(VLOOKUP(T26,別添①勤務時間!$A$3:$K$39,10,FALSE),"")</f>
        <v/>
      </c>
      <c r="BF26" s="109" t="str">
        <f>IFERROR(VLOOKUP(U26,別添①勤務時間!$A$3:$K$39,10,FALSE),"")</f>
        <v/>
      </c>
      <c r="BG26" s="109" t="str">
        <f>IFERROR(VLOOKUP(V26,別添①勤務時間!$A$3:$K$39,10,FALSE),"")</f>
        <v/>
      </c>
      <c r="BH26" s="109" t="str">
        <f>IFERROR(VLOOKUP(W26,別添①勤務時間!$A$3:$K$39,10,FALSE),"")</f>
        <v/>
      </c>
      <c r="BI26" s="109" t="str">
        <f>IFERROR(VLOOKUP(X26,別添①勤務時間!$A$3:$K$39,10,FALSE),"")</f>
        <v/>
      </c>
      <c r="BJ26" s="109" t="str">
        <f>IFERROR(VLOOKUP(Y26,別添①勤務時間!$A$3:$K$39,10,FALSE),"")</f>
        <v/>
      </c>
      <c r="BK26" s="109" t="str">
        <f>IFERROR(VLOOKUP(Z26,別添①勤務時間!$A$3:$K$39,10,FALSE),"")</f>
        <v/>
      </c>
      <c r="BL26" s="109" t="str">
        <f>IFERROR(VLOOKUP(AA26,別添①勤務時間!$A$3:$K$39,10,FALSE),"")</f>
        <v/>
      </c>
      <c r="BM26" s="109" t="str">
        <f>IFERROR(VLOOKUP(AB26,別添①勤務時間!$A$3:$K$39,10,FALSE),"")</f>
        <v/>
      </c>
      <c r="BN26" s="109" t="str">
        <f>IFERROR(VLOOKUP(AC26,別添①勤務時間!$A$3:$K$39,10,FALSE),"")</f>
        <v/>
      </c>
      <c r="BO26" s="109" t="str">
        <f>IFERROR(VLOOKUP(AD26,別添①勤務時間!$A$3:$K$39,10,FALSE),"")</f>
        <v/>
      </c>
      <c r="BP26" s="109" t="str">
        <f>IFERROR(VLOOKUP(AE26,別添①勤務時間!$A$3:$K$39,10,FALSE),"")</f>
        <v/>
      </c>
      <c r="BQ26" s="109" t="str">
        <f>IFERROR(VLOOKUP(AF26,別添①勤務時間!$A$3:$K$39,10,FALSE),"")</f>
        <v/>
      </c>
      <c r="BR26" s="109" t="str">
        <f>IFERROR(VLOOKUP(AG26,別添①勤務時間!$A$3:$K$39,10,FALSE),"")</f>
        <v/>
      </c>
      <c r="BS26" s="109" t="str">
        <f>IFERROR(VLOOKUP(AH26,別添①勤務時間!$A$3:$K$39,10,FALSE),"")</f>
        <v/>
      </c>
      <c r="BT26" s="109" t="str">
        <f>IFERROR(VLOOKUP(AI26,別添①勤務時間!$A$3:$K$39,10,FALSE),"")</f>
        <v/>
      </c>
      <c r="BU26" s="109" t="str">
        <f>IFERROR(VLOOKUP(AJ26,別添①勤務時間!$A$3:$K$39,10,FALSE),"")</f>
        <v/>
      </c>
      <c r="BV26" s="109" t="str">
        <f>IFERROR(VLOOKUP(AK26,別添①勤務時間!$A$3:$K$39,10,FALSE),"")</f>
        <v/>
      </c>
      <c r="BW26" s="109" t="str">
        <f>IFERROR(VLOOKUP(AL26,別添①勤務時間!$A$3:$K$39,10,FALSE),"")</f>
        <v/>
      </c>
      <c r="BX26" s="109" t="str">
        <f>IFERROR(VLOOKUP(AM26,別添①勤務時間!$A$3:$K$39,10,FALSE),"")</f>
        <v/>
      </c>
      <c r="BY26" s="109" t="str">
        <f>IFERROR(VLOOKUP(AN26,別添①勤務時間!$A$3:$K$39,10,FALSE),"")</f>
        <v/>
      </c>
      <c r="BZ26" s="109" t="str">
        <f>IFERROR(VLOOKUP(AO26,別添①勤務時間!$A$3:$K$39,10,FALSE),"")</f>
        <v/>
      </c>
    </row>
    <row r="27" spans="1:78" ht="22.8" customHeight="1">
      <c r="A27" s="75">
        <f t="shared" si="4"/>
        <v>15</v>
      </c>
      <c r="B27" s="48"/>
      <c r="C27" s="236"/>
      <c r="D27" s="281"/>
      <c r="E27" s="282"/>
      <c r="F27" s="283"/>
      <c r="G27" s="281"/>
      <c r="H27" s="282"/>
      <c r="I27" s="282"/>
      <c r="J27" s="284"/>
      <c r="K27" s="48"/>
      <c r="L27" s="49"/>
      <c r="M27" s="49"/>
      <c r="N27" s="49"/>
      <c r="O27" s="49"/>
      <c r="P27" s="49"/>
      <c r="Q27" s="51"/>
      <c r="R27" s="50"/>
      <c r="S27" s="49"/>
      <c r="T27" s="49"/>
      <c r="U27" s="49"/>
      <c r="V27" s="49"/>
      <c r="W27" s="49"/>
      <c r="X27" s="51"/>
      <c r="Y27" s="50"/>
      <c r="Z27" s="49"/>
      <c r="AA27" s="49"/>
      <c r="AB27" s="49"/>
      <c r="AC27" s="49"/>
      <c r="AD27" s="49"/>
      <c r="AE27" s="51"/>
      <c r="AF27" s="50"/>
      <c r="AG27" s="49"/>
      <c r="AH27" s="49"/>
      <c r="AI27" s="49"/>
      <c r="AJ27" s="49"/>
      <c r="AK27" s="49"/>
      <c r="AL27" s="51"/>
      <c r="AM27" s="49"/>
      <c r="AN27" s="49"/>
      <c r="AO27" s="51"/>
      <c r="AP27" s="40" t="str">
        <f t="shared" si="5"/>
        <v/>
      </c>
      <c r="AQ27" s="3" t="str">
        <f t="shared" si="7"/>
        <v/>
      </c>
      <c r="AR27" s="3" t="str">
        <f t="shared" si="6"/>
        <v/>
      </c>
      <c r="AS27" s="47"/>
      <c r="AT27" s="52"/>
      <c r="AU27" s="53"/>
      <c r="AV27" s="109" t="str">
        <f>IFERROR(VLOOKUP(K27,別添①勤務時間!$A$3:$K$39,10,FALSE),"")</f>
        <v/>
      </c>
      <c r="AW27" s="109" t="str">
        <f>IFERROR(VLOOKUP(L27,別添①勤務時間!$A$3:$K$39,10,FALSE),"")</f>
        <v/>
      </c>
      <c r="AX27" s="109" t="str">
        <f>IFERROR(VLOOKUP(M27,別添①勤務時間!$A$3:$K$39,10,FALSE),"")</f>
        <v/>
      </c>
      <c r="AY27" s="109" t="str">
        <f>IFERROR(VLOOKUP(N27,別添①勤務時間!$A$3:$K$39,10,FALSE),"")</f>
        <v/>
      </c>
      <c r="AZ27" s="109" t="str">
        <f>IFERROR(VLOOKUP(O27,別添①勤務時間!$A$3:$K$39,10,FALSE),"")</f>
        <v/>
      </c>
      <c r="BA27" s="109" t="str">
        <f>IFERROR(VLOOKUP(P27,別添①勤務時間!$A$3:$K$39,10,FALSE),"")</f>
        <v/>
      </c>
      <c r="BB27" s="109" t="str">
        <f>IFERROR(VLOOKUP(Q27,別添①勤務時間!$A$3:$K$39,10,FALSE),"")</f>
        <v/>
      </c>
      <c r="BC27" s="109" t="str">
        <f>IFERROR(VLOOKUP(R27,別添①勤務時間!$A$3:$K$39,10,FALSE),"")</f>
        <v/>
      </c>
      <c r="BD27" s="109" t="str">
        <f>IFERROR(VLOOKUP(S27,別添①勤務時間!$A$3:$K$39,10,FALSE),"")</f>
        <v/>
      </c>
      <c r="BE27" s="109" t="str">
        <f>IFERROR(VLOOKUP(T27,別添①勤務時間!$A$3:$K$39,10,FALSE),"")</f>
        <v/>
      </c>
      <c r="BF27" s="109" t="str">
        <f>IFERROR(VLOOKUP(U27,別添①勤務時間!$A$3:$K$39,10,FALSE),"")</f>
        <v/>
      </c>
      <c r="BG27" s="109" t="str">
        <f>IFERROR(VLOOKUP(V27,別添①勤務時間!$A$3:$K$39,10,FALSE),"")</f>
        <v/>
      </c>
      <c r="BH27" s="109" t="str">
        <f>IFERROR(VLOOKUP(W27,別添①勤務時間!$A$3:$K$39,10,FALSE),"")</f>
        <v/>
      </c>
      <c r="BI27" s="109" t="str">
        <f>IFERROR(VLOOKUP(X27,別添①勤務時間!$A$3:$K$39,10,FALSE),"")</f>
        <v/>
      </c>
      <c r="BJ27" s="109" t="str">
        <f>IFERROR(VLOOKUP(Y27,別添①勤務時間!$A$3:$K$39,10,FALSE),"")</f>
        <v/>
      </c>
      <c r="BK27" s="109" t="str">
        <f>IFERROR(VLOOKUP(Z27,別添①勤務時間!$A$3:$K$39,10,FALSE),"")</f>
        <v/>
      </c>
      <c r="BL27" s="109" t="str">
        <f>IFERROR(VLOOKUP(AA27,別添①勤務時間!$A$3:$K$39,10,FALSE),"")</f>
        <v/>
      </c>
      <c r="BM27" s="109" t="str">
        <f>IFERROR(VLOOKUP(AB27,別添①勤務時間!$A$3:$K$39,10,FALSE),"")</f>
        <v/>
      </c>
      <c r="BN27" s="109" t="str">
        <f>IFERROR(VLOOKUP(AC27,別添①勤務時間!$A$3:$K$39,10,FALSE),"")</f>
        <v/>
      </c>
      <c r="BO27" s="109" t="str">
        <f>IFERROR(VLOOKUP(AD27,別添①勤務時間!$A$3:$K$39,10,FALSE),"")</f>
        <v/>
      </c>
      <c r="BP27" s="109" t="str">
        <f>IFERROR(VLOOKUP(AE27,別添①勤務時間!$A$3:$K$39,10,FALSE),"")</f>
        <v/>
      </c>
      <c r="BQ27" s="109" t="str">
        <f>IFERROR(VLOOKUP(AF27,別添①勤務時間!$A$3:$K$39,10,FALSE),"")</f>
        <v/>
      </c>
      <c r="BR27" s="109" t="str">
        <f>IFERROR(VLOOKUP(AG27,別添①勤務時間!$A$3:$K$39,10,FALSE),"")</f>
        <v/>
      </c>
      <c r="BS27" s="109" t="str">
        <f>IFERROR(VLOOKUP(AH27,別添①勤務時間!$A$3:$K$39,10,FALSE),"")</f>
        <v/>
      </c>
      <c r="BT27" s="109" t="str">
        <f>IFERROR(VLOOKUP(AI27,別添①勤務時間!$A$3:$K$39,10,FALSE),"")</f>
        <v/>
      </c>
      <c r="BU27" s="109" t="str">
        <f>IFERROR(VLOOKUP(AJ27,別添①勤務時間!$A$3:$K$39,10,FALSE),"")</f>
        <v/>
      </c>
      <c r="BV27" s="109" t="str">
        <f>IFERROR(VLOOKUP(AK27,別添①勤務時間!$A$3:$K$39,10,FALSE),"")</f>
        <v/>
      </c>
      <c r="BW27" s="109" t="str">
        <f>IFERROR(VLOOKUP(AL27,別添①勤務時間!$A$3:$K$39,10,FALSE),"")</f>
        <v/>
      </c>
      <c r="BX27" s="109" t="str">
        <f>IFERROR(VLOOKUP(AM27,別添①勤務時間!$A$3:$K$39,10,FALSE),"")</f>
        <v/>
      </c>
      <c r="BY27" s="109" t="str">
        <f>IFERROR(VLOOKUP(AN27,別添①勤務時間!$A$3:$K$39,10,FALSE),"")</f>
        <v/>
      </c>
      <c r="BZ27" s="109" t="str">
        <f>IFERROR(VLOOKUP(AO27,別添①勤務時間!$A$3:$K$39,10,FALSE),"")</f>
        <v/>
      </c>
    </row>
    <row r="28" spans="1:78" ht="22.8" customHeight="1">
      <c r="A28" s="75">
        <f t="shared" si="4"/>
        <v>16</v>
      </c>
      <c r="B28" s="48"/>
      <c r="C28" s="236"/>
      <c r="D28" s="281"/>
      <c r="E28" s="282"/>
      <c r="F28" s="283"/>
      <c r="G28" s="281"/>
      <c r="H28" s="282"/>
      <c r="I28" s="282"/>
      <c r="J28" s="284"/>
      <c r="K28" s="48"/>
      <c r="L28" s="49"/>
      <c r="M28" s="49"/>
      <c r="N28" s="49"/>
      <c r="O28" s="49"/>
      <c r="P28" s="49"/>
      <c r="Q28" s="51"/>
      <c r="R28" s="50"/>
      <c r="S28" s="49"/>
      <c r="T28" s="49"/>
      <c r="U28" s="49"/>
      <c r="V28" s="49"/>
      <c r="W28" s="49"/>
      <c r="X28" s="51"/>
      <c r="Y28" s="50"/>
      <c r="Z28" s="49"/>
      <c r="AA28" s="49"/>
      <c r="AB28" s="49"/>
      <c r="AC28" s="49"/>
      <c r="AD28" s="49"/>
      <c r="AE28" s="51"/>
      <c r="AF28" s="50"/>
      <c r="AG28" s="49"/>
      <c r="AH28" s="49"/>
      <c r="AI28" s="49"/>
      <c r="AJ28" s="49"/>
      <c r="AK28" s="49"/>
      <c r="AL28" s="51"/>
      <c r="AM28" s="49"/>
      <c r="AN28" s="49"/>
      <c r="AO28" s="51"/>
      <c r="AP28" s="40" t="str">
        <f t="shared" si="5"/>
        <v/>
      </c>
      <c r="AQ28" s="3" t="str">
        <f t="shared" si="7"/>
        <v/>
      </c>
      <c r="AR28" s="3" t="str">
        <f t="shared" si="6"/>
        <v/>
      </c>
      <c r="AS28" s="47"/>
      <c r="AT28" s="52"/>
      <c r="AU28" s="53"/>
      <c r="AV28" s="109" t="str">
        <f>IFERROR(VLOOKUP(K28,別添①勤務時間!$A$3:$K$39,10,FALSE),"")</f>
        <v/>
      </c>
      <c r="AW28" s="109" t="str">
        <f>IFERROR(VLOOKUP(L28,別添①勤務時間!$A$3:$K$39,10,FALSE),"")</f>
        <v/>
      </c>
      <c r="AX28" s="109" t="str">
        <f>IFERROR(VLOOKUP(M28,別添①勤務時間!$A$3:$K$39,10,FALSE),"")</f>
        <v/>
      </c>
      <c r="AY28" s="109" t="str">
        <f>IFERROR(VLOOKUP(N28,別添①勤務時間!$A$3:$K$39,10,FALSE),"")</f>
        <v/>
      </c>
      <c r="AZ28" s="109" t="str">
        <f>IFERROR(VLOOKUP(O28,別添①勤務時間!$A$3:$K$39,10,FALSE),"")</f>
        <v/>
      </c>
      <c r="BA28" s="109" t="str">
        <f>IFERROR(VLOOKUP(P28,別添①勤務時間!$A$3:$K$39,10,FALSE),"")</f>
        <v/>
      </c>
      <c r="BB28" s="109" t="str">
        <f>IFERROR(VLOOKUP(Q28,別添①勤務時間!$A$3:$K$39,10,FALSE),"")</f>
        <v/>
      </c>
      <c r="BC28" s="109" t="str">
        <f>IFERROR(VLOOKUP(R28,別添①勤務時間!$A$3:$K$39,10,FALSE),"")</f>
        <v/>
      </c>
      <c r="BD28" s="109" t="str">
        <f>IFERROR(VLOOKUP(S28,別添①勤務時間!$A$3:$K$39,10,FALSE),"")</f>
        <v/>
      </c>
      <c r="BE28" s="109" t="str">
        <f>IFERROR(VLOOKUP(T28,別添①勤務時間!$A$3:$K$39,10,FALSE),"")</f>
        <v/>
      </c>
      <c r="BF28" s="109" t="str">
        <f>IFERROR(VLOOKUP(U28,別添①勤務時間!$A$3:$K$39,10,FALSE),"")</f>
        <v/>
      </c>
      <c r="BG28" s="109" t="str">
        <f>IFERROR(VLOOKUP(V28,別添①勤務時間!$A$3:$K$39,10,FALSE),"")</f>
        <v/>
      </c>
      <c r="BH28" s="109" t="str">
        <f>IFERROR(VLOOKUP(W28,別添①勤務時間!$A$3:$K$39,10,FALSE),"")</f>
        <v/>
      </c>
      <c r="BI28" s="109" t="str">
        <f>IFERROR(VLOOKUP(X28,別添①勤務時間!$A$3:$K$39,10,FALSE),"")</f>
        <v/>
      </c>
      <c r="BJ28" s="109" t="str">
        <f>IFERROR(VLOOKUP(Y28,別添①勤務時間!$A$3:$K$39,10,FALSE),"")</f>
        <v/>
      </c>
      <c r="BK28" s="109" t="str">
        <f>IFERROR(VLOOKUP(Z28,別添①勤務時間!$A$3:$K$39,10,FALSE),"")</f>
        <v/>
      </c>
      <c r="BL28" s="109" t="str">
        <f>IFERROR(VLOOKUP(AA28,別添①勤務時間!$A$3:$K$39,10,FALSE),"")</f>
        <v/>
      </c>
      <c r="BM28" s="109" t="str">
        <f>IFERROR(VLOOKUP(AB28,別添①勤務時間!$A$3:$K$39,10,FALSE),"")</f>
        <v/>
      </c>
      <c r="BN28" s="109" t="str">
        <f>IFERROR(VLOOKUP(AC28,別添①勤務時間!$A$3:$K$39,10,FALSE),"")</f>
        <v/>
      </c>
      <c r="BO28" s="109" t="str">
        <f>IFERROR(VLOOKUP(AD28,別添①勤務時間!$A$3:$K$39,10,FALSE),"")</f>
        <v/>
      </c>
      <c r="BP28" s="109" t="str">
        <f>IFERROR(VLOOKUP(AE28,別添①勤務時間!$A$3:$K$39,10,FALSE),"")</f>
        <v/>
      </c>
      <c r="BQ28" s="109" t="str">
        <f>IFERROR(VLOOKUP(AF28,別添①勤務時間!$A$3:$K$39,10,FALSE),"")</f>
        <v/>
      </c>
      <c r="BR28" s="109" t="str">
        <f>IFERROR(VLOOKUP(AG28,別添①勤務時間!$A$3:$K$39,10,FALSE),"")</f>
        <v/>
      </c>
      <c r="BS28" s="109" t="str">
        <f>IFERROR(VLOOKUP(AH28,別添①勤務時間!$A$3:$K$39,10,FALSE),"")</f>
        <v/>
      </c>
      <c r="BT28" s="109" t="str">
        <f>IFERROR(VLOOKUP(AI28,別添①勤務時間!$A$3:$K$39,10,FALSE),"")</f>
        <v/>
      </c>
      <c r="BU28" s="109" t="str">
        <f>IFERROR(VLOOKUP(AJ28,別添①勤務時間!$A$3:$K$39,10,FALSE),"")</f>
        <v/>
      </c>
      <c r="BV28" s="109" t="str">
        <f>IFERROR(VLOOKUP(AK28,別添①勤務時間!$A$3:$K$39,10,FALSE),"")</f>
        <v/>
      </c>
      <c r="BW28" s="109" t="str">
        <f>IFERROR(VLOOKUP(AL28,別添①勤務時間!$A$3:$K$39,10,FALSE),"")</f>
        <v/>
      </c>
      <c r="BX28" s="109" t="str">
        <f>IFERROR(VLOOKUP(AM28,別添①勤務時間!$A$3:$K$39,10,FALSE),"")</f>
        <v/>
      </c>
      <c r="BY28" s="109" t="str">
        <f>IFERROR(VLOOKUP(AN28,別添①勤務時間!$A$3:$K$39,10,FALSE),"")</f>
        <v/>
      </c>
      <c r="BZ28" s="109" t="str">
        <f>IFERROR(VLOOKUP(AO28,別添①勤務時間!$A$3:$K$39,10,FALSE),"")</f>
        <v/>
      </c>
    </row>
    <row r="29" spans="1:78" ht="22.8" customHeight="1">
      <c r="A29" s="70" t="s">
        <v>250</v>
      </c>
      <c r="B29" s="69"/>
      <c r="C29" s="69"/>
      <c r="D29" s="71"/>
      <c r="E29" s="71"/>
      <c r="F29" s="71"/>
      <c r="G29" s="71"/>
      <c r="H29" s="71"/>
      <c r="I29" s="71"/>
      <c r="J29" s="72"/>
      <c r="K29" s="78"/>
      <c r="L29" s="34"/>
      <c r="M29" s="34"/>
      <c r="N29" s="34"/>
      <c r="O29" s="34"/>
      <c r="P29" s="34"/>
      <c r="Q29" s="35"/>
      <c r="R29" s="33"/>
      <c r="S29" s="34"/>
      <c r="T29" s="34"/>
      <c r="U29" s="34"/>
      <c r="V29" s="34"/>
      <c r="W29" s="34"/>
      <c r="X29" s="35"/>
      <c r="Y29" s="33"/>
      <c r="Z29" s="34"/>
      <c r="AA29" s="34"/>
      <c r="AB29" s="34"/>
      <c r="AC29" s="34"/>
      <c r="AD29" s="34"/>
      <c r="AE29" s="35"/>
      <c r="AF29" s="33"/>
      <c r="AG29" s="34"/>
      <c r="AH29" s="34"/>
      <c r="AI29" s="34"/>
      <c r="AJ29" s="34"/>
      <c r="AK29" s="34"/>
      <c r="AL29" s="35"/>
      <c r="AM29" s="34"/>
      <c r="AN29" s="34"/>
      <c r="AO29" s="35"/>
      <c r="AP29" s="41"/>
      <c r="AQ29" s="36"/>
      <c r="AR29" s="36"/>
      <c r="AS29" s="38"/>
      <c r="AT29" s="34"/>
      <c r="AU29" s="37"/>
      <c r="AV29" s="109"/>
      <c r="AW29" s="109"/>
      <c r="AX29" s="109"/>
      <c r="AY29" s="109"/>
      <c r="AZ29" s="109"/>
      <c r="BA29" s="109"/>
      <c r="BB29" s="109"/>
      <c r="BC29" s="109"/>
      <c r="BD29" s="109"/>
      <c r="BE29" s="109"/>
      <c r="BF29" s="109"/>
      <c r="BG29" s="109"/>
      <c r="BH29" s="109"/>
      <c r="BI29" s="109"/>
      <c r="BJ29" s="109"/>
      <c r="BK29" s="109"/>
      <c r="BL29" s="109"/>
      <c r="BM29" s="109"/>
      <c r="BN29" s="109"/>
      <c r="BO29" s="109"/>
      <c r="BP29" s="109"/>
      <c r="BQ29" s="109"/>
      <c r="BR29" s="109"/>
      <c r="BS29" s="109"/>
      <c r="BT29" s="109"/>
      <c r="BU29" s="109"/>
      <c r="BV29" s="109"/>
      <c r="BW29" s="109"/>
      <c r="BX29" s="109"/>
      <c r="BY29" s="109"/>
      <c r="BZ29" s="109"/>
    </row>
    <row r="30" spans="1:78" ht="22.8" customHeight="1">
      <c r="A30" s="413" t="s">
        <v>69</v>
      </c>
      <c r="B30" s="386"/>
      <c r="C30" s="386"/>
      <c r="D30" s="386"/>
      <c r="E30" s="386"/>
      <c r="F30" s="386"/>
      <c r="G30" s="386"/>
      <c r="H30" s="386"/>
      <c r="I30" s="386"/>
      <c r="J30" s="414"/>
      <c r="K30" s="79">
        <f>AV30</f>
        <v>0</v>
      </c>
      <c r="L30" s="80">
        <f t="shared" ref="L30:AO30" si="8">AW30</f>
        <v>0</v>
      </c>
      <c r="M30" s="80">
        <f t="shared" si="8"/>
        <v>0</v>
      </c>
      <c r="N30" s="80">
        <f t="shared" si="8"/>
        <v>0</v>
      </c>
      <c r="O30" s="80">
        <f t="shared" si="8"/>
        <v>0</v>
      </c>
      <c r="P30" s="80">
        <f t="shared" si="8"/>
        <v>0</v>
      </c>
      <c r="Q30" s="81">
        <f t="shared" si="8"/>
        <v>0</v>
      </c>
      <c r="R30" s="82">
        <f t="shared" si="8"/>
        <v>0</v>
      </c>
      <c r="S30" s="80">
        <f t="shared" si="8"/>
        <v>0</v>
      </c>
      <c r="T30" s="80">
        <f t="shared" si="8"/>
        <v>0</v>
      </c>
      <c r="U30" s="80">
        <f t="shared" si="8"/>
        <v>0</v>
      </c>
      <c r="V30" s="80">
        <f t="shared" si="8"/>
        <v>0</v>
      </c>
      <c r="W30" s="80">
        <f t="shared" si="8"/>
        <v>0</v>
      </c>
      <c r="X30" s="81">
        <f t="shared" si="8"/>
        <v>0</v>
      </c>
      <c r="Y30" s="82">
        <f t="shared" si="8"/>
        <v>0</v>
      </c>
      <c r="Z30" s="80">
        <f t="shared" si="8"/>
        <v>0</v>
      </c>
      <c r="AA30" s="80">
        <f t="shared" si="8"/>
        <v>0</v>
      </c>
      <c r="AB30" s="80">
        <f t="shared" si="8"/>
        <v>0</v>
      </c>
      <c r="AC30" s="80">
        <f t="shared" si="8"/>
        <v>0</v>
      </c>
      <c r="AD30" s="80">
        <f t="shared" si="8"/>
        <v>0</v>
      </c>
      <c r="AE30" s="81">
        <f t="shared" si="8"/>
        <v>0</v>
      </c>
      <c r="AF30" s="82">
        <f t="shared" si="8"/>
        <v>0</v>
      </c>
      <c r="AG30" s="80">
        <f t="shared" si="8"/>
        <v>0</v>
      </c>
      <c r="AH30" s="80">
        <f t="shared" si="8"/>
        <v>0</v>
      </c>
      <c r="AI30" s="80">
        <f t="shared" si="8"/>
        <v>0</v>
      </c>
      <c r="AJ30" s="80">
        <f t="shared" si="8"/>
        <v>0</v>
      </c>
      <c r="AK30" s="80">
        <f t="shared" si="8"/>
        <v>0</v>
      </c>
      <c r="AL30" s="81">
        <f t="shared" si="8"/>
        <v>0</v>
      </c>
      <c r="AM30" s="80">
        <f t="shared" si="8"/>
        <v>0</v>
      </c>
      <c r="AN30" s="80">
        <f t="shared" si="8"/>
        <v>0</v>
      </c>
      <c r="AO30" s="81">
        <f t="shared" si="8"/>
        <v>0</v>
      </c>
      <c r="AP30" s="83">
        <f>IF(COUNTA($K30:$AO30)=0,"",SUM(IF($AP$3="4週",$K30:$AL30,$K30:$AO30)))</f>
        <v>0</v>
      </c>
      <c r="AQ30" s="84">
        <f>IF($AP30="","",IF($AP$3="4週",$AP30/4,$AP30/(DAY(EOMONTH($K$10,0))/7)))</f>
        <v>0</v>
      </c>
      <c r="AR30" s="45"/>
      <c r="AS30" s="39"/>
      <c r="AT30" s="39"/>
      <c r="AU30" s="46"/>
      <c r="AV30" s="110">
        <f>IFERROR(SUM(AV$12:AV$29),"")</f>
        <v>0</v>
      </c>
      <c r="AW30" s="110">
        <f t="shared" ref="AW30:BZ30" si="9">IFERROR(SUM(AW$12:AW$29),"")</f>
        <v>0</v>
      </c>
      <c r="AX30" s="110">
        <f t="shared" si="9"/>
        <v>0</v>
      </c>
      <c r="AY30" s="110">
        <f t="shared" si="9"/>
        <v>0</v>
      </c>
      <c r="AZ30" s="110">
        <f t="shared" si="9"/>
        <v>0</v>
      </c>
      <c r="BA30" s="110">
        <f t="shared" si="9"/>
        <v>0</v>
      </c>
      <c r="BB30" s="110">
        <f t="shared" si="9"/>
        <v>0</v>
      </c>
      <c r="BC30" s="110">
        <f t="shared" si="9"/>
        <v>0</v>
      </c>
      <c r="BD30" s="110">
        <f t="shared" si="9"/>
        <v>0</v>
      </c>
      <c r="BE30" s="110">
        <f t="shared" si="9"/>
        <v>0</v>
      </c>
      <c r="BF30" s="110">
        <f t="shared" si="9"/>
        <v>0</v>
      </c>
      <c r="BG30" s="110">
        <f t="shared" si="9"/>
        <v>0</v>
      </c>
      <c r="BH30" s="110">
        <f t="shared" si="9"/>
        <v>0</v>
      </c>
      <c r="BI30" s="110">
        <f t="shared" si="9"/>
        <v>0</v>
      </c>
      <c r="BJ30" s="110">
        <f t="shared" si="9"/>
        <v>0</v>
      </c>
      <c r="BK30" s="110">
        <f t="shared" si="9"/>
        <v>0</v>
      </c>
      <c r="BL30" s="110">
        <f t="shared" si="9"/>
        <v>0</v>
      </c>
      <c r="BM30" s="110">
        <f t="shared" si="9"/>
        <v>0</v>
      </c>
      <c r="BN30" s="110">
        <f t="shared" si="9"/>
        <v>0</v>
      </c>
      <c r="BO30" s="110">
        <f t="shared" si="9"/>
        <v>0</v>
      </c>
      <c r="BP30" s="110">
        <f t="shared" si="9"/>
        <v>0</v>
      </c>
      <c r="BQ30" s="110">
        <f t="shared" si="9"/>
        <v>0</v>
      </c>
      <c r="BR30" s="110">
        <f t="shared" si="9"/>
        <v>0</v>
      </c>
      <c r="BS30" s="110">
        <f t="shared" si="9"/>
        <v>0</v>
      </c>
      <c r="BT30" s="110">
        <f t="shared" si="9"/>
        <v>0</v>
      </c>
      <c r="BU30" s="110">
        <f t="shared" si="9"/>
        <v>0</v>
      </c>
      <c r="BV30" s="110">
        <f t="shared" si="9"/>
        <v>0</v>
      </c>
      <c r="BW30" s="110">
        <f t="shared" si="9"/>
        <v>0</v>
      </c>
      <c r="BX30" s="110">
        <f t="shared" si="9"/>
        <v>0</v>
      </c>
      <c r="BY30" s="110">
        <f t="shared" si="9"/>
        <v>0</v>
      </c>
      <c r="BZ30" s="110">
        <f t="shared" si="9"/>
        <v>0</v>
      </c>
    </row>
    <row r="31" spans="1:78" ht="22.8" customHeight="1" thickBot="1">
      <c r="A31" s="415" t="s">
        <v>83</v>
      </c>
      <c r="B31" s="416"/>
      <c r="C31" s="416"/>
      <c r="D31" s="416"/>
      <c r="E31" s="416"/>
      <c r="F31" s="416"/>
      <c r="G31" s="416"/>
      <c r="H31" s="416"/>
      <c r="I31" s="416"/>
      <c r="J31" s="417"/>
      <c r="K31" s="85"/>
      <c r="L31" s="86"/>
      <c r="M31" s="86"/>
      <c r="N31" s="86"/>
      <c r="O31" s="86"/>
      <c r="P31" s="86"/>
      <c r="Q31" s="87"/>
      <c r="R31" s="88"/>
      <c r="S31" s="86"/>
      <c r="T31" s="86"/>
      <c r="U31" s="86"/>
      <c r="V31" s="86"/>
      <c r="W31" s="86"/>
      <c r="X31" s="87"/>
      <c r="Y31" s="88"/>
      <c r="Z31" s="86"/>
      <c r="AA31" s="86"/>
      <c r="AB31" s="86"/>
      <c r="AC31" s="86"/>
      <c r="AD31" s="86"/>
      <c r="AE31" s="87"/>
      <c r="AF31" s="88"/>
      <c r="AG31" s="86"/>
      <c r="AH31" s="86"/>
      <c r="AI31" s="86"/>
      <c r="AJ31" s="86"/>
      <c r="AK31" s="86"/>
      <c r="AL31" s="87"/>
      <c r="AM31" s="89"/>
      <c r="AN31" s="89"/>
      <c r="AO31" s="90"/>
      <c r="AP31" s="91" t="str">
        <f>IF(COUNTA($K31:$AO31)=0,"",SUM(IF($AP$3="4週",$K31:$AL31,$K31:$AO31)))</f>
        <v/>
      </c>
      <c r="AQ31" s="92" t="str">
        <f>IF($AP31="","",IF($AP$3="4週",$AP31/4,$AP31/(DAY(EOMONTH($K$10,0))/7)))</f>
        <v/>
      </c>
      <c r="AR31" s="42"/>
      <c r="AS31" s="43"/>
      <c r="AT31" s="43"/>
      <c r="AU31" s="44"/>
    </row>
    <row r="32" spans="1:78" ht="22.8" customHeight="1" thickBot="1"/>
    <row r="33" spans="1:47" ht="71.400000000000006" customHeight="1" thickBot="1">
      <c r="A33" s="418" t="s">
        <v>5</v>
      </c>
      <c r="B33" s="419"/>
      <c r="C33" s="419"/>
      <c r="D33" s="419"/>
      <c r="E33" s="419"/>
      <c r="F33" s="419"/>
      <c r="G33" s="419"/>
      <c r="H33" s="419"/>
      <c r="I33" s="419"/>
      <c r="J33" s="419"/>
      <c r="K33" s="420"/>
      <c r="L33" s="409" t="str">
        <f>IF(別添①勤務時間!$L$40=0,"",別添①勤務時間!$L$40)</f>
        <v/>
      </c>
      <c r="M33" s="410"/>
      <c r="N33" s="410"/>
      <c r="O33" s="410"/>
      <c r="P33" s="410"/>
      <c r="Q33" s="410"/>
      <c r="R33" s="410"/>
      <c r="S33" s="410"/>
      <c r="T33" s="410"/>
      <c r="U33" s="410"/>
      <c r="V33" s="410"/>
      <c r="W33" s="410"/>
      <c r="X33" s="410"/>
      <c r="Y33" s="410"/>
      <c r="Z33" s="410"/>
      <c r="AA33" s="410"/>
      <c r="AB33" s="410"/>
      <c r="AC33" s="410"/>
      <c r="AD33" s="410"/>
      <c r="AE33" s="410"/>
      <c r="AF33" s="410"/>
      <c r="AG33" s="410"/>
      <c r="AH33" s="410"/>
      <c r="AI33" s="410"/>
      <c r="AJ33" s="410"/>
      <c r="AK33" s="410"/>
      <c r="AL33" s="410"/>
      <c r="AM33" s="410"/>
      <c r="AN33" s="410"/>
      <c r="AO33" s="410"/>
      <c r="AP33" s="410"/>
      <c r="AQ33" s="410"/>
      <c r="AR33" s="410"/>
      <c r="AS33" s="410"/>
      <c r="AT33" s="410"/>
      <c r="AU33" s="411"/>
    </row>
    <row r="35" spans="1:47" ht="22.8" customHeight="1">
      <c r="B35" s="422" t="str">
        <f>IF($AP$1="自立訓練（機能訓練）","看護職員・理学療法士・作業療法士・言語聴覚士・生活支援員の必要配置数","生活支援員の必要配置数")</f>
        <v>看護職員・理学療法士・作業療法士・言語聴覚士・生活支援員の必要配置数</v>
      </c>
      <c r="C35" s="422"/>
      <c r="D35" s="422"/>
      <c r="E35" s="422"/>
      <c r="F35" s="422"/>
      <c r="G35" s="422"/>
      <c r="H35" s="422"/>
      <c r="I35" s="422"/>
      <c r="J35" s="422"/>
      <c r="K35" s="422"/>
      <c r="L35" s="422"/>
      <c r="M35" s="422"/>
      <c r="N35" s="422"/>
      <c r="O35" s="422"/>
      <c r="P35" s="507">
        <f ca="1">IFERROR(ROUNDDOWN($G$5/IF($AP$1="宿泊型自立訓練",10,6),1),"-")</f>
        <v>0</v>
      </c>
      <c r="Q35" s="508"/>
      <c r="R35" s="508"/>
      <c r="S35" s="509"/>
      <c r="T35" s="304" t="s">
        <v>274</v>
      </c>
      <c r="U35" s="510"/>
      <c r="V35" s="510"/>
      <c r="W35" s="305"/>
      <c r="X35" s="511">
        <f ca="1">IFERROR(ROUNDDOWN($P35*$AP$5,2),"")</f>
        <v>0</v>
      </c>
      <c r="Y35" s="512"/>
      <c r="Z35" s="512"/>
      <c r="AA35" s="513"/>
      <c r="AB35" s="422" t="s">
        <v>457</v>
      </c>
      <c r="AC35" s="422"/>
      <c r="AD35" s="422"/>
      <c r="AE35" s="422"/>
      <c r="AF35" s="488">
        <f>SUM($L$41:$AE$41)</f>
        <v>0</v>
      </c>
      <c r="AG35" s="488"/>
      <c r="AH35" s="488"/>
      <c r="AI35" s="488"/>
    </row>
    <row r="37" spans="1:47" ht="22.8" customHeight="1">
      <c r="B37" s="406"/>
      <c r="C37" s="407"/>
      <c r="D37" s="291" t="s">
        <v>3</v>
      </c>
      <c r="E37" s="292"/>
      <c r="F37" s="292"/>
      <c r="G37" s="293"/>
      <c r="H37" s="291" t="s">
        <v>20</v>
      </c>
      <c r="I37" s="292"/>
      <c r="J37" s="292"/>
      <c r="K37" s="293"/>
      <c r="L37" s="291" t="s">
        <v>30</v>
      </c>
      <c r="M37" s="292"/>
      <c r="N37" s="292"/>
      <c r="O37" s="293"/>
      <c r="P37" s="291" t="s">
        <v>24</v>
      </c>
      <c r="Q37" s="292"/>
      <c r="R37" s="292"/>
      <c r="S37" s="293"/>
      <c r="T37" s="291" t="s">
        <v>26</v>
      </c>
      <c r="U37" s="292"/>
      <c r="V37" s="292"/>
      <c r="W37" s="293"/>
      <c r="X37" s="291" t="s">
        <v>28</v>
      </c>
      <c r="Y37" s="292"/>
      <c r="Z37" s="292"/>
      <c r="AA37" s="293"/>
      <c r="AB37" s="291" t="s">
        <v>54</v>
      </c>
      <c r="AC37" s="292"/>
      <c r="AD37" s="292"/>
      <c r="AE37" s="293"/>
      <c r="AF37" s="291" t="s">
        <v>32</v>
      </c>
      <c r="AG37" s="292"/>
      <c r="AH37" s="292"/>
      <c r="AI37" s="293"/>
      <c r="AJ37" s="291" t="s">
        <v>120</v>
      </c>
      <c r="AK37" s="292"/>
      <c r="AL37" s="292"/>
      <c r="AM37" s="293"/>
    </row>
    <row r="38" spans="1:47" ht="22.8" customHeight="1">
      <c r="B38" s="339"/>
      <c r="C38" s="340"/>
      <c r="D38" s="304" t="s">
        <v>121</v>
      </c>
      <c r="E38" s="305"/>
      <c r="F38" s="304" t="s">
        <v>122</v>
      </c>
      <c r="G38" s="305"/>
      <c r="H38" s="304" t="s">
        <v>121</v>
      </c>
      <c r="I38" s="305"/>
      <c r="J38" s="304" t="s">
        <v>122</v>
      </c>
      <c r="K38" s="305"/>
      <c r="L38" s="304" t="s">
        <v>121</v>
      </c>
      <c r="M38" s="305"/>
      <c r="N38" s="304" t="s">
        <v>122</v>
      </c>
      <c r="O38" s="305"/>
      <c r="P38" s="304" t="s">
        <v>121</v>
      </c>
      <c r="Q38" s="305"/>
      <c r="R38" s="304" t="s">
        <v>122</v>
      </c>
      <c r="S38" s="305"/>
      <c r="T38" s="304" t="s">
        <v>121</v>
      </c>
      <c r="U38" s="305"/>
      <c r="V38" s="304" t="s">
        <v>122</v>
      </c>
      <c r="W38" s="305"/>
      <c r="X38" s="304" t="s">
        <v>121</v>
      </c>
      <c r="Y38" s="305"/>
      <c r="Z38" s="304" t="s">
        <v>122</v>
      </c>
      <c r="AA38" s="305"/>
      <c r="AB38" s="304" t="s">
        <v>121</v>
      </c>
      <c r="AC38" s="305"/>
      <c r="AD38" s="304" t="s">
        <v>122</v>
      </c>
      <c r="AE38" s="305"/>
      <c r="AF38" s="304" t="s">
        <v>121</v>
      </c>
      <c r="AG38" s="305"/>
      <c r="AH38" s="304" t="s">
        <v>122</v>
      </c>
      <c r="AI38" s="305"/>
      <c r="AJ38" s="304" t="s">
        <v>121</v>
      </c>
      <c r="AK38" s="305"/>
      <c r="AL38" s="304" t="s">
        <v>122</v>
      </c>
      <c r="AM38" s="305"/>
    </row>
    <row r="39" spans="1:47" ht="22.8" customHeight="1">
      <c r="B39" s="304" t="s">
        <v>118</v>
      </c>
      <c r="C39" s="305"/>
      <c r="D39" s="334">
        <f>IF(D37="-","",COUNTIFS($B$12:$B$29,D$37,$C$12:$C$29,"A"))</f>
        <v>0</v>
      </c>
      <c r="E39" s="335"/>
      <c r="F39" s="334">
        <f>IF(D37="-","",COUNTIFS($B$12:$B$29,D$37,$C$12:$C$29,"B"))</f>
        <v>0</v>
      </c>
      <c r="G39" s="335"/>
      <c r="H39" s="334">
        <f>IF(H37="-","",COUNTIFS($B$12:$B$29,H$37,$C$12:$C$29,"A"))</f>
        <v>0</v>
      </c>
      <c r="I39" s="335"/>
      <c r="J39" s="334">
        <f>IF(H37="-","",COUNTIFS($B$12:$B$29,H$37,$C$12:$C$29,"B"))</f>
        <v>0</v>
      </c>
      <c r="K39" s="335"/>
      <c r="L39" s="334">
        <f>IF(L37="-","",COUNTIFS($B$12:$B$29,L$37,$C$12:$C$29,"A"))</f>
        <v>0</v>
      </c>
      <c r="M39" s="335"/>
      <c r="N39" s="334">
        <f>IF(L37="-","",COUNTIFS($B$12:$B$29,L$37,$C$12:$C$29,"B"))</f>
        <v>0</v>
      </c>
      <c r="O39" s="335"/>
      <c r="P39" s="334">
        <f>IF(P37="-","",COUNTIFS($B$12:$B$29,P$37,$C$12:$C$29,"A"))</f>
        <v>0</v>
      </c>
      <c r="Q39" s="335"/>
      <c r="R39" s="334">
        <f>IF(P37="-","",COUNTIFS($B$12:$B$29,P$37,$C$12:$C$29,"B"))</f>
        <v>0</v>
      </c>
      <c r="S39" s="335"/>
      <c r="T39" s="334">
        <f>IF(T37="-","",COUNTIFS($B$12:$B$29,T$37,$C$12:$C$29,"A"))</f>
        <v>0</v>
      </c>
      <c r="U39" s="335"/>
      <c r="V39" s="334">
        <f>IF(T37="-","",COUNTIFS($B$12:$B$29,T$37,$C$12:$C$29,"B"))</f>
        <v>0</v>
      </c>
      <c r="W39" s="335"/>
      <c r="X39" s="334">
        <f>IF(X37="-","",COUNTIFS($B$12:$B$29,X$37,$C$12:$C$29,"A"))</f>
        <v>0</v>
      </c>
      <c r="Y39" s="335"/>
      <c r="Z39" s="334">
        <f>IF(X37="-","",COUNTIFS($B$12:$B$29,X$37,$C$12:$C$29,"B"))</f>
        <v>0</v>
      </c>
      <c r="AA39" s="335"/>
      <c r="AB39" s="334">
        <f>IF(AB37="-","",COUNTIFS($B$12:$B$29,AB$37,$C$12:$C$29,"A"))</f>
        <v>0</v>
      </c>
      <c r="AC39" s="335"/>
      <c r="AD39" s="334">
        <f>IF(AB37="-","",COUNTIFS($B$12:$B$29,AB$37,$C$12:$C$29,"B"))</f>
        <v>0</v>
      </c>
      <c r="AE39" s="335"/>
      <c r="AF39" s="334">
        <f>IF(AF37="-","",COUNTIFS($B$12:$B$29,AF$37,$C$12:$C$29,"A"))</f>
        <v>0</v>
      </c>
      <c r="AG39" s="335"/>
      <c r="AH39" s="334">
        <f>IF(AF37="-","",COUNTIFS($B$12:$B$29,AF$37,$C$12:$C$29,"B"))</f>
        <v>0</v>
      </c>
      <c r="AI39" s="335"/>
      <c r="AJ39" s="334" t="str">
        <f>IF(AJ37="-","",COUNTIFS($B$12:$B$29,AJ$37,$C$12:$C$29,"A"))</f>
        <v/>
      </c>
      <c r="AK39" s="335"/>
      <c r="AL39" s="334" t="str">
        <f>IF(AJ37="-","",COUNTIFS($B$12:$B$29,AJ$37,$C$12:$C$29,"B"))</f>
        <v/>
      </c>
      <c r="AM39" s="335"/>
    </row>
    <row r="40" spans="1:47" ht="22.8" customHeight="1">
      <c r="B40" s="304" t="s">
        <v>119</v>
      </c>
      <c r="C40" s="305"/>
      <c r="D40" s="334">
        <f>IF(D37="-","",COUNTIFS($B$12:$B$29,D$37,$C$12:$C$29,"C"))</f>
        <v>0</v>
      </c>
      <c r="E40" s="335"/>
      <c r="F40" s="334">
        <f>IF(D37="-","",COUNTIFS($B$12:$B$29,D$37,$C$12:$C$29,"D"))</f>
        <v>0</v>
      </c>
      <c r="G40" s="335"/>
      <c r="H40" s="334">
        <f>IF(H37="-","",COUNTIFS($B$12:$B$29,H$37,$C$12:$C$29,"C"))</f>
        <v>0</v>
      </c>
      <c r="I40" s="335"/>
      <c r="J40" s="334">
        <f>IF(H37="-","",COUNTIFS($B$12:$B$29,H$37,$C$12:$C$29,"D"))</f>
        <v>0</v>
      </c>
      <c r="K40" s="335"/>
      <c r="L40" s="334">
        <f>IF(L37="-","",COUNTIFS($B$12:$B$29,L$37,$C$12:$C$29,"C"))</f>
        <v>0</v>
      </c>
      <c r="M40" s="335"/>
      <c r="N40" s="334">
        <f>IF(L37="-","",COUNTIFS($B$12:$B$29,L$37,$C$12:$C$29,"D"))</f>
        <v>0</v>
      </c>
      <c r="O40" s="335"/>
      <c r="P40" s="334">
        <f>IF(P37="-","",COUNTIFS($B$12:$B$29,P$37,$C$12:$C$29,"C"))</f>
        <v>0</v>
      </c>
      <c r="Q40" s="335"/>
      <c r="R40" s="334">
        <f>IF(P37="-","",COUNTIFS($B$12:$B$29,P$37,$C$12:$C$29,"D"))</f>
        <v>0</v>
      </c>
      <c r="S40" s="335"/>
      <c r="T40" s="334">
        <f>IF(T37="-","",COUNTIFS($B$12:$B$29,T$37,$C$12:$C$29,"C"))</f>
        <v>0</v>
      </c>
      <c r="U40" s="335"/>
      <c r="V40" s="334">
        <f>IF(T37="-","",COUNTIFS($B$12:$B$29,T$37,$C$12:$C$29,"D"))</f>
        <v>0</v>
      </c>
      <c r="W40" s="335"/>
      <c r="X40" s="334">
        <f>IF(X37="-","",COUNTIFS($B$12:$B$29,X$37,$C$12:$C$29,"C"))</f>
        <v>0</v>
      </c>
      <c r="Y40" s="335"/>
      <c r="Z40" s="334">
        <f>IF(X37="-","",COUNTIFS($B$12:$B$29,X$37,$C$12:$C$29,"D"))</f>
        <v>0</v>
      </c>
      <c r="AA40" s="335"/>
      <c r="AB40" s="334">
        <f>IF(AB37="-","",COUNTIFS($B$12:$B$29,AB$37,$C$12:$C$29,"C"))</f>
        <v>0</v>
      </c>
      <c r="AC40" s="335"/>
      <c r="AD40" s="334">
        <f>IF(AB37="-","",COUNTIFS($B$12:$B$29,AB$37,$C$12:$C$29,"D"))</f>
        <v>0</v>
      </c>
      <c r="AE40" s="335"/>
      <c r="AF40" s="334">
        <f>IF(AF37="-","",COUNTIFS($B$12:$B$29,AF$37,$C$12:$C$29,"C"))</f>
        <v>0</v>
      </c>
      <c r="AG40" s="335"/>
      <c r="AH40" s="334">
        <f>IF(AF37="-","",COUNTIFS($B$12:$B$29,AF$37,$C$12:$C$29,"D"))</f>
        <v>0</v>
      </c>
      <c r="AI40" s="335"/>
      <c r="AJ40" s="334" t="str">
        <f>IF(AJ37="-","",COUNTIFS($B$12:$B$29,AJ$37,$C$12:$C$29,"C"))</f>
        <v/>
      </c>
      <c r="AK40" s="335"/>
      <c r="AL40" s="334" t="str">
        <f>IF(AJ37="-","",COUNTIFS($B$12:$B$29,AJ$37,$C$12:$C$29,"D"))</f>
        <v/>
      </c>
      <c r="AM40" s="335"/>
      <c r="AP40" s="108"/>
    </row>
    <row r="41" spans="1:47" ht="22.8" customHeight="1">
      <c r="B41" s="304" t="s">
        <v>142</v>
      </c>
      <c r="C41" s="305"/>
      <c r="D41" s="336">
        <f>IF(D37="-","",ROUNDDOWN(SUMIFS($AQ$12:$AQ$29,$B$12:$B$29,D37,$AS$12:$AS$29,"")/$AT$5,1)+ROUNDDOWN(SUMIFS($AQ$12:$AQ$29,$B$12:$B$29,D37,$AS$12:$AS$29,"○")/(30*IF($AP$3="4週",(28-$G$12)/28,(DAY(EOMONTH($K$10,0))-$G$12)/DAY(EOMONTH($K$10,0)))),1))</f>
        <v>0</v>
      </c>
      <c r="E41" s="337"/>
      <c r="F41" s="337"/>
      <c r="G41" s="338"/>
      <c r="H41" s="336">
        <f>IF(H37="-","",ROUNDDOWN(SUMIFS($AQ$12:$AQ$29,$B$12:$B$29,H37,$AS$12:$AS$29,"")/$AT$5,1)+ROUNDDOWN(SUMIFS($AQ$12:$AQ$29,$B$12:$B$29,H37,$AS$12:$AS$29,"○")/(30*IF($AP$3="4週",(28-$G$12)/28,(DAY(EOMONTH($K$10,0))-$G$12)/DAY(EOMONTH($K$10,0)))),1))</f>
        <v>0</v>
      </c>
      <c r="I41" s="337"/>
      <c r="J41" s="337"/>
      <c r="K41" s="338"/>
      <c r="L41" s="336">
        <f>IF(L37="-","",ROUNDDOWN(SUMIFS($AQ$12:$AQ$29,$B$12:$B$29,L37,$AS$12:$AS$29,"")/$AT$5,1)+ROUNDDOWN(SUMIFS($AQ$12:$AQ$29,$B$12:$B$29,L37,$AS$12:$AS$29,"○")/(30*IF($AP$3="4週",(28-$G$12)/28,(DAY(EOMONTH($K$10,0))-$G$12)/DAY(EOMONTH($K$10,0)))),1))</f>
        <v>0</v>
      </c>
      <c r="M41" s="337"/>
      <c r="N41" s="337"/>
      <c r="O41" s="338"/>
      <c r="P41" s="336">
        <f t="shared" ref="P41" si="10">IF(P37="-","",ROUNDDOWN(SUMIFS($AQ$12:$AQ$29,$B$12:$B$29,P37,$AS$12:$AS$29,"")/$AT$5,1)+ROUNDDOWN(SUMIFS($AQ$12:$AQ$29,$B$12:$B$29,P37,$AS$12:$AS$29,"○")/(30*IF($AP$3="4週",(28-$G$12)/28,(DAY(EOMONTH($K$10,0))-$G$12)/DAY(EOMONTH($K$10,0)))),1))</f>
        <v>0</v>
      </c>
      <c r="Q41" s="337"/>
      <c r="R41" s="337"/>
      <c r="S41" s="338"/>
      <c r="T41" s="336">
        <f t="shared" ref="T41" si="11">IF(T37="-","",ROUNDDOWN(SUMIFS($AQ$12:$AQ$29,$B$12:$B$29,T37,$AS$12:$AS$29,"")/$AT$5,1)+ROUNDDOWN(SUMIFS($AQ$12:$AQ$29,$B$12:$B$29,T37,$AS$12:$AS$29,"○")/(30*IF($AP$3="4週",(28-$G$12)/28,(DAY(EOMONTH($K$10,0))-$G$12)/DAY(EOMONTH($K$10,0)))),1))</f>
        <v>0</v>
      </c>
      <c r="U41" s="337"/>
      <c r="V41" s="337"/>
      <c r="W41" s="338"/>
      <c r="X41" s="336">
        <f t="shared" ref="X41" si="12">IF(X37="-","",ROUNDDOWN(SUMIFS($AQ$12:$AQ$29,$B$12:$B$29,X37,$AS$12:$AS$29,"")/$AT$5,1)+ROUNDDOWN(SUMIFS($AQ$12:$AQ$29,$B$12:$B$29,X37,$AS$12:$AS$29,"○")/(30*IF($AP$3="4週",(28-$G$12)/28,(DAY(EOMONTH($K$10,0))-$G$12)/DAY(EOMONTH($K$10,0)))),1))</f>
        <v>0</v>
      </c>
      <c r="Y41" s="337"/>
      <c r="Z41" s="337"/>
      <c r="AA41" s="338"/>
      <c r="AB41" s="336">
        <f t="shared" ref="AB41" si="13">IF(AB37="-","",ROUNDDOWN(SUMIFS($AQ$12:$AQ$29,$B$12:$B$29,AB37,$AS$12:$AS$29,"")/$AT$5,1)+ROUNDDOWN(SUMIFS($AQ$12:$AQ$29,$B$12:$B$29,AB37,$AS$12:$AS$29,"○")/(30*IF($AP$3="4週",(28-$G$12)/28,(DAY(EOMONTH($K$10,0))-$G$12)/DAY(EOMONTH($K$10,0)))),1))</f>
        <v>0</v>
      </c>
      <c r="AC41" s="337"/>
      <c r="AD41" s="337"/>
      <c r="AE41" s="338"/>
      <c r="AF41" s="336">
        <f t="shared" ref="AF41" si="14">IF(AF37="-","",ROUNDDOWN(SUMIFS($AQ$12:$AQ$29,$B$12:$B$29,AF37,$AS$12:$AS$29,"")/$AT$5,1)+ROUNDDOWN(SUMIFS($AQ$12:$AQ$29,$B$12:$B$29,AF37,$AS$12:$AS$29,"○")/(30*IF($AP$3="4週",(28-$G$12)/28,(DAY(EOMONTH($K$10,0))-$G$12)/DAY(EOMONTH($K$10,0)))),1))</f>
        <v>0</v>
      </c>
      <c r="AG41" s="337"/>
      <c r="AH41" s="337"/>
      <c r="AI41" s="338"/>
      <c r="AJ41" s="336" t="str">
        <f t="shared" ref="AJ41" si="15">IF(AJ37="-","",ROUNDDOWN(SUMIFS($AQ$12:$AQ$29,$B$12:$B$29,AJ37,$AS$12:$AS$29,"")/$AT$5,1)+ROUNDDOWN(SUMIFS($AQ$12:$AQ$29,$B$12:$B$29,AJ37,$AS$12:$AS$29,"○")/(30*IF($AP$3="4週",(28-$G$12)/28,(DAY(EOMONTH($K$10,0))-$G$12)/DAY(EOMONTH($K$10,0)))),1))</f>
        <v/>
      </c>
      <c r="AK41" s="337"/>
      <c r="AL41" s="337"/>
      <c r="AM41" s="338"/>
    </row>
    <row r="42" spans="1:47" ht="22.8" customHeight="1">
      <c r="B42" s="304" t="s">
        <v>407</v>
      </c>
      <c r="C42" s="305"/>
      <c r="D42" s="298">
        <f>IF(D37="-","",SUMIFS($AQ$12:$AQ$29,$B$12:$B$29,D37))</f>
        <v>0</v>
      </c>
      <c r="E42" s="299"/>
      <c r="F42" s="299"/>
      <c r="G42" s="300"/>
      <c r="H42" s="298">
        <f t="shared" ref="H42" si="16">IF(H37="-","",SUMIFS($AQ$12:$AQ$29,$B$12:$B$29,H37))</f>
        <v>0</v>
      </c>
      <c r="I42" s="299"/>
      <c r="J42" s="299"/>
      <c r="K42" s="300"/>
      <c r="L42" s="298">
        <f t="shared" ref="L42" si="17">IF(L37="-","",SUMIFS($AQ$12:$AQ$29,$B$12:$B$29,L37))</f>
        <v>0</v>
      </c>
      <c r="M42" s="299"/>
      <c r="N42" s="299"/>
      <c r="O42" s="300"/>
      <c r="P42" s="298">
        <f>IF(P37="-","",SUMIFS($AQ$12:$AQ$29,$B$12:$B$29,P37))</f>
        <v>0</v>
      </c>
      <c r="Q42" s="299"/>
      <c r="R42" s="299"/>
      <c r="S42" s="300"/>
      <c r="T42" s="298">
        <f>IF(T37="-","",SUMIFS($AQ$12:$AQ$29,$B$12:$B$29,T37))</f>
        <v>0</v>
      </c>
      <c r="U42" s="299"/>
      <c r="V42" s="299"/>
      <c r="W42" s="300"/>
      <c r="X42" s="298">
        <f>IF(X37="-","",SUMIFS($AQ$12:$AQ$29,$B$12:$B$29,X37))</f>
        <v>0</v>
      </c>
      <c r="Y42" s="299"/>
      <c r="Z42" s="299"/>
      <c r="AA42" s="300"/>
      <c r="AB42" s="298">
        <f>IF(AB37="-","",SUMIFS($AQ$12:$AQ$29,$B$12:$B$29,AB37))</f>
        <v>0</v>
      </c>
      <c r="AC42" s="299"/>
      <c r="AD42" s="299"/>
      <c r="AE42" s="300"/>
      <c r="AF42" s="298">
        <f>IF(AF37="-","",SUMIFS($AQ$12:$AQ$29,$B$12:$B$29,AF37))</f>
        <v>0</v>
      </c>
      <c r="AG42" s="299"/>
      <c r="AH42" s="299"/>
      <c r="AI42" s="300"/>
      <c r="AJ42" s="298" t="str">
        <f>IF(AJ37="-","",SUMIFS($AQ$12:$AQ$29,$B$12:$B$29,AJ37))</f>
        <v/>
      </c>
      <c r="AK42" s="299"/>
      <c r="AL42" s="299"/>
      <c r="AM42" s="300"/>
    </row>
    <row r="43" spans="1:47" ht="22.8" customHeight="1">
      <c r="B43" s="306" t="s">
        <v>151</v>
      </c>
      <c r="C43" s="307"/>
      <c r="D43" s="316" t="s">
        <v>275</v>
      </c>
      <c r="E43" s="317"/>
      <c r="F43" s="317"/>
      <c r="G43" s="318"/>
      <c r="H43" s="328">
        <f ca="1">IF($G$5="",0,ROUNDUP($G$5/60,0))</f>
        <v>0</v>
      </c>
      <c r="I43" s="329"/>
      <c r="J43" s="329"/>
      <c r="K43" s="330"/>
      <c r="L43" s="514">
        <f ca="1">P35</f>
        <v>0</v>
      </c>
      <c r="M43" s="515"/>
      <c r="N43" s="515"/>
      <c r="O43" s="515"/>
      <c r="P43" s="515"/>
      <c r="Q43" s="515"/>
      <c r="R43" s="515"/>
      <c r="S43" s="515"/>
      <c r="T43" s="522"/>
      <c r="U43" s="522"/>
      <c r="V43" s="522"/>
      <c r="W43" s="522"/>
      <c r="X43" s="522"/>
      <c r="Y43" s="522"/>
      <c r="Z43" s="522"/>
      <c r="AA43" s="522"/>
      <c r="AB43" s="522"/>
      <c r="AC43" s="522"/>
      <c r="AD43" s="522"/>
      <c r="AE43" s="523"/>
      <c r="AF43" s="516" t="str">
        <f>IF($AP$1="宿泊型自立訓練","1人","-")</f>
        <v>-</v>
      </c>
      <c r="AG43" s="517"/>
      <c r="AH43" s="517"/>
      <c r="AI43" s="518"/>
      <c r="AJ43" s="322" t="s">
        <v>152</v>
      </c>
      <c r="AK43" s="323"/>
      <c r="AL43" s="323"/>
      <c r="AM43" s="324"/>
    </row>
    <row r="44" spans="1:47" ht="22.8" customHeight="1">
      <c r="B44" s="308"/>
      <c r="C44" s="309"/>
      <c r="D44" s="319"/>
      <c r="E44" s="320"/>
      <c r="F44" s="320"/>
      <c r="G44" s="321"/>
      <c r="H44" s="301" t="s">
        <v>287</v>
      </c>
      <c r="I44" s="302"/>
      <c r="J44" s="302"/>
      <c r="K44" s="303"/>
      <c r="L44" s="479" t="s">
        <v>287</v>
      </c>
      <c r="M44" s="480"/>
      <c r="N44" s="480"/>
      <c r="O44" s="481"/>
      <c r="P44" s="479" t="str">
        <f>IF($AP$1="自立訓練（機能訓練）","1人","-")</f>
        <v>1人</v>
      </c>
      <c r="Q44" s="480"/>
      <c r="R44" s="480"/>
      <c r="S44" s="481"/>
      <c r="T44" s="482" t="str">
        <f>IF($AP$1="自立訓練（機能訓練）","必要な数","-")</f>
        <v>必要な数</v>
      </c>
      <c r="U44" s="483"/>
      <c r="V44" s="483"/>
      <c r="W44" s="483"/>
      <c r="X44" s="483"/>
      <c r="Y44" s="483"/>
      <c r="Z44" s="483"/>
      <c r="AA44" s="483"/>
      <c r="AB44" s="483"/>
      <c r="AC44" s="483"/>
      <c r="AD44" s="483"/>
      <c r="AE44" s="484"/>
      <c r="AF44" s="519"/>
      <c r="AG44" s="520"/>
      <c r="AH44" s="520"/>
      <c r="AI44" s="521"/>
      <c r="AJ44" s="325"/>
      <c r="AK44" s="326"/>
      <c r="AL44" s="326"/>
      <c r="AM44" s="327"/>
    </row>
    <row r="45" spans="1:47" ht="22.8" customHeight="1">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row>
    <row r="46" spans="1:47" ht="22.8" customHeight="1">
      <c r="B46" s="1" t="s">
        <v>4</v>
      </c>
    </row>
    <row r="47" spans="1:47" ht="22.8" customHeight="1">
      <c r="B47" s="73" t="s">
        <v>159</v>
      </c>
      <c r="C47" s="297" t="s">
        <v>218</v>
      </c>
      <c r="D47" s="297"/>
      <c r="E47" s="297"/>
      <c r="F47" s="297"/>
      <c r="G47" s="297"/>
      <c r="H47" s="297"/>
      <c r="I47" s="297"/>
      <c r="J47" s="297"/>
      <c r="K47" s="297"/>
      <c r="L47" s="297"/>
      <c r="M47" s="297"/>
      <c r="N47" s="297"/>
      <c r="O47" s="297"/>
      <c r="P47" s="297"/>
      <c r="Q47" s="297"/>
      <c r="R47" s="297"/>
      <c r="S47" s="297"/>
      <c r="T47" s="297"/>
      <c r="U47" s="297"/>
      <c r="V47" s="297"/>
      <c r="W47" s="297"/>
      <c r="X47" s="297"/>
      <c r="Y47" s="297"/>
      <c r="Z47" s="297"/>
      <c r="AA47" s="297"/>
      <c r="AB47" s="297"/>
      <c r="AC47" s="297"/>
      <c r="AD47" s="297"/>
      <c r="AE47" s="297"/>
      <c r="AF47" s="297"/>
      <c r="AG47" s="297"/>
      <c r="AH47" s="297"/>
      <c r="AI47" s="297"/>
      <c r="AJ47" s="297"/>
      <c r="AK47" s="297"/>
      <c r="AL47" s="297"/>
      <c r="AM47" s="297"/>
      <c r="AN47" s="297"/>
      <c r="AO47" s="297"/>
      <c r="AP47" s="297"/>
      <c r="AQ47" s="297"/>
      <c r="AR47" s="297"/>
      <c r="AS47" s="297"/>
      <c r="AT47" s="297"/>
      <c r="AU47" s="54"/>
    </row>
    <row r="48" spans="1:47" ht="22.8" customHeight="1">
      <c r="B48" s="73" t="s">
        <v>160</v>
      </c>
      <c r="C48" s="285" t="s">
        <v>162</v>
      </c>
      <c r="D48" s="285"/>
      <c r="E48" s="285"/>
      <c r="F48" s="285"/>
      <c r="G48" s="285"/>
      <c r="H48" s="285"/>
      <c r="I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c r="AI48" s="285"/>
      <c r="AJ48" s="285"/>
      <c r="AK48" s="285"/>
      <c r="AL48" s="285"/>
      <c r="AM48" s="285"/>
      <c r="AN48" s="285"/>
      <c r="AO48" s="285"/>
      <c r="AP48" s="285"/>
      <c r="AQ48" s="285"/>
      <c r="AR48" s="285"/>
      <c r="AS48" s="285"/>
      <c r="AT48" s="285"/>
    </row>
    <row r="49" spans="2:46" ht="22.8" customHeight="1">
      <c r="B49" s="73" t="s">
        <v>161</v>
      </c>
      <c r="C49" s="285" t="s">
        <v>163</v>
      </c>
      <c r="D49" s="285"/>
      <c r="E49" s="285"/>
      <c r="F49" s="285"/>
      <c r="G49" s="285"/>
      <c r="H49" s="285"/>
      <c r="I49" s="285"/>
      <c r="J49" s="285"/>
      <c r="K49" s="285"/>
      <c r="L49" s="285"/>
      <c r="M49" s="285"/>
      <c r="N49" s="285"/>
      <c r="O49" s="285"/>
      <c r="P49" s="285"/>
      <c r="Q49" s="285"/>
      <c r="R49" s="285"/>
      <c r="S49" s="285"/>
      <c r="T49" s="285"/>
      <c r="U49" s="285"/>
      <c r="V49" s="285"/>
      <c r="W49" s="285"/>
      <c r="X49" s="285"/>
      <c r="Y49" s="285"/>
      <c r="Z49" s="285"/>
      <c r="AA49" s="285"/>
      <c r="AB49" s="285"/>
      <c r="AC49" s="285"/>
      <c r="AD49" s="285"/>
      <c r="AE49" s="285"/>
      <c r="AF49" s="285"/>
      <c r="AG49" s="285"/>
      <c r="AH49" s="285"/>
      <c r="AI49" s="285"/>
      <c r="AJ49" s="285"/>
      <c r="AK49" s="285"/>
      <c r="AL49" s="285"/>
      <c r="AM49" s="285"/>
      <c r="AN49" s="285"/>
      <c r="AO49" s="285"/>
      <c r="AP49" s="285"/>
      <c r="AQ49" s="285"/>
      <c r="AR49" s="285"/>
      <c r="AS49" s="285"/>
      <c r="AT49" s="285"/>
    </row>
    <row r="50" spans="2:46" ht="22.8" customHeight="1">
      <c r="B50" s="73" t="s">
        <v>164</v>
      </c>
      <c r="C50" s="285" t="s">
        <v>166</v>
      </c>
      <c r="D50" s="285"/>
      <c r="E50" s="285"/>
      <c r="F50" s="285"/>
      <c r="G50" s="285"/>
      <c r="H50" s="285"/>
      <c r="I50" s="285"/>
      <c r="J50" s="285"/>
      <c r="K50" s="285"/>
      <c r="L50" s="285"/>
      <c r="M50" s="285"/>
      <c r="N50" s="285"/>
      <c r="O50" s="285"/>
      <c r="P50" s="285"/>
      <c r="Q50" s="285"/>
      <c r="R50" s="285"/>
      <c r="S50" s="285"/>
      <c r="T50" s="285"/>
      <c r="U50" s="285"/>
      <c r="V50" s="285"/>
      <c r="W50" s="285"/>
      <c r="X50" s="285"/>
      <c r="Y50" s="285"/>
      <c r="Z50" s="285"/>
      <c r="AA50" s="285"/>
      <c r="AB50" s="285"/>
      <c r="AC50" s="285"/>
      <c r="AD50" s="285"/>
      <c r="AE50" s="285"/>
      <c r="AF50" s="285"/>
      <c r="AG50" s="285"/>
      <c r="AH50" s="285"/>
      <c r="AI50" s="285"/>
      <c r="AJ50" s="285"/>
      <c r="AK50" s="285"/>
      <c r="AL50" s="285"/>
      <c r="AM50" s="285"/>
      <c r="AN50" s="285"/>
      <c r="AO50" s="285"/>
      <c r="AP50" s="285"/>
      <c r="AQ50" s="285"/>
      <c r="AR50" s="285"/>
      <c r="AS50" s="285"/>
      <c r="AT50" s="285"/>
    </row>
    <row r="51" spans="2:46" ht="22.8" customHeight="1">
      <c r="B51" s="73" t="s">
        <v>165</v>
      </c>
      <c r="C51" s="285" t="s">
        <v>167</v>
      </c>
      <c r="D51" s="285"/>
      <c r="E51" s="285"/>
      <c r="F51" s="285"/>
      <c r="G51" s="285"/>
      <c r="H51" s="285"/>
      <c r="I51" s="285"/>
      <c r="J51" s="285"/>
      <c r="K51" s="285"/>
      <c r="L51" s="285"/>
      <c r="M51" s="285"/>
      <c r="N51" s="285"/>
      <c r="O51" s="285"/>
      <c r="P51" s="285"/>
      <c r="Q51" s="285"/>
      <c r="R51" s="285"/>
      <c r="S51" s="285"/>
      <c r="T51" s="285"/>
      <c r="U51" s="285"/>
      <c r="V51" s="285"/>
      <c r="W51" s="285"/>
      <c r="X51" s="285"/>
      <c r="Y51" s="285"/>
      <c r="Z51" s="285"/>
      <c r="AA51" s="285"/>
      <c r="AB51" s="285"/>
      <c r="AC51" s="285"/>
      <c r="AD51" s="285"/>
      <c r="AE51" s="285"/>
      <c r="AF51" s="285"/>
      <c r="AG51" s="285"/>
      <c r="AH51" s="285"/>
      <c r="AI51" s="285"/>
      <c r="AJ51" s="285"/>
      <c r="AK51" s="285"/>
      <c r="AL51" s="285"/>
      <c r="AM51" s="285"/>
      <c r="AN51" s="285"/>
      <c r="AO51" s="285"/>
      <c r="AP51" s="285"/>
      <c r="AQ51" s="285"/>
      <c r="AR51" s="285"/>
      <c r="AS51" s="285"/>
      <c r="AT51" s="285"/>
    </row>
    <row r="52" spans="2:46" ht="22.8" customHeight="1">
      <c r="B52" s="73"/>
      <c r="D52" s="294" t="s">
        <v>168</v>
      </c>
      <c r="E52" s="295"/>
      <c r="F52" s="294" t="s">
        <v>169</v>
      </c>
      <c r="G52" s="296"/>
      <c r="H52" s="296"/>
      <c r="I52" s="296"/>
      <c r="J52" s="295"/>
      <c r="K52" s="2"/>
      <c r="L52" s="1" t="s">
        <v>211</v>
      </c>
    </row>
    <row r="53" spans="2:46" ht="22.8" customHeight="1">
      <c r="B53" s="73"/>
      <c r="D53" s="286" t="s">
        <v>170</v>
      </c>
      <c r="E53" s="287"/>
      <c r="F53" s="288" t="s">
        <v>171</v>
      </c>
      <c r="G53" s="289"/>
      <c r="H53" s="289"/>
      <c r="I53" s="289"/>
      <c r="J53" s="290"/>
      <c r="M53" s="1" t="s">
        <v>213</v>
      </c>
    </row>
    <row r="54" spans="2:46" ht="22.8" customHeight="1">
      <c r="B54" s="73"/>
      <c r="D54" s="286" t="s">
        <v>172</v>
      </c>
      <c r="E54" s="287"/>
      <c r="F54" s="288" t="s">
        <v>173</v>
      </c>
      <c r="G54" s="289"/>
      <c r="H54" s="289"/>
      <c r="I54" s="289"/>
      <c r="J54" s="290"/>
      <c r="M54" s="67" t="s">
        <v>212</v>
      </c>
    </row>
    <row r="55" spans="2:46" ht="22.8" customHeight="1">
      <c r="B55" s="73"/>
      <c r="D55" s="286" t="s">
        <v>174</v>
      </c>
      <c r="E55" s="287"/>
      <c r="F55" s="288" t="s">
        <v>175</v>
      </c>
      <c r="G55" s="289"/>
      <c r="H55" s="289"/>
      <c r="I55" s="289"/>
      <c r="J55" s="290"/>
      <c r="M55" s="1" t="s">
        <v>214</v>
      </c>
    </row>
    <row r="56" spans="2:46" ht="22.8" customHeight="1">
      <c r="B56" s="73"/>
      <c r="D56" s="286" t="s">
        <v>176</v>
      </c>
      <c r="E56" s="287"/>
      <c r="F56" s="288" t="s">
        <v>177</v>
      </c>
      <c r="G56" s="289"/>
      <c r="H56" s="289"/>
      <c r="I56" s="289"/>
      <c r="J56" s="290"/>
    </row>
    <row r="57" spans="2:46" ht="22.8" customHeight="1">
      <c r="B57" s="73" t="s">
        <v>178</v>
      </c>
      <c r="C57" s="285" t="s">
        <v>179</v>
      </c>
      <c r="D57" s="285"/>
      <c r="E57" s="285"/>
      <c r="F57" s="285"/>
      <c r="G57" s="285"/>
      <c r="H57" s="285"/>
      <c r="I57" s="285"/>
      <c r="J57" s="285"/>
      <c r="K57" s="285"/>
      <c r="L57" s="285"/>
      <c r="M57" s="285"/>
      <c r="N57" s="285"/>
      <c r="O57" s="285"/>
      <c r="P57" s="285"/>
      <c r="Q57" s="285"/>
      <c r="R57" s="285"/>
      <c r="S57" s="285"/>
      <c r="T57" s="285"/>
      <c r="U57" s="285"/>
      <c r="V57" s="285"/>
      <c r="W57" s="285"/>
      <c r="X57" s="285"/>
      <c r="Y57" s="285"/>
      <c r="Z57" s="285"/>
      <c r="AA57" s="285"/>
      <c r="AB57" s="285"/>
      <c r="AC57" s="285"/>
      <c r="AD57" s="285"/>
      <c r="AE57" s="285"/>
      <c r="AF57" s="285"/>
      <c r="AG57" s="285"/>
      <c r="AH57" s="285"/>
      <c r="AI57" s="285"/>
      <c r="AJ57" s="285"/>
      <c r="AK57" s="285"/>
      <c r="AL57" s="285"/>
      <c r="AM57" s="285"/>
      <c r="AN57" s="285"/>
      <c r="AO57" s="285"/>
      <c r="AP57" s="285"/>
      <c r="AQ57" s="285"/>
      <c r="AR57" s="285"/>
      <c r="AS57" s="285"/>
      <c r="AT57" s="285"/>
    </row>
    <row r="58" spans="2:46" ht="22.8" customHeight="1">
      <c r="B58" s="73"/>
      <c r="C58" s="285" t="s">
        <v>180</v>
      </c>
      <c r="D58" s="285"/>
      <c r="E58" s="285"/>
      <c r="F58" s="285"/>
      <c r="G58" s="285"/>
      <c r="H58" s="285"/>
      <c r="I58" s="285"/>
      <c r="J58" s="285"/>
      <c r="K58" s="285"/>
      <c r="L58" s="285"/>
      <c r="M58" s="285"/>
      <c r="N58" s="285"/>
      <c r="O58" s="285"/>
      <c r="P58" s="285"/>
      <c r="Q58" s="285"/>
      <c r="R58" s="285"/>
      <c r="S58" s="285"/>
      <c r="T58" s="285"/>
      <c r="U58" s="285"/>
      <c r="V58" s="285"/>
      <c r="W58" s="285"/>
      <c r="X58" s="285"/>
      <c r="Y58" s="285"/>
      <c r="Z58" s="285"/>
      <c r="AA58" s="285"/>
      <c r="AB58" s="285"/>
      <c r="AC58" s="285"/>
      <c r="AD58" s="285"/>
      <c r="AE58" s="285"/>
      <c r="AF58" s="285"/>
      <c r="AG58" s="285"/>
      <c r="AH58" s="285"/>
      <c r="AI58" s="285"/>
      <c r="AJ58" s="285"/>
      <c r="AK58" s="285"/>
      <c r="AL58" s="285"/>
      <c r="AM58" s="285"/>
      <c r="AN58" s="285"/>
      <c r="AO58" s="285"/>
      <c r="AP58" s="285"/>
      <c r="AQ58" s="285"/>
      <c r="AR58" s="285"/>
      <c r="AS58" s="285"/>
      <c r="AT58" s="285"/>
    </row>
    <row r="59" spans="2:46" ht="22.8" customHeight="1">
      <c r="B59" s="73" t="s">
        <v>181</v>
      </c>
      <c r="C59" s="285" t="s">
        <v>182</v>
      </c>
      <c r="D59" s="285"/>
      <c r="E59" s="285"/>
      <c r="F59" s="285"/>
      <c r="G59" s="285"/>
      <c r="H59" s="285"/>
      <c r="I59" s="285"/>
      <c r="J59" s="285"/>
      <c r="K59" s="285"/>
      <c r="L59" s="285"/>
      <c r="M59" s="285"/>
      <c r="N59" s="285"/>
      <c r="O59" s="285"/>
      <c r="P59" s="285"/>
      <c r="Q59" s="285"/>
      <c r="R59" s="285"/>
      <c r="S59" s="285"/>
      <c r="T59" s="285"/>
      <c r="U59" s="285"/>
      <c r="V59" s="285"/>
      <c r="W59" s="285"/>
      <c r="X59" s="285"/>
      <c r="Y59" s="285"/>
      <c r="Z59" s="285"/>
      <c r="AA59" s="285"/>
      <c r="AB59" s="285"/>
      <c r="AC59" s="285"/>
      <c r="AD59" s="285"/>
      <c r="AE59" s="285"/>
      <c r="AF59" s="285"/>
      <c r="AG59" s="285"/>
      <c r="AH59" s="285"/>
      <c r="AI59" s="285"/>
      <c r="AJ59" s="285"/>
      <c r="AK59" s="285"/>
      <c r="AL59" s="285"/>
      <c r="AM59" s="285"/>
      <c r="AN59" s="285"/>
      <c r="AO59" s="285"/>
      <c r="AP59" s="285"/>
      <c r="AQ59" s="285"/>
      <c r="AR59" s="285"/>
      <c r="AS59" s="285"/>
      <c r="AT59" s="285"/>
    </row>
    <row r="60" spans="2:46" ht="22.8" customHeight="1">
      <c r="B60" s="73" t="s">
        <v>183</v>
      </c>
      <c r="C60" s="285" t="s">
        <v>189</v>
      </c>
      <c r="D60" s="285"/>
      <c r="E60" s="285"/>
      <c r="F60" s="285"/>
      <c r="G60" s="285"/>
      <c r="H60" s="285"/>
      <c r="I60" s="285"/>
      <c r="J60" s="285"/>
      <c r="K60" s="285"/>
      <c r="L60" s="285"/>
      <c r="M60" s="285"/>
      <c r="N60" s="285"/>
      <c r="O60" s="285"/>
      <c r="P60" s="285"/>
      <c r="Q60" s="285"/>
      <c r="R60" s="285"/>
      <c r="S60" s="285"/>
      <c r="T60" s="285"/>
      <c r="U60" s="285"/>
      <c r="V60" s="285"/>
      <c r="W60" s="285"/>
      <c r="X60" s="285"/>
      <c r="Y60" s="285"/>
      <c r="Z60" s="285"/>
      <c r="AA60" s="285"/>
      <c r="AB60" s="285"/>
      <c r="AC60" s="285"/>
      <c r="AD60" s="285"/>
      <c r="AE60" s="285"/>
      <c r="AF60" s="285"/>
      <c r="AG60" s="285"/>
      <c r="AH60" s="285"/>
      <c r="AI60" s="285"/>
      <c r="AJ60" s="285"/>
      <c r="AK60" s="285"/>
      <c r="AL60" s="285"/>
      <c r="AM60" s="285"/>
      <c r="AN60" s="285"/>
      <c r="AO60" s="285"/>
      <c r="AP60" s="285"/>
      <c r="AQ60" s="285"/>
      <c r="AR60" s="285"/>
      <c r="AS60" s="285"/>
      <c r="AT60" s="285"/>
    </row>
    <row r="61" spans="2:46" ht="22.8" customHeight="1">
      <c r="B61" s="73" t="s">
        <v>184</v>
      </c>
      <c r="C61" s="285" t="s">
        <v>198</v>
      </c>
      <c r="D61" s="285"/>
      <c r="E61" s="285"/>
      <c r="F61" s="285"/>
      <c r="G61" s="285"/>
      <c r="H61" s="285"/>
      <c r="I61" s="285"/>
      <c r="J61" s="285"/>
      <c r="K61" s="285"/>
      <c r="L61" s="285"/>
      <c r="M61" s="285"/>
      <c r="N61" s="285"/>
      <c r="O61" s="285"/>
      <c r="P61" s="285"/>
      <c r="Q61" s="285"/>
      <c r="R61" s="285"/>
      <c r="S61" s="285"/>
      <c r="T61" s="285"/>
      <c r="U61" s="285"/>
      <c r="V61" s="285"/>
      <c r="W61" s="285"/>
      <c r="X61" s="285"/>
      <c r="Y61" s="285"/>
      <c r="Z61" s="285"/>
      <c r="AA61" s="285"/>
      <c r="AB61" s="285"/>
      <c r="AC61" s="285"/>
      <c r="AD61" s="285"/>
      <c r="AE61" s="285"/>
      <c r="AF61" s="285"/>
      <c r="AG61" s="285"/>
      <c r="AH61" s="285"/>
      <c r="AI61" s="285"/>
      <c r="AJ61" s="285"/>
      <c r="AK61" s="285"/>
      <c r="AL61" s="285"/>
      <c r="AM61" s="285"/>
      <c r="AN61" s="285"/>
      <c r="AO61" s="285"/>
      <c r="AP61" s="285"/>
      <c r="AQ61" s="285"/>
      <c r="AR61" s="285"/>
      <c r="AS61" s="285"/>
      <c r="AT61" s="285"/>
    </row>
    <row r="62" spans="2:46" ht="22.8" customHeight="1">
      <c r="B62" s="73"/>
      <c r="C62" s="285" t="s">
        <v>190</v>
      </c>
      <c r="D62" s="285"/>
      <c r="E62" s="285"/>
      <c r="F62" s="285"/>
      <c r="G62" s="285"/>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5"/>
      <c r="AI62" s="285"/>
      <c r="AJ62" s="285"/>
      <c r="AK62" s="285"/>
      <c r="AL62" s="285"/>
      <c r="AM62" s="285"/>
      <c r="AN62" s="285"/>
      <c r="AO62" s="285"/>
      <c r="AP62" s="285"/>
      <c r="AQ62" s="285"/>
      <c r="AR62" s="285"/>
      <c r="AS62" s="285"/>
      <c r="AT62" s="285"/>
    </row>
    <row r="63" spans="2:46" ht="22.8" customHeight="1">
      <c r="B63" s="73"/>
      <c r="C63" s="285" t="s">
        <v>185</v>
      </c>
      <c r="D63" s="285"/>
      <c r="E63" s="285"/>
      <c r="F63" s="285"/>
      <c r="G63" s="285"/>
      <c r="H63" s="285"/>
      <c r="I63" s="285"/>
      <c r="J63" s="285"/>
      <c r="K63" s="285"/>
      <c r="L63" s="285"/>
      <c r="M63" s="285"/>
      <c r="N63" s="285"/>
      <c r="O63" s="285"/>
      <c r="P63" s="285"/>
      <c r="Q63" s="285"/>
      <c r="R63" s="285"/>
      <c r="S63" s="285"/>
      <c r="T63" s="285"/>
      <c r="U63" s="285"/>
      <c r="V63" s="285"/>
      <c r="W63" s="285"/>
      <c r="X63" s="285"/>
      <c r="Y63" s="285"/>
      <c r="Z63" s="285"/>
      <c r="AA63" s="285"/>
      <c r="AB63" s="285"/>
      <c r="AC63" s="285"/>
      <c r="AD63" s="285"/>
      <c r="AE63" s="285"/>
      <c r="AF63" s="285"/>
      <c r="AG63" s="285"/>
      <c r="AH63" s="285"/>
      <c r="AI63" s="285"/>
      <c r="AJ63" s="285"/>
      <c r="AK63" s="285"/>
      <c r="AL63" s="285"/>
      <c r="AM63" s="285"/>
      <c r="AN63" s="285"/>
      <c r="AO63" s="285"/>
      <c r="AP63" s="285"/>
      <c r="AQ63" s="285"/>
      <c r="AR63" s="285"/>
      <c r="AS63" s="285"/>
      <c r="AT63" s="285"/>
    </row>
    <row r="64" spans="2:46" ht="22.8" customHeight="1">
      <c r="B64" s="73"/>
      <c r="C64" s="285" t="s">
        <v>221</v>
      </c>
      <c r="D64" s="285"/>
      <c r="E64" s="285"/>
      <c r="F64" s="285"/>
      <c r="G64" s="285"/>
      <c r="H64" s="285"/>
      <c r="I64" s="285"/>
      <c r="J64" s="285"/>
      <c r="K64" s="285"/>
      <c r="L64" s="285"/>
      <c r="M64" s="285"/>
      <c r="N64" s="285"/>
      <c r="O64" s="285"/>
      <c r="P64" s="285"/>
      <c r="Q64" s="285"/>
      <c r="R64" s="285"/>
      <c r="S64" s="285"/>
      <c r="T64" s="285"/>
      <c r="U64" s="285"/>
      <c r="V64" s="285"/>
      <c r="W64" s="285"/>
      <c r="X64" s="285"/>
      <c r="Y64" s="285"/>
      <c r="Z64" s="285"/>
      <c r="AA64" s="285"/>
      <c r="AB64" s="285"/>
      <c r="AC64" s="285"/>
      <c r="AD64" s="285"/>
      <c r="AE64" s="285"/>
      <c r="AF64" s="285"/>
      <c r="AG64" s="285"/>
      <c r="AH64" s="285"/>
      <c r="AI64" s="285"/>
      <c r="AJ64" s="285"/>
      <c r="AK64" s="285"/>
      <c r="AL64" s="285"/>
      <c r="AM64" s="285"/>
      <c r="AN64" s="285"/>
      <c r="AO64" s="285"/>
      <c r="AP64" s="285"/>
      <c r="AQ64" s="285"/>
      <c r="AR64" s="285"/>
      <c r="AS64" s="285"/>
      <c r="AT64" s="285"/>
    </row>
    <row r="65" spans="2:46" ht="22.8" customHeight="1">
      <c r="B65" s="73" t="s">
        <v>197</v>
      </c>
      <c r="C65" s="285" t="s">
        <v>201</v>
      </c>
      <c r="D65" s="285"/>
      <c r="E65" s="285"/>
      <c r="F65" s="285"/>
      <c r="G65" s="285"/>
      <c r="H65" s="285"/>
      <c r="I65" s="285"/>
      <c r="J65" s="285"/>
      <c r="K65" s="285"/>
      <c r="L65" s="285"/>
      <c r="M65" s="285"/>
      <c r="N65" s="285"/>
      <c r="O65" s="285"/>
      <c r="P65" s="285"/>
      <c r="Q65" s="285"/>
      <c r="R65" s="285"/>
      <c r="S65" s="285"/>
      <c r="T65" s="285"/>
      <c r="U65" s="285"/>
      <c r="V65" s="285"/>
      <c r="W65" s="285"/>
      <c r="X65" s="285"/>
      <c r="Y65" s="285"/>
      <c r="Z65" s="285"/>
      <c r="AA65" s="285"/>
      <c r="AB65" s="285"/>
      <c r="AC65" s="285"/>
      <c r="AD65" s="285"/>
      <c r="AE65" s="285"/>
      <c r="AF65" s="285"/>
      <c r="AG65" s="285"/>
      <c r="AH65" s="285"/>
      <c r="AI65" s="285"/>
      <c r="AJ65" s="285"/>
      <c r="AK65" s="285"/>
      <c r="AL65" s="285"/>
      <c r="AM65" s="285"/>
      <c r="AN65" s="285"/>
      <c r="AO65" s="285"/>
      <c r="AP65" s="285"/>
      <c r="AQ65" s="285"/>
      <c r="AR65" s="285"/>
      <c r="AS65" s="285"/>
      <c r="AT65" s="285"/>
    </row>
    <row r="66" spans="2:46" ht="22.8" customHeight="1">
      <c r="B66" s="73"/>
      <c r="C66" s="285" t="s">
        <v>220</v>
      </c>
      <c r="D66" s="285"/>
      <c r="E66" s="285"/>
      <c r="F66" s="285"/>
      <c r="G66" s="285"/>
      <c r="H66" s="285"/>
      <c r="I66" s="285"/>
      <c r="J66" s="285"/>
      <c r="K66" s="285"/>
      <c r="L66" s="285"/>
      <c r="M66" s="285"/>
      <c r="N66" s="285"/>
      <c r="O66" s="285"/>
      <c r="P66" s="285"/>
      <c r="Q66" s="285"/>
      <c r="R66" s="285"/>
      <c r="S66" s="285"/>
      <c r="T66" s="285"/>
      <c r="U66" s="285"/>
      <c r="V66" s="285"/>
      <c r="W66" s="285"/>
      <c r="X66" s="285"/>
      <c r="Y66" s="285"/>
      <c r="Z66" s="285"/>
      <c r="AA66" s="285"/>
      <c r="AB66" s="285"/>
      <c r="AC66" s="285"/>
      <c r="AD66" s="285"/>
      <c r="AE66" s="285"/>
      <c r="AF66" s="285"/>
      <c r="AG66" s="285"/>
      <c r="AH66" s="285"/>
      <c r="AI66" s="285"/>
      <c r="AJ66" s="285"/>
      <c r="AK66" s="285"/>
      <c r="AL66" s="285"/>
      <c r="AM66" s="285"/>
      <c r="AN66" s="285"/>
      <c r="AO66" s="285"/>
      <c r="AP66" s="285"/>
      <c r="AQ66" s="285"/>
      <c r="AR66" s="285"/>
      <c r="AS66" s="285"/>
      <c r="AT66" s="285"/>
    </row>
    <row r="67" spans="2:46" ht="22.8" customHeight="1">
      <c r="B67" s="73" t="s">
        <v>203</v>
      </c>
      <c r="C67" s="285" t="s">
        <v>219</v>
      </c>
      <c r="D67" s="285"/>
      <c r="E67" s="285"/>
      <c r="F67" s="285"/>
      <c r="G67" s="285"/>
      <c r="H67" s="285"/>
      <c r="I67" s="285"/>
      <c r="J67" s="285"/>
      <c r="K67" s="285"/>
      <c r="L67" s="285"/>
      <c r="M67" s="285"/>
      <c r="N67" s="285"/>
      <c r="O67" s="285"/>
      <c r="P67" s="285"/>
      <c r="Q67" s="285"/>
      <c r="R67" s="285"/>
      <c r="S67" s="285"/>
      <c r="T67" s="285"/>
      <c r="U67" s="285"/>
      <c r="V67" s="285"/>
      <c r="W67" s="285"/>
      <c r="X67" s="285"/>
      <c r="Y67" s="285"/>
      <c r="Z67" s="285"/>
      <c r="AA67" s="285"/>
      <c r="AB67" s="285"/>
      <c r="AC67" s="285"/>
      <c r="AD67" s="285"/>
      <c r="AE67" s="285"/>
      <c r="AF67" s="285"/>
      <c r="AG67" s="285"/>
      <c r="AH67" s="285"/>
      <c r="AI67" s="285"/>
      <c r="AJ67" s="285"/>
      <c r="AK67" s="285"/>
      <c r="AL67" s="285"/>
      <c r="AM67" s="285"/>
      <c r="AN67" s="285"/>
      <c r="AO67" s="285"/>
      <c r="AP67" s="285"/>
      <c r="AQ67" s="285"/>
      <c r="AR67" s="285"/>
      <c r="AS67" s="285"/>
      <c r="AT67" s="285"/>
    </row>
    <row r="68" spans="2:46" ht="22.8" customHeight="1">
      <c r="B68" s="73" t="s">
        <v>205</v>
      </c>
      <c r="C68" s="285" t="s">
        <v>204</v>
      </c>
      <c r="D68" s="285"/>
      <c r="E68" s="285"/>
      <c r="F68" s="285"/>
      <c r="G68" s="285"/>
      <c r="H68" s="285"/>
      <c r="I68" s="285"/>
      <c r="J68" s="285"/>
      <c r="K68" s="285"/>
      <c r="L68" s="285"/>
      <c r="M68" s="285"/>
      <c r="N68" s="285"/>
      <c r="O68" s="285"/>
      <c r="P68" s="285"/>
      <c r="Q68" s="285"/>
      <c r="R68" s="285"/>
      <c r="S68" s="285"/>
      <c r="T68" s="285"/>
      <c r="U68" s="285"/>
      <c r="V68" s="285"/>
      <c r="W68" s="285"/>
      <c r="X68" s="285"/>
      <c r="Y68" s="285"/>
      <c r="Z68" s="285"/>
      <c r="AA68" s="285"/>
      <c r="AB68" s="285"/>
      <c r="AC68" s="285"/>
      <c r="AD68" s="285"/>
      <c r="AE68" s="285"/>
      <c r="AF68" s="285"/>
      <c r="AG68" s="285"/>
      <c r="AH68" s="285"/>
      <c r="AI68" s="285"/>
      <c r="AJ68" s="285"/>
      <c r="AK68" s="285"/>
      <c r="AL68" s="285"/>
      <c r="AM68" s="285"/>
      <c r="AN68" s="285"/>
      <c r="AO68" s="285"/>
      <c r="AP68" s="285"/>
      <c r="AQ68" s="285"/>
      <c r="AR68" s="285"/>
      <c r="AS68" s="285"/>
      <c r="AT68" s="285"/>
    </row>
    <row r="69" spans="2:46" ht="22.8" customHeight="1">
      <c r="B69" s="73"/>
      <c r="C69" s="285" t="s">
        <v>207</v>
      </c>
      <c r="D69" s="285"/>
      <c r="E69" s="285"/>
      <c r="F69" s="285"/>
      <c r="G69" s="285"/>
      <c r="H69" s="285"/>
      <c r="I69" s="285"/>
      <c r="J69" s="285"/>
      <c r="K69" s="285"/>
      <c r="L69" s="285"/>
      <c r="M69" s="285"/>
      <c r="N69" s="285"/>
      <c r="O69" s="285"/>
      <c r="P69" s="285"/>
      <c r="Q69" s="285"/>
      <c r="R69" s="285"/>
      <c r="S69" s="285"/>
      <c r="T69" s="285"/>
      <c r="U69" s="285"/>
      <c r="V69" s="285"/>
      <c r="W69" s="285"/>
      <c r="X69" s="285"/>
      <c r="Y69" s="285"/>
      <c r="Z69" s="285"/>
      <c r="AA69" s="285"/>
      <c r="AB69" s="285"/>
      <c r="AC69" s="285"/>
      <c r="AD69" s="285"/>
      <c r="AE69" s="285"/>
      <c r="AF69" s="285"/>
      <c r="AG69" s="285"/>
      <c r="AH69" s="285"/>
      <c r="AI69" s="285"/>
      <c r="AJ69" s="285"/>
      <c r="AK69" s="285"/>
      <c r="AL69" s="285"/>
      <c r="AM69" s="285"/>
      <c r="AN69" s="285"/>
      <c r="AO69" s="285"/>
      <c r="AP69" s="285"/>
      <c r="AQ69" s="285"/>
      <c r="AR69" s="285"/>
      <c r="AS69" s="285"/>
      <c r="AT69" s="285"/>
    </row>
    <row r="70" spans="2:46" ht="22.8" customHeight="1">
      <c r="B70" s="73"/>
      <c r="C70" s="285" t="s">
        <v>208</v>
      </c>
      <c r="D70" s="285"/>
      <c r="E70" s="285"/>
      <c r="F70" s="285"/>
      <c r="G70" s="285"/>
      <c r="H70" s="285"/>
      <c r="I70" s="285"/>
      <c r="J70" s="285"/>
      <c r="K70" s="285"/>
      <c r="L70" s="285"/>
      <c r="M70" s="285"/>
      <c r="N70" s="285"/>
      <c r="O70" s="285"/>
      <c r="P70" s="285"/>
      <c r="Q70" s="285"/>
      <c r="R70" s="285"/>
      <c r="S70" s="285"/>
      <c r="T70" s="285"/>
      <c r="U70" s="285"/>
      <c r="V70" s="285"/>
      <c r="W70" s="285"/>
      <c r="X70" s="285"/>
      <c r="Y70" s="285"/>
      <c r="Z70" s="285"/>
      <c r="AA70" s="285"/>
      <c r="AB70" s="285"/>
      <c r="AC70" s="285"/>
      <c r="AD70" s="285"/>
      <c r="AE70" s="285"/>
      <c r="AF70" s="285"/>
      <c r="AG70" s="285"/>
      <c r="AH70" s="285"/>
      <c r="AI70" s="285"/>
      <c r="AJ70" s="285"/>
      <c r="AK70" s="285"/>
      <c r="AL70" s="285"/>
      <c r="AM70" s="285"/>
      <c r="AN70" s="285"/>
      <c r="AO70" s="285"/>
      <c r="AP70" s="285"/>
      <c r="AQ70" s="285"/>
      <c r="AR70" s="285"/>
      <c r="AS70" s="285"/>
      <c r="AT70" s="285"/>
    </row>
    <row r="71" spans="2:46" ht="22.8" customHeight="1">
      <c r="B71" s="74"/>
      <c r="C71" s="285" t="s">
        <v>249</v>
      </c>
      <c r="D71" s="285"/>
      <c r="E71" s="285"/>
      <c r="F71" s="285"/>
      <c r="G71" s="285"/>
      <c r="H71" s="285"/>
      <c r="I71" s="285"/>
      <c r="J71" s="285"/>
      <c r="K71" s="285"/>
      <c r="L71" s="285"/>
      <c r="M71" s="285"/>
      <c r="N71" s="285"/>
      <c r="O71" s="285"/>
      <c r="P71" s="285"/>
      <c r="Q71" s="285"/>
      <c r="R71" s="285"/>
      <c r="S71" s="285"/>
      <c r="T71" s="285"/>
      <c r="U71" s="285"/>
      <c r="V71" s="285"/>
      <c r="W71" s="285"/>
      <c r="X71" s="285"/>
      <c r="Y71" s="285"/>
      <c r="Z71" s="285"/>
      <c r="AA71" s="285"/>
      <c r="AB71" s="285"/>
      <c r="AC71" s="285"/>
      <c r="AD71" s="285"/>
      <c r="AE71" s="285"/>
      <c r="AF71" s="285"/>
      <c r="AG71" s="285"/>
      <c r="AH71" s="285"/>
      <c r="AI71" s="285"/>
      <c r="AJ71" s="285"/>
      <c r="AK71" s="285"/>
      <c r="AL71" s="285"/>
      <c r="AM71" s="285"/>
      <c r="AN71" s="285"/>
      <c r="AO71" s="285"/>
      <c r="AP71" s="285"/>
      <c r="AQ71" s="285"/>
      <c r="AR71" s="285"/>
      <c r="AS71" s="285"/>
      <c r="AT71" s="285"/>
    </row>
    <row r="72" spans="2:46" ht="22.8" customHeight="1">
      <c r="B72" s="73" t="s">
        <v>227</v>
      </c>
      <c r="C72" s="285" t="s">
        <v>209</v>
      </c>
      <c r="D72" s="285"/>
      <c r="E72" s="285"/>
      <c r="F72" s="285"/>
      <c r="G72" s="285"/>
      <c r="H72" s="285"/>
      <c r="I72" s="285"/>
      <c r="J72" s="285"/>
      <c r="K72" s="285"/>
      <c r="L72" s="285"/>
      <c r="M72" s="285"/>
      <c r="N72" s="285"/>
      <c r="O72" s="285"/>
      <c r="P72" s="285"/>
      <c r="Q72" s="285"/>
      <c r="R72" s="285"/>
      <c r="S72" s="285"/>
      <c r="T72" s="285"/>
      <c r="U72" s="285"/>
      <c r="V72" s="285"/>
      <c r="W72" s="285"/>
      <c r="X72" s="285"/>
      <c r="Y72" s="285"/>
      <c r="Z72" s="285"/>
      <c r="AA72" s="285"/>
      <c r="AB72" s="285"/>
      <c r="AC72" s="285"/>
      <c r="AD72" s="285"/>
      <c r="AE72" s="285"/>
      <c r="AF72" s="285"/>
      <c r="AG72" s="285"/>
      <c r="AH72" s="285"/>
      <c r="AI72" s="285"/>
      <c r="AJ72" s="285"/>
      <c r="AK72" s="285"/>
      <c r="AL72" s="285"/>
      <c r="AM72" s="285"/>
      <c r="AN72" s="285"/>
      <c r="AO72" s="285"/>
      <c r="AP72" s="285"/>
      <c r="AQ72" s="285"/>
      <c r="AR72" s="285"/>
      <c r="AS72" s="285"/>
      <c r="AT72" s="285"/>
    </row>
    <row r="73" spans="2:46" ht="22.8" customHeight="1">
      <c r="B73" s="73" t="s">
        <v>227</v>
      </c>
      <c r="C73" s="285" t="s">
        <v>210</v>
      </c>
      <c r="D73" s="285"/>
      <c r="E73" s="285"/>
      <c r="F73" s="285"/>
      <c r="G73" s="285"/>
      <c r="H73" s="285"/>
      <c r="I73" s="285"/>
      <c r="J73" s="285"/>
      <c r="K73" s="285"/>
      <c r="L73" s="285"/>
      <c r="M73" s="285"/>
      <c r="N73" s="285"/>
      <c r="O73" s="285"/>
      <c r="P73" s="285"/>
      <c r="Q73" s="285"/>
      <c r="R73" s="285"/>
      <c r="S73" s="285"/>
      <c r="T73" s="285"/>
      <c r="U73" s="285"/>
      <c r="V73" s="285"/>
      <c r="W73" s="285"/>
      <c r="X73" s="285"/>
      <c r="Y73" s="285"/>
      <c r="Z73" s="285"/>
      <c r="AA73" s="285"/>
      <c r="AB73" s="285"/>
      <c r="AC73" s="285"/>
      <c r="AD73" s="285"/>
      <c r="AE73" s="285"/>
      <c r="AF73" s="285"/>
      <c r="AG73" s="285"/>
      <c r="AH73" s="285"/>
      <c r="AI73" s="285"/>
      <c r="AJ73" s="285"/>
      <c r="AK73" s="285"/>
      <c r="AL73" s="285"/>
      <c r="AM73" s="285"/>
      <c r="AN73" s="285"/>
      <c r="AO73" s="285"/>
      <c r="AP73" s="285"/>
      <c r="AQ73" s="285"/>
      <c r="AR73" s="285"/>
      <c r="AS73" s="285"/>
      <c r="AT73" s="285"/>
    </row>
  </sheetData>
  <sheetProtection insertRows="0" deleteRows="0"/>
  <dataConsolidate/>
  <mergeCells count="216">
    <mergeCell ref="C69:AT69"/>
    <mergeCell ref="C70:AT70"/>
    <mergeCell ref="C71:AT71"/>
    <mergeCell ref="C72:AT72"/>
    <mergeCell ref="C73:AT73"/>
    <mergeCell ref="B5:F5"/>
    <mergeCell ref="C63:AT63"/>
    <mergeCell ref="C64:AT64"/>
    <mergeCell ref="C65:AT65"/>
    <mergeCell ref="C66:AT66"/>
    <mergeCell ref="C67:AT67"/>
    <mergeCell ref="C68:AT68"/>
    <mergeCell ref="C57:AT57"/>
    <mergeCell ref="C58:AT58"/>
    <mergeCell ref="C59:AT59"/>
    <mergeCell ref="C60:AT60"/>
    <mergeCell ref="C61:AT61"/>
    <mergeCell ref="C62:AT62"/>
    <mergeCell ref="D54:E54"/>
    <mergeCell ref="F54:J54"/>
    <mergeCell ref="D55:E55"/>
    <mergeCell ref="F55:J55"/>
    <mergeCell ref="D56:E56"/>
    <mergeCell ref="F56:J56"/>
    <mergeCell ref="C49:AT49"/>
    <mergeCell ref="C50:AT50"/>
    <mergeCell ref="C51:AT51"/>
    <mergeCell ref="D52:E52"/>
    <mergeCell ref="F52:J52"/>
    <mergeCell ref="D53:E53"/>
    <mergeCell ref="F53:J53"/>
    <mergeCell ref="AJ43:AM44"/>
    <mergeCell ref="H44:K44"/>
    <mergeCell ref="C47:AT47"/>
    <mergeCell ref="C48:AT48"/>
    <mergeCell ref="P44:S44"/>
    <mergeCell ref="T44:AE44"/>
    <mergeCell ref="L44:O44"/>
    <mergeCell ref="AF42:AI42"/>
    <mergeCell ref="AJ42:AM42"/>
    <mergeCell ref="B43:C44"/>
    <mergeCell ref="D43:G44"/>
    <mergeCell ref="H43:K43"/>
    <mergeCell ref="L43:S43"/>
    <mergeCell ref="AF43:AI44"/>
    <mergeCell ref="T43:AE43"/>
    <mergeCell ref="AF41:AI41"/>
    <mergeCell ref="AJ41:AM41"/>
    <mergeCell ref="B42:C42"/>
    <mergeCell ref="D42:G42"/>
    <mergeCell ref="H42:K42"/>
    <mergeCell ref="P42:S42"/>
    <mergeCell ref="T42:W42"/>
    <mergeCell ref="X42:AA42"/>
    <mergeCell ref="AB42:AE42"/>
    <mergeCell ref="L42:O42"/>
    <mergeCell ref="B41:C41"/>
    <mergeCell ref="D41:G41"/>
    <mergeCell ref="H41:K41"/>
    <mergeCell ref="P41:S41"/>
    <mergeCell ref="T41:W41"/>
    <mergeCell ref="X41:AA41"/>
    <mergeCell ref="AB41:AE41"/>
    <mergeCell ref="L41:O41"/>
    <mergeCell ref="AB40:AC40"/>
    <mergeCell ref="AD40:AE40"/>
    <mergeCell ref="L40:M40"/>
    <mergeCell ref="N40:O40"/>
    <mergeCell ref="P40:Q40"/>
    <mergeCell ref="R40:S40"/>
    <mergeCell ref="T40:U40"/>
    <mergeCell ref="V40:W40"/>
    <mergeCell ref="X40:Y40"/>
    <mergeCell ref="Z40:AA40"/>
    <mergeCell ref="AF39:AG39"/>
    <mergeCell ref="AH39:AI39"/>
    <mergeCell ref="AJ39:AK39"/>
    <mergeCell ref="AL39:AM39"/>
    <mergeCell ref="B40:C40"/>
    <mergeCell ref="D40:E40"/>
    <mergeCell ref="F40:G40"/>
    <mergeCell ref="H40:I40"/>
    <mergeCell ref="J40:K40"/>
    <mergeCell ref="V39:W39"/>
    <mergeCell ref="X39:Y39"/>
    <mergeCell ref="Z39:AA39"/>
    <mergeCell ref="AB39:AC39"/>
    <mergeCell ref="AD39:AE39"/>
    <mergeCell ref="L39:M39"/>
    <mergeCell ref="AJ40:AK40"/>
    <mergeCell ref="AL40:AM40"/>
    <mergeCell ref="AF40:AG40"/>
    <mergeCell ref="AH40:AI40"/>
    <mergeCell ref="B39:C39"/>
    <mergeCell ref="D39:E39"/>
    <mergeCell ref="F39:G39"/>
    <mergeCell ref="H39:I39"/>
    <mergeCell ref="J39:K39"/>
    <mergeCell ref="P39:Q39"/>
    <mergeCell ref="R39:S39"/>
    <mergeCell ref="T39:U39"/>
    <mergeCell ref="AB38:AC38"/>
    <mergeCell ref="L38:M38"/>
    <mergeCell ref="N38:O38"/>
    <mergeCell ref="P38:Q38"/>
    <mergeCell ref="R38:S38"/>
    <mergeCell ref="T38:U38"/>
    <mergeCell ref="V38:W38"/>
    <mergeCell ref="X38:Y38"/>
    <mergeCell ref="Z38:AA38"/>
    <mergeCell ref="N39:O39"/>
    <mergeCell ref="X37:AA37"/>
    <mergeCell ref="AB37:AE37"/>
    <mergeCell ref="L37:O37"/>
    <mergeCell ref="AF37:AI37"/>
    <mergeCell ref="AJ37:AM37"/>
    <mergeCell ref="B38:C38"/>
    <mergeCell ref="D38:E38"/>
    <mergeCell ref="F38:G38"/>
    <mergeCell ref="H38:I38"/>
    <mergeCell ref="J38:K38"/>
    <mergeCell ref="B37:C37"/>
    <mergeCell ref="D37:G37"/>
    <mergeCell ref="H37:K37"/>
    <mergeCell ref="P37:S37"/>
    <mergeCell ref="T37:W37"/>
    <mergeCell ref="AJ38:AK38"/>
    <mergeCell ref="AL38:AM38"/>
    <mergeCell ref="AD38:AE38"/>
    <mergeCell ref="AF38:AG38"/>
    <mergeCell ref="AH38:AI38"/>
    <mergeCell ref="A30:J30"/>
    <mergeCell ref="A31:J31"/>
    <mergeCell ref="A33:K33"/>
    <mergeCell ref="L33:AU33"/>
    <mergeCell ref="P35:S35"/>
    <mergeCell ref="T35:W35"/>
    <mergeCell ref="X35:AA35"/>
    <mergeCell ref="D26:F26"/>
    <mergeCell ref="G26:J26"/>
    <mergeCell ref="D27:F27"/>
    <mergeCell ref="G27:J27"/>
    <mergeCell ref="D28:F28"/>
    <mergeCell ref="G28:J28"/>
    <mergeCell ref="B35:O35"/>
    <mergeCell ref="AB35:AE35"/>
    <mergeCell ref="AF35:AI35"/>
    <mergeCell ref="D23:F23"/>
    <mergeCell ref="G23:J23"/>
    <mergeCell ref="D24:F24"/>
    <mergeCell ref="G24:J24"/>
    <mergeCell ref="D25:F25"/>
    <mergeCell ref="G25:J25"/>
    <mergeCell ref="D20:F20"/>
    <mergeCell ref="G20:J20"/>
    <mergeCell ref="D21:F21"/>
    <mergeCell ref="G21:J21"/>
    <mergeCell ref="D22:F22"/>
    <mergeCell ref="G22:J22"/>
    <mergeCell ref="D17:F17"/>
    <mergeCell ref="G17:J17"/>
    <mergeCell ref="D18:F18"/>
    <mergeCell ref="G18:J18"/>
    <mergeCell ref="D19:F19"/>
    <mergeCell ref="G19:J19"/>
    <mergeCell ref="D14:F14"/>
    <mergeCell ref="G14:J14"/>
    <mergeCell ref="D15:F15"/>
    <mergeCell ref="G15:J15"/>
    <mergeCell ref="D16:F16"/>
    <mergeCell ref="G16:J16"/>
    <mergeCell ref="BQ9:BW9"/>
    <mergeCell ref="BX9:BZ9"/>
    <mergeCell ref="A12:F12"/>
    <mergeCell ref="G12:J12"/>
    <mergeCell ref="D13:F13"/>
    <mergeCell ref="G13:J13"/>
    <mergeCell ref="AS9:AS11"/>
    <mergeCell ref="AT9:AT11"/>
    <mergeCell ref="AU9:AU11"/>
    <mergeCell ref="AV9:BB9"/>
    <mergeCell ref="BC9:BI9"/>
    <mergeCell ref="BJ9:BP9"/>
    <mergeCell ref="Y9:AE9"/>
    <mergeCell ref="AF9:AL9"/>
    <mergeCell ref="AM9:AO9"/>
    <mergeCell ref="AP9:AP11"/>
    <mergeCell ref="AQ9:AQ11"/>
    <mergeCell ref="AR9:AR11"/>
    <mergeCell ref="D8:F8"/>
    <mergeCell ref="G8:J8"/>
    <mergeCell ref="K8:AO8"/>
    <mergeCell ref="A9:A11"/>
    <mergeCell ref="B9:B11"/>
    <mergeCell ref="C9:C11"/>
    <mergeCell ref="D9:F11"/>
    <mergeCell ref="G9:J11"/>
    <mergeCell ref="K9:Q9"/>
    <mergeCell ref="R9:X9"/>
    <mergeCell ref="AJ1:AO1"/>
    <mergeCell ref="AP1:AU1"/>
    <mergeCell ref="C2:D2"/>
    <mergeCell ref="E2:F2"/>
    <mergeCell ref="G2:H2"/>
    <mergeCell ref="I2:J2"/>
    <mergeCell ref="AJ2:AO2"/>
    <mergeCell ref="AP2:AU2"/>
    <mergeCell ref="AJ5:AO6"/>
    <mergeCell ref="AR5:AS6"/>
    <mergeCell ref="AJ3:AO3"/>
    <mergeCell ref="AP3:AU3"/>
    <mergeCell ref="B4:F4"/>
    <mergeCell ref="G4:I4"/>
    <mergeCell ref="AJ4:AO4"/>
    <mergeCell ref="AP4:AU4"/>
    <mergeCell ref="G5:I5"/>
  </mergeCells>
  <phoneticPr fontId="1"/>
  <conditionalFormatting sqref="C13:C29">
    <cfRule type="containsText" dxfId="62" priority="2" operator="containsText" text="超過">
      <formula>NOT(ISERROR(SEARCH("超過",C13)))</formula>
    </cfRule>
  </conditionalFormatting>
  <conditionalFormatting sqref="T37:AE40 T43 T44:AE44">
    <cfRule type="expression" dxfId="61" priority="7">
      <formula>$AP$1&lt;&gt;"自立訓練（機能訓練）"</formula>
    </cfRule>
  </conditionalFormatting>
  <conditionalFormatting sqref="AF35:AI35">
    <cfRule type="expression" dxfId="60" priority="1">
      <formula>$AF$35&lt;$P$35</formula>
    </cfRule>
  </conditionalFormatting>
  <conditionalFormatting sqref="AF37:AI40 AF43:AI44">
    <cfRule type="expression" dxfId="59" priority="8">
      <formula>$AP$1&lt;&gt;"宿泊型自立訓練"</formula>
    </cfRule>
  </conditionalFormatting>
  <conditionalFormatting sqref="AM9:AO31">
    <cfRule type="expression" dxfId="58" priority="3">
      <formula>$AP$3="4週"</formula>
    </cfRule>
  </conditionalFormatting>
  <conditionalFormatting sqref="AP12:AP29">
    <cfRule type="expression" dxfId="57" priority="10">
      <formula>IF(COUNTIFS($B$12:$B$29,"管理者",$G$12:$G$29,$G12)&gt;0,$AQ12&gt;$AP$5,SUMIF($G$12:$G$29,$G12,$AQ$12:$AQ$29)&gt;$AP$5)</formula>
    </cfRule>
  </conditionalFormatting>
  <conditionalFormatting sqref="AP6:AQ6">
    <cfRule type="expression" dxfId="56" priority="13">
      <formula>$AP$3="4週"</formula>
    </cfRule>
  </conditionalFormatting>
  <conditionalFormatting sqref="AQ12:AQ29">
    <cfRule type="expression" dxfId="55" priority="12">
      <formula>AND($AQ12&lt;&gt;"",IF($AP$3="4週",$AQ12&gt;$AP$5,$AP12&gt;$AP$6))</formula>
    </cfRule>
  </conditionalFormatting>
  <dataValidations count="3">
    <dataValidation type="decimal" allowBlank="1" showInputMessage="1" showErrorMessage="1" error="週の勤務時間×4週以上としてください" sqref="AP6" xr:uid="{1040411D-03BD-4344-AD8A-A68EF6DBC88C}">
      <formula1>0</formula1>
      <formula2>184</formula2>
    </dataValidation>
    <dataValidation type="decimal" allowBlank="1" showInputMessage="1" showErrorMessage="1" sqref="AP5" xr:uid="{D1E6C33F-AB5B-4720-9A6F-376E090A6F0E}">
      <formula1>32</formula1>
      <formula2>44</formula2>
    </dataValidation>
    <dataValidation type="list" allowBlank="1" showInputMessage="1" showErrorMessage="1" sqref="G2:H2" xr:uid="{46743CA5-BCE1-4028-A7C4-DE9B338430C4}">
      <formula1>"4,5,6,7,8,9,10,11,12,1,2,3,"</formula1>
    </dataValidation>
  </dataValidations>
  <printOptions horizontalCentered="1"/>
  <pageMargins left="0.19685039370078741" right="0.19685039370078741" top="0.59055118110236227" bottom="0.39370078740157483" header="0.19685039370078741" footer="0.19685039370078741"/>
  <pageSetup paperSize="9" scale="41" fitToWidth="0" fitToHeight="0" orientation="landscape" r:id="rId1"/>
  <rowBreaks count="1" manualBreakCount="1">
    <brk id="44" max="37" man="1"/>
  </rowBreaks>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61E370E3-C338-4FF8-AD4D-D2C9C7B041CE}">
          <x14:formula1>
            <xm:f>マスタ!$G$2:$G$7</xm:f>
          </x14:formula1>
          <xm:sqref>C13:C28</xm:sqref>
        </x14:dataValidation>
        <x14:dataValidation type="list" errorStyle="warning" allowBlank="1" showInputMessage="1" showErrorMessage="1" xr:uid="{A342782F-94BA-4439-AC34-DF8C3ADAE83C}">
          <x14:formula1>
            <xm:f>別添①勤務時間!$A$3:$A$39</xm:f>
          </x14:formula1>
          <xm:sqref>K13:AO28</xm:sqref>
        </x14:dataValidation>
        <x14:dataValidation type="list" allowBlank="1" showInputMessage="1" showErrorMessage="1" xr:uid="{D925123B-D205-4FFA-AC69-876572CD4191}">
          <x14:formula1>
            <xm:f>マスタ!$A$2:$A$5</xm:f>
          </x14:formula1>
          <xm:sqref>B2</xm:sqref>
        </x14:dataValidation>
        <x14:dataValidation type="list" allowBlank="1" showInputMessage="1" showErrorMessage="1" xr:uid="{A9D31C42-9DB2-474D-ACF0-96095F23531E}">
          <x14:formula1>
            <xm:f>マスタ!$D$5:$D$7</xm:f>
          </x14:formula1>
          <xm:sqref>AP1:AU1</xm:sqref>
        </x14:dataValidation>
        <x14:dataValidation type="list" allowBlank="1" showInputMessage="1" showErrorMessage="1" xr:uid="{79F02C50-C2F5-4BEB-AFCF-3A5CE3718403}">
          <x14:formula1>
            <xm:f>マスタ!$J$2:$J$4</xm:f>
          </x14:formula1>
          <xm:sqref>AS13:AS28 K12:AO12</xm:sqref>
        </x14:dataValidation>
        <x14:dataValidation type="list" errorStyle="warning" allowBlank="1" showInputMessage="1" showErrorMessage="1" xr:uid="{D3DFD171-1EE0-42E8-8423-BD39AC7039B7}">
          <x14:formula1>
            <xm:f>マスタ!$F$2:$F$26</xm:f>
          </x14:formula1>
          <xm:sqref>B13:B28</xm:sqref>
        </x14:dataValidation>
        <x14:dataValidation type="list" allowBlank="1" showInputMessage="1" showErrorMessage="1" xr:uid="{F171E8D5-E9E9-4CEE-92AC-00606AD4E3DC}">
          <x14:formula1>
            <xm:f>マスタ!$I$2:$I$5</xm:f>
          </x14:formula1>
          <xm:sqref>AP4</xm:sqref>
        </x14:dataValidation>
        <x14:dataValidation type="list" allowBlank="1" showInputMessage="1" showErrorMessage="1" xr:uid="{7DB19C94-EA31-4F80-89CD-7AB799EF821D}">
          <x14:formula1>
            <xm:f>マスタ!$H$2:$H$5</xm:f>
          </x14:formula1>
          <xm:sqref>AP3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492240-597B-48CF-87BF-C5A1C23B117F}">
  <sheetPr>
    <tabColor rgb="FFFFFF00"/>
  </sheetPr>
  <dimension ref="A1:BZ73"/>
  <sheetViews>
    <sheetView view="pageBreakPreview" zoomScale="85" zoomScaleNormal="100" zoomScaleSheetLayoutView="85" workbookViewId="0">
      <selection activeCell="B15" sqref="B15"/>
    </sheetView>
  </sheetViews>
  <sheetFormatPr defaultColWidth="2.5" defaultRowHeight="22.8" customHeight="1"/>
  <cols>
    <col min="1" max="1" width="6.5" style="1" customWidth="1"/>
    <col min="2" max="2" width="13" style="1" customWidth="1"/>
    <col min="3" max="3" width="5.5" style="1" customWidth="1"/>
    <col min="4" max="41" width="3.59765625" style="1" customWidth="1"/>
    <col min="42" max="43" width="8.19921875" style="1" customWidth="1"/>
    <col min="44" max="44" width="5.5" style="1" customWidth="1"/>
    <col min="45" max="45" width="5.69921875" style="1" customWidth="1"/>
    <col min="46" max="47" width="8.19921875" style="1" customWidth="1"/>
    <col min="48" max="78" width="3.8984375" style="1" customWidth="1"/>
    <col min="79" max="16384" width="2.5" style="1"/>
  </cols>
  <sheetData>
    <row r="1" spans="1:78" ht="22.8" customHeight="1">
      <c r="A1" s="2" t="s">
        <v>392</v>
      </c>
      <c r="B1" s="2"/>
      <c r="C1" s="2"/>
      <c r="D1" s="2"/>
      <c r="E1" s="2"/>
      <c r="F1" s="2"/>
      <c r="G1" s="2"/>
      <c r="H1" s="2"/>
      <c r="I1" s="2"/>
      <c r="J1" s="2"/>
      <c r="K1" s="2"/>
      <c r="L1" s="2"/>
      <c r="M1" s="2"/>
      <c r="AJ1" s="385" t="s">
        <v>89</v>
      </c>
      <c r="AK1" s="386"/>
      <c r="AL1" s="386"/>
      <c r="AM1" s="386"/>
      <c r="AN1" s="386"/>
      <c r="AO1" s="387"/>
      <c r="AP1" s="527" t="s">
        <v>106</v>
      </c>
      <c r="AQ1" s="528"/>
      <c r="AR1" s="528"/>
      <c r="AS1" s="528"/>
      <c r="AT1" s="528"/>
      <c r="AU1" s="529"/>
    </row>
    <row r="2" spans="1:78" ht="22.8" customHeight="1">
      <c r="B2" s="114" t="s">
        <v>72</v>
      </c>
      <c r="C2" s="499"/>
      <c r="D2" s="499"/>
      <c r="E2" s="470" t="s">
        <v>71</v>
      </c>
      <c r="F2" s="470"/>
      <c r="G2" s="499"/>
      <c r="H2" s="499"/>
      <c r="I2" s="470" t="s">
        <v>70</v>
      </c>
      <c r="J2" s="470"/>
      <c r="AJ2" s="385" t="s">
        <v>90</v>
      </c>
      <c r="AK2" s="386"/>
      <c r="AL2" s="386"/>
      <c r="AM2" s="386"/>
      <c r="AN2" s="386"/>
      <c r="AO2" s="387"/>
      <c r="AP2" s="500"/>
      <c r="AQ2" s="501"/>
      <c r="AR2" s="501"/>
      <c r="AS2" s="501"/>
      <c r="AT2" s="501"/>
      <c r="AU2" s="502"/>
    </row>
    <row r="3" spans="1:78" ht="22.8" customHeight="1">
      <c r="AJ3" s="385" t="s">
        <v>156</v>
      </c>
      <c r="AK3" s="386"/>
      <c r="AL3" s="386"/>
      <c r="AM3" s="386"/>
      <c r="AN3" s="386"/>
      <c r="AO3" s="387"/>
      <c r="AP3" s="496" t="s">
        <v>94</v>
      </c>
      <c r="AQ3" s="497"/>
      <c r="AR3" s="497"/>
      <c r="AS3" s="497"/>
      <c r="AT3" s="497"/>
      <c r="AU3" s="498"/>
    </row>
    <row r="4" spans="1:78" ht="22.8" customHeight="1">
      <c r="B4" s="385" t="s">
        <v>268</v>
      </c>
      <c r="C4" s="386"/>
      <c r="D4" s="386"/>
      <c r="E4" s="386"/>
      <c r="F4" s="387"/>
      <c r="G4" s="503"/>
      <c r="H4" s="503"/>
      <c r="I4" s="503"/>
      <c r="AJ4" s="385" t="s">
        <v>157</v>
      </c>
      <c r="AK4" s="386"/>
      <c r="AL4" s="386"/>
      <c r="AM4" s="386"/>
      <c r="AN4" s="386"/>
      <c r="AO4" s="387"/>
      <c r="AP4" s="496" t="s">
        <v>95</v>
      </c>
      <c r="AQ4" s="497"/>
      <c r="AR4" s="497"/>
      <c r="AS4" s="497"/>
      <c r="AT4" s="497"/>
      <c r="AU4" s="498"/>
    </row>
    <row r="5" spans="1:78" ht="22.8" customHeight="1">
      <c r="B5" s="524" t="s">
        <v>241</v>
      </c>
      <c r="C5" s="525"/>
      <c r="D5" s="525"/>
      <c r="E5" s="525"/>
      <c r="F5" s="526"/>
      <c r="G5" s="530">
        <f ca="1">別添②利用者数_就労選択!$H$7</f>
        <v>0</v>
      </c>
      <c r="H5" s="530"/>
      <c r="I5" s="530"/>
      <c r="AJ5" s="394" t="s">
        <v>158</v>
      </c>
      <c r="AK5" s="394"/>
      <c r="AL5" s="394"/>
      <c r="AM5" s="394"/>
      <c r="AN5" s="394"/>
      <c r="AO5" s="394"/>
      <c r="AP5" s="233">
        <v>40</v>
      </c>
      <c r="AQ5" s="224" t="s">
        <v>97</v>
      </c>
      <c r="AR5" s="395" t="s">
        <v>406</v>
      </c>
      <c r="AS5" s="396"/>
      <c r="AT5" s="247">
        <f>ROUND($AT$6/IF($AP$3="4週",4,DAY(EOMONTH($K$10,0))/7),2)</f>
        <v>40</v>
      </c>
      <c r="AU5" s="246" t="s">
        <v>97</v>
      </c>
    </row>
    <row r="6" spans="1:78" ht="22.8" customHeight="1">
      <c r="AJ6" s="394"/>
      <c r="AK6" s="394"/>
      <c r="AL6" s="394"/>
      <c r="AM6" s="394"/>
      <c r="AN6" s="394"/>
      <c r="AO6" s="394"/>
      <c r="AP6" s="233">
        <v>177.14</v>
      </c>
      <c r="AQ6" s="224" t="s">
        <v>98</v>
      </c>
      <c r="AR6" s="397"/>
      <c r="AS6" s="398"/>
      <c r="AT6" s="247">
        <f>ROUND((IF($AP$3="4週",$AP$5*4-IFERROR($G$12*($AP$5/5),0),$AP$6-($G$12*ROUND(($AP$6*(28/DAY(EOMONTH($K$10,0))))/4/5,2)))),2)</f>
        <v>160</v>
      </c>
      <c r="AU6" s="246" t="s">
        <v>98</v>
      </c>
    </row>
    <row r="7" spans="1:78" ht="22.8" customHeight="1" thickBot="1"/>
    <row r="8" spans="1:78" ht="22.8" customHeight="1">
      <c r="A8" s="68"/>
      <c r="B8" s="56" t="s">
        <v>164</v>
      </c>
      <c r="C8" s="57" t="s">
        <v>165</v>
      </c>
      <c r="D8" s="434" t="s">
        <v>195</v>
      </c>
      <c r="E8" s="435"/>
      <c r="F8" s="436"/>
      <c r="G8" s="403" t="s">
        <v>181</v>
      </c>
      <c r="H8" s="404"/>
      <c r="I8" s="404"/>
      <c r="J8" s="405"/>
      <c r="K8" s="438" t="s">
        <v>183</v>
      </c>
      <c r="L8" s="439"/>
      <c r="M8" s="439"/>
      <c r="N8" s="439"/>
      <c r="O8" s="439"/>
      <c r="P8" s="439"/>
      <c r="Q8" s="439"/>
      <c r="R8" s="439"/>
      <c r="S8" s="439"/>
      <c r="T8" s="439"/>
      <c r="U8" s="439"/>
      <c r="V8" s="439"/>
      <c r="W8" s="439"/>
      <c r="X8" s="439"/>
      <c r="Y8" s="439"/>
      <c r="Z8" s="439"/>
      <c r="AA8" s="439"/>
      <c r="AB8" s="439"/>
      <c r="AC8" s="439"/>
      <c r="AD8" s="439"/>
      <c r="AE8" s="439"/>
      <c r="AF8" s="439"/>
      <c r="AG8" s="439"/>
      <c r="AH8" s="439"/>
      <c r="AI8" s="439"/>
      <c r="AJ8" s="439"/>
      <c r="AK8" s="439"/>
      <c r="AL8" s="439"/>
      <c r="AM8" s="439"/>
      <c r="AN8" s="439"/>
      <c r="AO8" s="440"/>
      <c r="AP8" s="58" t="s">
        <v>184</v>
      </c>
      <c r="AQ8" s="59" t="s">
        <v>197</v>
      </c>
      <c r="AR8" s="59"/>
      <c r="AS8" s="57" t="s">
        <v>202</v>
      </c>
      <c r="AT8" s="59" t="s">
        <v>205</v>
      </c>
      <c r="AU8" s="60" t="s">
        <v>206</v>
      </c>
      <c r="AV8" s="1" t="s">
        <v>261</v>
      </c>
    </row>
    <row r="9" spans="1:78" ht="22.8" customHeight="1">
      <c r="A9" s="361" t="s">
        <v>192</v>
      </c>
      <c r="B9" s="364" t="s">
        <v>127</v>
      </c>
      <c r="C9" s="345" t="s">
        <v>126</v>
      </c>
      <c r="D9" s="367" t="s">
        <v>102</v>
      </c>
      <c r="E9" s="368"/>
      <c r="F9" s="369"/>
      <c r="G9" s="376" t="s">
        <v>125</v>
      </c>
      <c r="H9" s="377"/>
      <c r="I9" s="377"/>
      <c r="J9" s="378"/>
      <c r="K9" s="354" t="s">
        <v>76</v>
      </c>
      <c r="L9" s="341"/>
      <c r="M9" s="341"/>
      <c r="N9" s="341"/>
      <c r="O9" s="341"/>
      <c r="P9" s="341"/>
      <c r="Q9" s="355"/>
      <c r="R9" s="354" t="s">
        <v>75</v>
      </c>
      <c r="S9" s="341"/>
      <c r="T9" s="341"/>
      <c r="U9" s="341"/>
      <c r="V9" s="341"/>
      <c r="W9" s="341"/>
      <c r="X9" s="355"/>
      <c r="Y9" s="354" t="s">
        <v>74</v>
      </c>
      <c r="Z9" s="341"/>
      <c r="AA9" s="341"/>
      <c r="AB9" s="341"/>
      <c r="AC9" s="341"/>
      <c r="AD9" s="341"/>
      <c r="AE9" s="355"/>
      <c r="AF9" s="354" t="s">
        <v>191</v>
      </c>
      <c r="AG9" s="341"/>
      <c r="AH9" s="341"/>
      <c r="AI9" s="341"/>
      <c r="AJ9" s="341"/>
      <c r="AK9" s="341"/>
      <c r="AL9" s="355"/>
      <c r="AM9" s="354" t="s">
        <v>73</v>
      </c>
      <c r="AN9" s="341"/>
      <c r="AO9" s="355"/>
      <c r="AP9" s="356" t="s">
        <v>81</v>
      </c>
      <c r="AQ9" s="348" t="s">
        <v>1</v>
      </c>
      <c r="AR9" s="348" t="s">
        <v>2</v>
      </c>
      <c r="AS9" s="345" t="s">
        <v>215</v>
      </c>
      <c r="AT9" s="348" t="s">
        <v>216</v>
      </c>
      <c r="AU9" s="351" t="s">
        <v>217</v>
      </c>
      <c r="AV9" s="354" t="s">
        <v>76</v>
      </c>
      <c r="AW9" s="341"/>
      <c r="AX9" s="341"/>
      <c r="AY9" s="341"/>
      <c r="AZ9" s="341"/>
      <c r="BA9" s="341"/>
      <c r="BB9" s="335"/>
      <c r="BC9" s="334" t="s">
        <v>75</v>
      </c>
      <c r="BD9" s="341"/>
      <c r="BE9" s="341"/>
      <c r="BF9" s="341"/>
      <c r="BG9" s="341"/>
      <c r="BH9" s="341"/>
      <c r="BI9" s="335"/>
      <c r="BJ9" s="334" t="s">
        <v>74</v>
      </c>
      <c r="BK9" s="341"/>
      <c r="BL9" s="341"/>
      <c r="BM9" s="341"/>
      <c r="BN9" s="341"/>
      <c r="BO9" s="341"/>
      <c r="BP9" s="335"/>
      <c r="BQ9" s="334" t="s">
        <v>191</v>
      </c>
      <c r="BR9" s="341"/>
      <c r="BS9" s="341"/>
      <c r="BT9" s="341"/>
      <c r="BU9" s="341"/>
      <c r="BV9" s="341"/>
      <c r="BW9" s="335"/>
      <c r="BX9" s="334" t="s">
        <v>73</v>
      </c>
      <c r="BY9" s="341"/>
      <c r="BZ9" s="335"/>
    </row>
    <row r="10" spans="1:78" ht="22.8" customHeight="1">
      <c r="A10" s="362"/>
      <c r="B10" s="365"/>
      <c r="C10" s="346"/>
      <c r="D10" s="370"/>
      <c r="E10" s="371"/>
      <c r="F10" s="372"/>
      <c r="G10" s="379"/>
      <c r="H10" s="380"/>
      <c r="I10" s="380"/>
      <c r="J10" s="381"/>
      <c r="K10" s="76">
        <f>DATE(VLOOKUP($B$2,マスタ!$A$2:$B$5,2,FALSE)-1+IF($C$2="元",1,$C$2),$G$2,1)</f>
        <v>43070</v>
      </c>
      <c r="L10" s="19">
        <f t="shared" ref="L10:AL10" si="0">K10+1</f>
        <v>43071</v>
      </c>
      <c r="M10" s="19">
        <f t="shared" si="0"/>
        <v>43072</v>
      </c>
      <c r="N10" s="19">
        <f t="shared" si="0"/>
        <v>43073</v>
      </c>
      <c r="O10" s="19">
        <f t="shared" si="0"/>
        <v>43074</v>
      </c>
      <c r="P10" s="19">
        <f t="shared" si="0"/>
        <v>43075</v>
      </c>
      <c r="Q10" s="20">
        <f t="shared" si="0"/>
        <v>43076</v>
      </c>
      <c r="R10" s="18">
        <f t="shared" si="0"/>
        <v>43077</v>
      </c>
      <c r="S10" s="19">
        <f t="shared" si="0"/>
        <v>43078</v>
      </c>
      <c r="T10" s="19">
        <f t="shared" si="0"/>
        <v>43079</v>
      </c>
      <c r="U10" s="19">
        <f t="shared" si="0"/>
        <v>43080</v>
      </c>
      <c r="V10" s="19">
        <f t="shared" si="0"/>
        <v>43081</v>
      </c>
      <c r="W10" s="19">
        <f t="shared" si="0"/>
        <v>43082</v>
      </c>
      <c r="X10" s="20">
        <f t="shared" si="0"/>
        <v>43083</v>
      </c>
      <c r="Y10" s="18">
        <f t="shared" si="0"/>
        <v>43084</v>
      </c>
      <c r="Z10" s="19">
        <f t="shared" si="0"/>
        <v>43085</v>
      </c>
      <c r="AA10" s="19">
        <f t="shared" si="0"/>
        <v>43086</v>
      </c>
      <c r="AB10" s="19">
        <f t="shared" si="0"/>
        <v>43087</v>
      </c>
      <c r="AC10" s="19">
        <f t="shared" si="0"/>
        <v>43088</v>
      </c>
      <c r="AD10" s="19">
        <f t="shared" si="0"/>
        <v>43089</v>
      </c>
      <c r="AE10" s="20">
        <f t="shared" si="0"/>
        <v>43090</v>
      </c>
      <c r="AF10" s="18">
        <f t="shared" si="0"/>
        <v>43091</v>
      </c>
      <c r="AG10" s="19">
        <f t="shared" si="0"/>
        <v>43092</v>
      </c>
      <c r="AH10" s="19">
        <f t="shared" si="0"/>
        <v>43093</v>
      </c>
      <c r="AI10" s="19">
        <f t="shared" si="0"/>
        <v>43094</v>
      </c>
      <c r="AJ10" s="19">
        <f t="shared" si="0"/>
        <v>43095</v>
      </c>
      <c r="AK10" s="19">
        <f t="shared" si="0"/>
        <v>43096</v>
      </c>
      <c r="AL10" s="20">
        <f t="shared" si="0"/>
        <v>43097</v>
      </c>
      <c r="AM10" s="19" t="str">
        <f>IFERROR(IF($AP$3="4週","",IF(DAY(EOMONTH($K$10,0))&gt;=DAY(AL10)+1,AL10+1,"")),"")</f>
        <v/>
      </c>
      <c r="AN10" s="19" t="str">
        <f>IFERROR(IF($AP$3="4週","",IF(DAY(EOMONTH($K$10,0))&gt;=DAY(AM10)+1,AM10+1,"")),"")</f>
        <v/>
      </c>
      <c r="AO10" s="20" t="str">
        <f>IFERROR(IF($AP$3="4週","",IF(DAY(EOMONTH($K$10,0))&gt;=DAY(AN10)+1,AN10+1,"")),"")</f>
        <v/>
      </c>
      <c r="AP10" s="357"/>
      <c r="AQ10" s="349"/>
      <c r="AR10" s="349"/>
      <c r="AS10" s="346"/>
      <c r="AT10" s="349"/>
      <c r="AU10" s="352"/>
      <c r="AV10" s="19">
        <f>K10</f>
        <v>43070</v>
      </c>
      <c r="AW10" s="19">
        <f t="shared" ref="AW10:BZ10" si="1">L10</f>
        <v>43071</v>
      </c>
      <c r="AX10" s="19">
        <f t="shared" si="1"/>
        <v>43072</v>
      </c>
      <c r="AY10" s="19">
        <f t="shared" si="1"/>
        <v>43073</v>
      </c>
      <c r="AZ10" s="19">
        <f t="shared" si="1"/>
        <v>43074</v>
      </c>
      <c r="BA10" s="19">
        <f t="shared" si="1"/>
        <v>43075</v>
      </c>
      <c r="BB10" s="19">
        <f t="shared" si="1"/>
        <v>43076</v>
      </c>
      <c r="BC10" s="19">
        <f t="shared" si="1"/>
        <v>43077</v>
      </c>
      <c r="BD10" s="19">
        <f t="shared" si="1"/>
        <v>43078</v>
      </c>
      <c r="BE10" s="19">
        <f t="shared" si="1"/>
        <v>43079</v>
      </c>
      <c r="BF10" s="19">
        <f t="shared" si="1"/>
        <v>43080</v>
      </c>
      <c r="BG10" s="19">
        <f t="shared" si="1"/>
        <v>43081</v>
      </c>
      <c r="BH10" s="19">
        <f t="shared" si="1"/>
        <v>43082</v>
      </c>
      <c r="BI10" s="19">
        <f t="shared" si="1"/>
        <v>43083</v>
      </c>
      <c r="BJ10" s="19">
        <f t="shared" si="1"/>
        <v>43084</v>
      </c>
      <c r="BK10" s="19">
        <f t="shared" si="1"/>
        <v>43085</v>
      </c>
      <c r="BL10" s="19">
        <f t="shared" si="1"/>
        <v>43086</v>
      </c>
      <c r="BM10" s="19">
        <f t="shared" si="1"/>
        <v>43087</v>
      </c>
      <c r="BN10" s="19">
        <f t="shared" si="1"/>
        <v>43088</v>
      </c>
      <c r="BO10" s="19">
        <f t="shared" si="1"/>
        <v>43089</v>
      </c>
      <c r="BP10" s="19">
        <f t="shared" si="1"/>
        <v>43090</v>
      </c>
      <c r="BQ10" s="19">
        <f t="shared" si="1"/>
        <v>43091</v>
      </c>
      <c r="BR10" s="19">
        <f t="shared" si="1"/>
        <v>43092</v>
      </c>
      <c r="BS10" s="19">
        <f t="shared" si="1"/>
        <v>43093</v>
      </c>
      <c r="BT10" s="19">
        <f t="shared" si="1"/>
        <v>43094</v>
      </c>
      <c r="BU10" s="19">
        <f t="shared" si="1"/>
        <v>43095</v>
      </c>
      <c r="BV10" s="19">
        <f t="shared" si="1"/>
        <v>43096</v>
      </c>
      <c r="BW10" s="19">
        <f t="shared" si="1"/>
        <v>43097</v>
      </c>
      <c r="BX10" s="19" t="str">
        <f t="shared" si="1"/>
        <v/>
      </c>
      <c r="BY10" s="19" t="str">
        <f t="shared" si="1"/>
        <v/>
      </c>
      <c r="BZ10" s="19" t="str">
        <f t="shared" si="1"/>
        <v/>
      </c>
    </row>
    <row r="11" spans="1:78" ht="22.8" customHeight="1" thickBot="1">
      <c r="A11" s="363"/>
      <c r="B11" s="366"/>
      <c r="C11" s="347"/>
      <c r="D11" s="373"/>
      <c r="E11" s="374"/>
      <c r="F11" s="375"/>
      <c r="G11" s="382"/>
      <c r="H11" s="383"/>
      <c r="I11" s="383"/>
      <c r="J11" s="384"/>
      <c r="K11" s="77">
        <f>K10</f>
        <v>43070</v>
      </c>
      <c r="L11" s="22">
        <f t="shared" ref="L11:AL11" si="2">L10</f>
        <v>43071</v>
      </c>
      <c r="M11" s="22">
        <f t="shared" si="2"/>
        <v>43072</v>
      </c>
      <c r="N11" s="22">
        <f t="shared" si="2"/>
        <v>43073</v>
      </c>
      <c r="O11" s="22">
        <f t="shared" si="2"/>
        <v>43074</v>
      </c>
      <c r="P11" s="22">
        <f t="shared" si="2"/>
        <v>43075</v>
      </c>
      <c r="Q11" s="23">
        <f t="shared" si="2"/>
        <v>43076</v>
      </c>
      <c r="R11" s="21">
        <f t="shared" si="2"/>
        <v>43077</v>
      </c>
      <c r="S11" s="22">
        <f t="shared" si="2"/>
        <v>43078</v>
      </c>
      <c r="T11" s="22">
        <f t="shared" si="2"/>
        <v>43079</v>
      </c>
      <c r="U11" s="22">
        <f t="shared" si="2"/>
        <v>43080</v>
      </c>
      <c r="V11" s="22">
        <f t="shared" si="2"/>
        <v>43081</v>
      </c>
      <c r="W11" s="22">
        <f t="shared" si="2"/>
        <v>43082</v>
      </c>
      <c r="X11" s="23">
        <f t="shared" si="2"/>
        <v>43083</v>
      </c>
      <c r="Y11" s="21">
        <f t="shared" si="2"/>
        <v>43084</v>
      </c>
      <c r="Z11" s="22">
        <f t="shared" si="2"/>
        <v>43085</v>
      </c>
      <c r="AA11" s="22">
        <f t="shared" si="2"/>
        <v>43086</v>
      </c>
      <c r="AB11" s="22">
        <f t="shared" si="2"/>
        <v>43087</v>
      </c>
      <c r="AC11" s="22">
        <f t="shared" si="2"/>
        <v>43088</v>
      </c>
      <c r="AD11" s="22">
        <f t="shared" si="2"/>
        <v>43089</v>
      </c>
      <c r="AE11" s="23">
        <f t="shared" si="2"/>
        <v>43090</v>
      </c>
      <c r="AF11" s="21">
        <f t="shared" si="2"/>
        <v>43091</v>
      </c>
      <c r="AG11" s="22">
        <f t="shared" si="2"/>
        <v>43092</v>
      </c>
      <c r="AH11" s="22">
        <f t="shared" si="2"/>
        <v>43093</v>
      </c>
      <c r="AI11" s="22">
        <f t="shared" si="2"/>
        <v>43094</v>
      </c>
      <c r="AJ11" s="22">
        <f t="shared" si="2"/>
        <v>43095</v>
      </c>
      <c r="AK11" s="22">
        <f t="shared" si="2"/>
        <v>43096</v>
      </c>
      <c r="AL11" s="23">
        <f t="shared" si="2"/>
        <v>43097</v>
      </c>
      <c r="AM11" s="22" t="str">
        <f>AM10</f>
        <v/>
      </c>
      <c r="AN11" s="22" t="str">
        <f>AN10</f>
        <v/>
      </c>
      <c r="AO11" s="23" t="str">
        <f>AO10</f>
        <v/>
      </c>
      <c r="AP11" s="358"/>
      <c r="AQ11" s="350"/>
      <c r="AR11" s="350"/>
      <c r="AS11" s="347"/>
      <c r="AT11" s="350"/>
      <c r="AU11" s="353"/>
      <c r="AV11" s="94">
        <f>AV10</f>
        <v>43070</v>
      </c>
      <c r="AW11" s="94">
        <f t="shared" ref="AW11:BW11" si="3">AW10</f>
        <v>43071</v>
      </c>
      <c r="AX11" s="94">
        <f t="shared" si="3"/>
        <v>43072</v>
      </c>
      <c r="AY11" s="94">
        <f t="shared" si="3"/>
        <v>43073</v>
      </c>
      <c r="AZ11" s="94">
        <f t="shared" si="3"/>
        <v>43074</v>
      </c>
      <c r="BA11" s="94">
        <f t="shared" si="3"/>
        <v>43075</v>
      </c>
      <c r="BB11" s="94">
        <f t="shared" si="3"/>
        <v>43076</v>
      </c>
      <c r="BC11" s="94">
        <f t="shared" si="3"/>
        <v>43077</v>
      </c>
      <c r="BD11" s="94">
        <f t="shared" si="3"/>
        <v>43078</v>
      </c>
      <c r="BE11" s="94">
        <f t="shared" si="3"/>
        <v>43079</v>
      </c>
      <c r="BF11" s="94">
        <f t="shared" si="3"/>
        <v>43080</v>
      </c>
      <c r="BG11" s="94">
        <f t="shared" si="3"/>
        <v>43081</v>
      </c>
      <c r="BH11" s="94">
        <f t="shared" si="3"/>
        <v>43082</v>
      </c>
      <c r="BI11" s="94">
        <f t="shared" si="3"/>
        <v>43083</v>
      </c>
      <c r="BJ11" s="94">
        <f t="shared" si="3"/>
        <v>43084</v>
      </c>
      <c r="BK11" s="94">
        <f t="shared" si="3"/>
        <v>43085</v>
      </c>
      <c r="BL11" s="94">
        <f t="shared" si="3"/>
        <v>43086</v>
      </c>
      <c r="BM11" s="94">
        <f t="shared" si="3"/>
        <v>43087</v>
      </c>
      <c r="BN11" s="94">
        <f t="shared" si="3"/>
        <v>43088</v>
      </c>
      <c r="BO11" s="94">
        <f t="shared" si="3"/>
        <v>43089</v>
      </c>
      <c r="BP11" s="94">
        <f t="shared" si="3"/>
        <v>43090</v>
      </c>
      <c r="BQ11" s="94">
        <f t="shared" si="3"/>
        <v>43091</v>
      </c>
      <c r="BR11" s="94">
        <f t="shared" si="3"/>
        <v>43092</v>
      </c>
      <c r="BS11" s="94">
        <f t="shared" si="3"/>
        <v>43093</v>
      </c>
      <c r="BT11" s="94">
        <f t="shared" si="3"/>
        <v>43094</v>
      </c>
      <c r="BU11" s="94">
        <f t="shared" si="3"/>
        <v>43095</v>
      </c>
      <c r="BV11" s="94">
        <f t="shared" si="3"/>
        <v>43096</v>
      </c>
      <c r="BW11" s="94">
        <f t="shared" si="3"/>
        <v>43097</v>
      </c>
      <c r="BX11" s="94" t="str">
        <f>BX10</f>
        <v/>
      </c>
      <c r="BY11" s="94" t="str">
        <f>BY10</f>
        <v/>
      </c>
      <c r="BZ11" s="94" t="str">
        <f>BZ10</f>
        <v/>
      </c>
    </row>
    <row r="12" spans="1:78" ht="22.8" customHeight="1" thickBot="1">
      <c r="A12" s="359" t="s">
        <v>403</v>
      </c>
      <c r="B12" s="360"/>
      <c r="C12" s="360"/>
      <c r="D12" s="360"/>
      <c r="E12" s="360"/>
      <c r="F12" s="360"/>
      <c r="G12" s="342">
        <f>COUNTIF(IF($AP$3="4週",$K$12:$AL$12,$K$12:$AO$12),"○")</f>
        <v>0</v>
      </c>
      <c r="H12" s="343"/>
      <c r="I12" s="343"/>
      <c r="J12" s="344"/>
      <c r="K12" s="242"/>
      <c r="L12" s="243"/>
      <c r="M12" s="243"/>
      <c r="N12" s="243"/>
      <c r="O12" s="243"/>
      <c r="P12" s="243"/>
      <c r="Q12" s="244"/>
      <c r="R12" s="245"/>
      <c r="S12" s="243"/>
      <c r="T12" s="243"/>
      <c r="U12" s="243"/>
      <c r="V12" s="243"/>
      <c r="W12" s="243"/>
      <c r="X12" s="244"/>
      <c r="Y12" s="245"/>
      <c r="Z12" s="243"/>
      <c r="AA12" s="243"/>
      <c r="AB12" s="243"/>
      <c r="AC12" s="243"/>
      <c r="AD12" s="243"/>
      <c r="AE12" s="244"/>
      <c r="AF12" s="245"/>
      <c r="AG12" s="243"/>
      <c r="AH12" s="243"/>
      <c r="AI12" s="243"/>
      <c r="AJ12" s="243"/>
      <c r="AK12" s="243"/>
      <c r="AL12" s="244"/>
      <c r="AM12" s="243"/>
      <c r="AN12" s="243"/>
      <c r="AO12" s="244"/>
      <c r="AP12" s="237"/>
      <c r="AQ12" s="237"/>
      <c r="AR12" s="237"/>
      <c r="AS12" s="238"/>
      <c r="AT12" s="239"/>
      <c r="AU12" s="240"/>
      <c r="AV12" s="241"/>
      <c r="AW12" s="241"/>
      <c r="AX12" s="241"/>
      <c r="AY12" s="241"/>
      <c r="AZ12" s="241"/>
      <c r="BA12" s="241"/>
      <c r="BB12" s="241"/>
      <c r="BC12" s="241"/>
      <c r="BD12" s="241"/>
      <c r="BE12" s="241"/>
      <c r="BF12" s="241"/>
      <c r="BG12" s="241"/>
      <c r="BH12" s="241"/>
      <c r="BI12" s="241"/>
      <c r="BJ12" s="241"/>
      <c r="BK12" s="241"/>
      <c r="BL12" s="241"/>
      <c r="BM12" s="241"/>
      <c r="BN12" s="241"/>
      <c r="BO12" s="241"/>
      <c r="BP12" s="241"/>
      <c r="BQ12" s="241"/>
      <c r="BR12" s="241"/>
      <c r="BS12" s="241"/>
      <c r="BT12" s="241"/>
      <c r="BU12" s="241"/>
      <c r="BV12" s="241"/>
      <c r="BW12" s="241"/>
      <c r="BX12" s="241"/>
      <c r="BY12" s="241"/>
      <c r="BZ12" s="241"/>
    </row>
    <row r="13" spans="1:78" ht="22.8" customHeight="1" thickTop="1">
      <c r="A13" s="75">
        <f>ROW()-ROW($A$12)</f>
        <v>1</v>
      </c>
      <c r="B13" s="48" t="s">
        <v>3</v>
      </c>
      <c r="C13" s="236"/>
      <c r="D13" s="281"/>
      <c r="E13" s="282"/>
      <c r="F13" s="283"/>
      <c r="G13" s="281"/>
      <c r="H13" s="282"/>
      <c r="I13" s="282"/>
      <c r="J13" s="284"/>
      <c r="K13" s="48"/>
      <c r="L13" s="48"/>
      <c r="M13" s="48"/>
      <c r="N13" s="49"/>
      <c r="O13" s="49"/>
      <c r="P13" s="48"/>
      <c r="Q13" s="49"/>
      <c r="R13" s="50"/>
      <c r="S13" s="49"/>
      <c r="T13" s="49"/>
      <c r="U13" s="49"/>
      <c r="V13" s="49"/>
      <c r="W13" s="49"/>
      <c r="X13" s="51"/>
      <c r="Y13" s="50"/>
      <c r="Z13" s="49"/>
      <c r="AA13" s="49"/>
      <c r="AB13" s="49"/>
      <c r="AC13" s="49"/>
      <c r="AD13" s="49"/>
      <c r="AE13" s="51"/>
      <c r="AF13" s="50"/>
      <c r="AG13" s="49"/>
      <c r="AH13" s="49"/>
      <c r="AI13" s="49"/>
      <c r="AJ13" s="49"/>
      <c r="AK13" s="49"/>
      <c r="AL13" s="51"/>
      <c r="AM13" s="49"/>
      <c r="AN13" s="49"/>
      <c r="AO13" s="51"/>
      <c r="AP13" s="40" t="str">
        <f>IF($G13="","",IFERROR(IF($AP$3="4週",SUM($AV13:$BW13),SUM($AV13:$BZ13)),""))</f>
        <v/>
      </c>
      <c r="AQ13" s="3" t="str">
        <f>IF($AP13="","",IF($AP$3="4週",$AP13/4,$AP13/(DAY(EOMONTH($K$10,0))/7)))</f>
        <v/>
      </c>
      <c r="AR13" s="3" t="str">
        <f>IF(OR(AND($AP$5="",$AP$6=""),$AQ13=""),"",MIN(1,ROUNDDOWN($AQ13/IF($AS13="",$AT$5,30*IF($AP$3="4週",(28-$G$12)/28,(DAY(EOMONTH($K$10,0))-$G$12)/DAY(EOMONTH($K$10,0)))),2)))</f>
        <v/>
      </c>
      <c r="AS13" s="47"/>
      <c r="AT13" s="52"/>
      <c r="AU13" s="53"/>
      <c r="AV13" s="109" t="str">
        <f>IFERROR(VLOOKUP(K13,別添①勤務時間!$A$3:$K$39,10,FALSE),"")</f>
        <v/>
      </c>
      <c r="AW13" s="109" t="str">
        <f>IFERROR(VLOOKUP(L13,別添①勤務時間!$A$3:$K$39,10,FALSE),"")</f>
        <v/>
      </c>
      <c r="AX13" s="109" t="str">
        <f>IFERROR(VLOOKUP(M13,別添①勤務時間!$A$3:$K$39,10,FALSE),"")</f>
        <v/>
      </c>
      <c r="AY13" s="109" t="str">
        <f>IFERROR(VLOOKUP(N13,別添①勤務時間!$A$3:$K$39,10,FALSE),"")</f>
        <v/>
      </c>
      <c r="AZ13" s="109" t="str">
        <f>IFERROR(VLOOKUP(O13,別添①勤務時間!$A$3:$K$39,10,FALSE),"")</f>
        <v/>
      </c>
      <c r="BA13" s="109" t="str">
        <f>IFERROR(VLOOKUP(P13,別添①勤務時間!$A$3:$K$39,10,FALSE),"")</f>
        <v/>
      </c>
      <c r="BB13" s="109" t="str">
        <f>IFERROR(VLOOKUP(Q13,別添①勤務時間!$A$3:$K$39,10,FALSE),"")</f>
        <v/>
      </c>
      <c r="BC13" s="109" t="str">
        <f>IFERROR(VLOOKUP(R13,別添①勤務時間!$A$3:$K$39,10,FALSE),"")</f>
        <v/>
      </c>
      <c r="BD13" s="109" t="str">
        <f>IFERROR(VLOOKUP(S13,別添①勤務時間!$A$3:$K$39,10,FALSE),"")</f>
        <v/>
      </c>
      <c r="BE13" s="109" t="str">
        <f>IFERROR(VLOOKUP(T13,別添①勤務時間!$A$3:$K$39,10,FALSE),"")</f>
        <v/>
      </c>
      <c r="BF13" s="109" t="str">
        <f>IFERROR(VLOOKUP(U13,別添①勤務時間!$A$3:$K$39,10,FALSE),"")</f>
        <v/>
      </c>
      <c r="BG13" s="109" t="str">
        <f>IFERROR(VLOOKUP(V13,別添①勤務時間!$A$3:$K$39,10,FALSE),"")</f>
        <v/>
      </c>
      <c r="BH13" s="109" t="str">
        <f>IFERROR(VLOOKUP(W13,別添①勤務時間!$A$3:$K$39,10,FALSE),"")</f>
        <v/>
      </c>
      <c r="BI13" s="109" t="str">
        <f>IFERROR(VLOOKUP(X13,別添①勤務時間!$A$3:$K$39,10,FALSE),"")</f>
        <v/>
      </c>
      <c r="BJ13" s="109" t="str">
        <f>IFERROR(VLOOKUP(Y13,別添①勤務時間!$A$3:$K$39,10,FALSE),"")</f>
        <v/>
      </c>
      <c r="BK13" s="109" t="str">
        <f>IFERROR(VLOOKUP(Z13,別添①勤務時間!$A$3:$K$39,10,FALSE),"")</f>
        <v/>
      </c>
      <c r="BL13" s="109" t="str">
        <f>IFERROR(VLOOKUP(AA13,別添①勤務時間!$A$3:$K$39,10,FALSE),"")</f>
        <v/>
      </c>
      <c r="BM13" s="109" t="str">
        <f>IFERROR(VLOOKUP(AB13,別添①勤務時間!$A$3:$K$39,10,FALSE),"")</f>
        <v/>
      </c>
      <c r="BN13" s="109" t="str">
        <f>IFERROR(VLOOKUP(AC13,別添①勤務時間!$A$3:$K$39,10,FALSE),"")</f>
        <v/>
      </c>
      <c r="BO13" s="109" t="str">
        <f>IFERROR(VLOOKUP(AD13,別添①勤務時間!$A$3:$K$39,10,FALSE),"")</f>
        <v/>
      </c>
      <c r="BP13" s="109" t="str">
        <f>IFERROR(VLOOKUP(AE13,別添①勤務時間!$A$3:$K$39,10,FALSE),"")</f>
        <v/>
      </c>
      <c r="BQ13" s="109" t="str">
        <f>IFERROR(VLOOKUP(AF13,別添①勤務時間!$A$3:$K$39,10,FALSE),"")</f>
        <v/>
      </c>
      <c r="BR13" s="109" t="str">
        <f>IFERROR(VLOOKUP(AG13,別添①勤務時間!$A$3:$K$39,10,FALSE),"")</f>
        <v/>
      </c>
      <c r="BS13" s="109" t="str">
        <f>IFERROR(VLOOKUP(AH13,別添①勤務時間!$A$3:$K$39,10,FALSE),"")</f>
        <v/>
      </c>
      <c r="BT13" s="109" t="str">
        <f>IFERROR(VLOOKUP(AI13,別添①勤務時間!$A$3:$K$39,10,FALSE),"")</f>
        <v/>
      </c>
      <c r="BU13" s="109" t="str">
        <f>IFERROR(VLOOKUP(AJ13,別添①勤務時間!$A$3:$K$39,10,FALSE),"")</f>
        <v/>
      </c>
      <c r="BV13" s="109" t="str">
        <f>IFERROR(VLOOKUP(AK13,別添①勤務時間!$A$3:$K$39,10,FALSE),"")</f>
        <v/>
      </c>
      <c r="BW13" s="109" t="str">
        <f>IFERROR(VLOOKUP(AL13,別添①勤務時間!$A$3:$K$39,10,FALSE),"")</f>
        <v/>
      </c>
      <c r="BX13" s="109" t="str">
        <f>IFERROR(VLOOKUP(AM13,別添①勤務時間!$A$3:$K$39,10,FALSE),"")</f>
        <v/>
      </c>
      <c r="BY13" s="109" t="str">
        <f>IFERROR(VLOOKUP(AN13,別添①勤務時間!$A$3:$K$39,10,FALSE),"")</f>
        <v/>
      </c>
      <c r="BZ13" s="109" t="str">
        <f>IFERROR(VLOOKUP(AO13,別添①勤務時間!$A$3:$K$39,10,FALSE),"")</f>
        <v/>
      </c>
    </row>
    <row r="14" spans="1:78" ht="22.8" customHeight="1">
      <c r="A14" s="75">
        <f t="shared" ref="A14:A28" si="4">ROW()-ROW($A$12)</f>
        <v>2</v>
      </c>
      <c r="B14" s="48" t="s">
        <v>82</v>
      </c>
      <c r="C14" s="236"/>
      <c r="D14" s="281"/>
      <c r="E14" s="282"/>
      <c r="F14" s="283"/>
      <c r="G14" s="281"/>
      <c r="H14" s="282"/>
      <c r="I14" s="282"/>
      <c r="J14" s="284"/>
      <c r="K14" s="48"/>
      <c r="L14" s="49"/>
      <c r="M14" s="49"/>
      <c r="N14" s="49"/>
      <c r="O14" s="49"/>
      <c r="P14" s="49"/>
      <c r="Q14" s="51"/>
      <c r="R14" s="50"/>
      <c r="S14" s="49"/>
      <c r="T14" s="49"/>
      <c r="U14" s="49"/>
      <c r="V14" s="49"/>
      <c r="W14" s="49"/>
      <c r="X14" s="51"/>
      <c r="Y14" s="50"/>
      <c r="Z14" s="49"/>
      <c r="AA14" s="49"/>
      <c r="AB14" s="49"/>
      <c r="AC14" s="49"/>
      <c r="AD14" s="49"/>
      <c r="AE14" s="51"/>
      <c r="AF14" s="50"/>
      <c r="AG14" s="49"/>
      <c r="AH14" s="49"/>
      <c r="AI14" s="49"/>
      <c r="AJ14" s="49"/>
      <c r="AK14" s="49"/>
      <c r="AL14" s="51"/>
      <c r="AM14" s="49"/>
      <c r="AN14" s="49"/>
      <c r="AO14" s="51"/>
      <c r="AP14" s="40" t="str">
        <f t="shared" ref="AP14:AP28" si="5">IF($G14="","",IFERROR(IF($AP$3="4週",SUM($AV14:$BW14),SUM($AV14:$BZ14)),""))</f>
        <v/>
      </c>
      <c r="AQ14" s="3" t="str">
        <f>IF($AP14="","",IF($AP$3="4週",$AP14/4,$AP14/(DAY(EOMONTH($K$10,0))/7)))</f>
        <v/>
      </c>
      <c r="AR14" s="3" t="str">
        <f t="shared" ref="AR14:AR28" si="6">IF(OR(AND($AP$5="",$AP$6=""),$AQ14=""),"",MIN(1,ROUNDDOWN($AQ14/IF($AS14="",$AT$5,30*IF($AP$3="4週",(28-$G$12)/28,(DAY(EOMONTH($K$10,0))-$G$12)/DAY(EOMONTH($K$10,0)))),2)))</f>
        <v/>
      </c>
      <c r="AS14" s="47"/>
      <c r="AT14" s="52"/>
      <c r="AU14" s="53"/>
      <c r="AV14" s="109" t="str">
        <f>IFERROR(VLOOKUP(K14,別添①勤務時間!$A$3:$K$39,10,FALSE),"")</f>
        <v/>
      </c>
      <c r="AW14" s="109" t="str">
        <f>IFERROR(VLOOKUP(L14,別添①勤務時間!$A$3:$K$39,10,FALSE),"")</f>
        <v/>
      </c>
      <c r="AX14" s="109" t="str">
        <f>IFERROR(VLOOKUP(M14,別添①勤務時間!$A$3:$K$39,10,FALSE),"")</f>
        <v/>
      </c>
      <c r="AY14" s="109" t="str">
        <f>IFERROR(VLOOKUP(N14,別添①勤務時間!$A$3:$K$39,10,FALSE),"")</f>
        <v/>
      </c>
      <c r="AZ14" s="109" t="str">
        <f>IFERROR(VLOOKUP(O14,別添①勤務時間!$A$3:$K$39,10,FALSE),"")</f>
        <v/>
      </c>
      <c r="BA14" s="109" t="str">
        <f>IFERROR(VLOOKUP(P14,別添①勤務時間!$A$3:$K$39,10,FALSE),"")</f>
        <v/>
      </c>
      <c r="BB14" s="109" t="str">
        <f>IFERROR(VLOOKUP(Q14,別添①勤務時間!$A$3:$K$39,10,FALSE),"")</f>
        <v/>
      </c>
      <c r="BC14" s="109" t="str">
        <f>IFERROR(VLOOKUP(R14,別添①勤務時間!$A$3:$K$39,10,FALSE),"")</f>
        <v/>
      </c>
      <c r="BD14" s="109" t="str">
        <f>IFERROR(VLOOKUP(S14,別添①勤務時間!$A$3:$K$39,10,FALSE),"")</f>
        <v/>
      </c>
      <c r="BE14" s="109" t="str">
        <f>IFERROR(VLOOKUP(T14,別添①勤務時間!$A$3:$K$39,10,FALSE),"")</f>
        <v/>
      </c>
      <c r="BF14" s="109" t="str">
        <f>IFERROR(VLOOKUP(U14,別添①勤務時間!$A$3:$K$39,10,FALSE),"")</f>
        <v/>
      </c>
      <c r="BG14" s="109" t="str">
        <f>IFERROR(VLOOKUP(V14,別添①勤務時間!$A$3:$K$39,10,FALSE),"")</f>
        <v/>
      </c>
      <c r="BH14" s="109" t="str">
        <f>IFERROR(VLOOKUP(W14,別添①勤務時間!$A$3:$K$39,10,FALSE),"")</f>
        <v/>
      </c>
      <c r="BI14" s="109" t="str">
        <f>IFERROR(VLOOKUP(X14,別添①勤務時間!$A$3:$K$39,10,FALSE),"")</f>
        <v/>
      </c>
      <c r="BJ14" s="109" t="str">
        <f>IFERROR(VLOOKUP(Y14,別添①勤務時間!$A$3:$K$39,10,FALSE),"")</f>
        <v/>
      </c>
      <c r="BK14" s="109" t="str">
        <f>IFERROR(VLOOKUP(Z14,別添①勤務時間!$A$3:$K$39,10,FALSE),"")</f>
        <v/>
      </c>
      <c r="BL14" s="109" t="str">
        <f>IFERROR(VLOOKUP(AA14,別添①勤務時間!$A$3:$K$39,10,FALSE),"")</f>
        <v/>
      </c>
      <c r="BM14" s="109" t="str">
        <f>IFERROR(VLOOKUP(AB14,別添①勤務時間!$A$3:$K$39,10,FALSE),"")</f>
        <v/>
      </c>
      <c r="BN14" s="109" t="str">
        <f>IFERROR(VLOOKUP(AC14,別添①勤務時間!$A$3:$K$39,10,FALSE),"")</f>
        <v/>
      </c>
      <c r="BO14" s="109" t="str">
        <f>IFERROR(VLOOKUP(AD14,別添①勤務時間!$A$3:$K$39,10,FALSE),"")</f>
        <v/>
      </c>
      <c r="BP14" s="109" t="str">
        <f>IFERROR(VLOOKUP(AE14,別添①勤務時間!$A$3:$K$39,10,FALSE),"")</f>
        <v/>
      </c>
      <c r="BQ14" s="109" t="str">
        <f>IFERROR(VLOOKUP(AF14,別添①勤務時間!$A$3:$K$39,10,FALSE),"")</f>
        <v/>
      </c>
      <c r="BR14" s="109" t="str">
        <f>IFERROR(VLOOKUP(AG14,別添①勤務時間!$A$3:$K$39,10,FALSE),"")</f>
        <v/>
      </c>
      <c r="BS14" s="109" t="str">
        <f>IFERROR(VLOOKUP(AH14,別添①勤務時間!$A$3:$K$39,10,FALSE),"")</f>
        <v/>
      </c>
      <c r="BT14" s="109" t="str">
        <f>IFERROR(VLOOKUP(AI14,別添①勤務時間!$A$3:$K$39,10,FALSE),"")</f>
        <v/>
      </c>
      <c r="BU14" s="109" t="str">
        <f>IFERROR(VLOOKUP(AJ14,別添①勤務時間!$A$3:$K$39,10,FALSE),"")</f>
        <v/>
      </c>
      <c r="BV14" s="109" t="str">
        <f>IFERROR(VLOOKUP(AK14,別添①勤務時間!$A$3:$K$39,10,FALSE),"")</f>
        <v/>
      </c>
      <c r="BW14" s="109" t="str">
        <f>IFERROR(VLOOKUP(AL14,別添①勤務時間!$A$3:$K$39,10,FALSE),"")</f>
        <v/>
      </c>
      <c r="BX14" s="109" t="str">
        <f>IFERROR(VLOOKUP(AM14,別添①勤務時間!$A$3:$K$39,10,FALSE),"")</f>
        <v/>
      </c>
      <c r="BY14" s="109" t="str">
        <f>IFERROR(VLOOKUP(AN14,別添①勤務時間!$A$3:$K$39,10,FALSE),"")</f>
        <v/>
      </c>
      <c r="BZ14" s="109" t="str">
        <f>IFERROR(VLOOKUP(AO14,別添①勤務時間!$A$3:$K$39,10,FALSE),"")</f>
        <v/>
      </c>
    </row>
    <row r="15" spans="1:78" ht="22.8" customHeight="1">
      <c r="A15" s="75">
        <f t="shared" si="4"/>
        <v>3</v>
      </c>
      <c r="B15" s="48"/>
      <c r="C15" s="236"/>
      <c r="D15" s="281"/>
      <c r="E15" s="282"/>
      <c r="F15" s="283"/>
      <c r="G15" s="281"/>
      <c r="H15" s="282"/>
      <c r="I15" s="282"/>
      <c r="J15" s="284"/>
      <c r="K15" s="48"/>
      <c r="L15" s="49"/>
      <c r="M15" s="49"/>
      <c r="N15" s="49"/>
      <c r="O15" s="49"/>
      <c r="P15" s="49"/>
      <c r="Q15" s="51"/>
      <c r="R15" s="50"/>
      <c r="S15" s="49"/>
      <c r="T15" s="49"/>
      <c r="U15" s="49"/>
      <c r="V15" s="49"/>
      <c r="W15" s="49"/>
      <c r="X15" s="51"/>
      <c r="Y15" s="50"/>
      <c r="Z15" s="49"/>
      <c r="AA15" s="49"/>
      <c r="AB15" s="49"/>
      <c r="AC15" s="49"/>
      <c r="AD15" s="49"/>
      <c r="AE15" s="51"/>
      <c r="AF15" s="50"/>
      <c r="AG15" s="49"/>
      <c r="AH15" s="49"/>
      <c r="AI15" s="49"/>
      <c r="AJ15" s="49"/>
      <c r="AK15" s="49"/>
      <c r="AL15" s="51"/>
      <c r="AM15" s="49"/>
      <c r="AN15" s="49"/>
      <c r="AO15" s="51"/>
      <c r="AP15" s="40" t="str">
        <f t="shared" si="5"/>
        <v/>
      </c>
      <c r="AQ15" s="3" t="str">
        <f t="shared" ref="AQ15:AQ28" si="7">IF($AP15="","",IF($AP$3="4週",$AP15/4,$AP15/(DAY(EOMONTH($K$10,0))/7)))</f>
        <v/>
      </c>
      <c r="AR15" s="3" t="str">
        <f t="shared" si="6"/>
        <v/>
      </c>
      <c r="AS15" s="47"/>
      <c r="AT15" s="52"/>
      <c r="AU15" s="53"/>
      <c r="AV15" s="109" t="str">
        <f>IFERROR(VLOOKUP(K15,別添①勤務時間!$A$3:$K$39,10,FALSE),"")</f>
        <v/>
      </c>
      <c r="AW15" s="109" t="str">
        <f>IFERROR(VLOOKUP(L15,別添①勤務時間!$A$3:$K$39,10,FALSE),"")</f>
        <v/>
      </c>
      <c r="AX15" s="109" t="str">
        <f>IFERROR(VLOOKUP(M15,別添①勤務時間!$A$3:$K$39,10,FALSE),"")</f>
        <v/>
      </c>
      <c r="AY15" s="109" t="str">
        <f>IFERROR(VLOOKUP(N15,別添①勤務時間!$A$3:$K$39,10,FALSE),"")</f>
        <v/>
      </c>
      <c r="AZ15" s="109" t="str">
        <f>IFERROR(VLOOKUP(O15,別添①勤務時間!$A$3:$K$39,10,FALSE),"")</f>
        <v/>
      </c>
      <c r="BA15" s="109" t="str">
        <f>IFERROR(VLOOKUP(P15,別添①勤務時間!$A$3:$K$39,10,FALSE),"")</f>
        <v/>
      </c>
      <c r="BB15" s="109" t="str">
        <f>IFERROR(VLOOKUP(Q15,別添①勤務時間!$A$3:$K$39,10,FALSE),"")</f>
        <v/>
      </c>
      <c r="BC15" s="109" t="str">
        <f>IFERROR(VLOOKUP(R15,別添①勤務時間!$A$3:$K$39,10,FALSE),"")</f>
        <v/>
      </c>
      <c r="BD15" s="109" t="str">
        <f>IFERROR(VLOOKUP(S15,別添①勤務時間!$A$3:$K$39,10,FALSE),"")</f>
        <v/>
      </c>
      <c r="BE15" s="109" t="str">
        <f>IFERROR(VLOOKUP(T15,別添①勤務時間!$A$3:$K$39,10,FALSE),"")</f>
        <v/>
      </c>
      <c r="BF15" s="109" t="str">
        <f>IFERROR(VLOOKUP(U15,別添①勤務時間!$A$3:$K$39,10,FALSE),"")</f>
        <v/>
      </c>
      <c r="BG15" s="109" t="str">
        <f>IFERROR(VLOOKUP(V15,別添①勤務時間!$A$3:$K$39,10,FALSE),"")</f>
        <v/>
      </c>
      <c r="BH15" s="109" t="str">
        <f>IFERROR(VLOOKUP(W15,別添①勤務時間!$A$3:$K$39,10,FALSE),"")</f>
        <v/>
      </c>
      <c r="BI15" s="109" t="str">
        <f>IFERROR(VLOOKUP(X15,別添①勤務時間!$A$3:$K$39,10,FALSE),"")</f>
        <v/>
      </c>
      <c r="BJ15" s="109" t="str">
        <f>IFERROR(VLOOKUP(Y15,別添①勤務時間!$A$3:$K$39,10,FALSE),"")</f>
        <v/>
      </c>
      <c r="BK15" s="109" t="str">
        <f>IFERROR(VLOOKUP(Z15,別添①勤務時間!$A$3:$K$39,10,FALSE),"")</f>
        <v/>
      </c>
      <c r="BL15" s="109" t="str">
        <f>IFERROR(VLOOKUP(AA15,別添①勤務時間!$A$3:$K$39,10,FALSE),"")</f>
        <v/>
      </c>
      <c r="BM15" s="109" t="str">
        <f>IFERROR(VLOOKUP(AB15,別添①勤務時間!$A$3:$K$39,10,FALSE),"")</f>
        <v/>
      </c>
      <c r="BN15" s="109" t="str">
        <f>IFERROR(VLOOKUP(AC15,別添①勤務時間!$A$3:$K$39,10,FALSE),"")</f>
        <v/>
      </c>
      <c r="BO15" s="109" t="str">
        <f>IFERROR(VLOOKUP(AD15,別添①勤務時間!$A$3:$K$39,10,FALSE),"")</f>
        <v/>
      </c>
      <c r="BP15" s="109" t="str">
        <f>IFERROR(VLOOKUP(AE15,別添①勤務時間!$A$3:$K$39,10,FALSE),"")</f>
        <v/>
      </c>
      <c r="BQ15" s="109" t="str">
        <f>IFERROR(VLOOKUP(AF15,別添①勤務時間!$A$3:$K$39,10,FALSE),"")</f>
        <v/>
      </c>
      <c r="BR15" s="109" t="str">
        <f>IFERROR(VLOOKUP(AG15,別添①勤務時間!$A$3:$K$39,10,FALSE),"")</f>
        <v/>
      </c>
      <c r="BS15" s="109" t="str">
        <f>IFERROR(VLOOKUP(AH15,別添①勤務時間!$A$3:$K$39,10,FALSE),"")</f>
        <v/>
      </c>
      <c r="BT15" s="109" t="str">
        <f>IFERROR(VLOOKUP(AI15,別添①勤務時間!$A$3:$K$39,10,FALSE),"")</f>
        <v/>
      </c>
      <c r="BU15" s="109" t="str">
        <f>IFERROR(VLOOKUP(AJ15,別添①勤務時間!$A$3:$K$39,10,FALSE),"")</f>
        <v/>
      </c>
      <c r="BV15" s="109" t="str">
        <f>IFERROR(VLOOKUP(AK15,別添①勤務時間!$A$3:$K$39,10,FALSE),"")</f>
        <v/>
      </c>
      <c r="BW15" s="109" t="str">
        <f>IFERROR(VLOOKUP(AL15,別添①勤務時間!$A$3:$K$39,10,FALSE),"")</f>
        <v/>
      </c>
      <c r="BX15" s="109" t="str">
        <f>IFERROR(VLOOKUP(AM15,別添①勤務時間!$A$3:$K$39,10,FALSE),"")</f>
        <v/>
      </c>
      <c r="BY15" s="109" t="str">
        <f>IFERROR(VLOOKUP(AN15,別添①勤務時間!$A$3:$K$39,10,FALSE),"")</f>
        <v/>
      </c>
      <c r="BZ15" s="109" t="str">
        <f>IFERROR(VLOOKUP(AO15,別添①勤務時間!$A$3:$K$39,10,FALSE),"")</f>
        <v/>
      </c>
    </row>
    <row r="16" spans="1:78" ht="22.8" customHeight="1">
      <c r="A16" s="75">
        <f t="shared" si="4"/>
        <v>4</v>
      </c>
      <c r="B16" s="48"/>
      <c r="C16" s="236"/>
      <c r="D16" s="281"/>
      <c r="E16" s="282"/>
      <c r="F16" s="283"/>
      <c r="G16" s="281"/>
      <c r="H16" s="282"/>
      <c r="I16" s="282"/>
      <c r="J16" s="284"/>
      <c r="K16" s="48"/>
      <c r="L16" s="49"/>
      <c r="M16" s="49"/>
      <c r="N16" s="49"/>
      <c r="O16" s="49"/>
      <c r="P16" s="49"/>
      <c r="Q16" s="51"/>
      <c r="R16" s="50"/>
      <c r="S16" s="49"/>
      <c r="T16" s="49"/>
      <c r="U16" s="49"/>
      <c r="V16" s="49"/>
      <c r="W16" s="49"/>
      <c r="X16" s="51"/>
      <c r="Y16" s="50"/>
      <c r="Z16" s="49"/>
      <c r="AA16" s="49"/>
      <c r="AB16" s="49"/>
      <c r="AC16" s="49"/>
      <c r="AD16" s="49"/>
      <c r="AE16" s="51"/>
      <c r="AF16" s="50"/>
      <c r="AG16" s="49"/>
      <c r="AH16" s="49"/>
      <c r="AI16" s="49"/>
      <c r="AJ16" s="49"/>
      <c r="AK16" s="49"/>
      <c r="AL16" s="51"/>
      <c r="AM16" s="49"/>
      <c r="AN16" s="49"/>
      <c r="AO16" s="51"/>
      <c r="AP16" s="40" t="str">
        <f t="shared" si="5"/>
        <v/>
      </c>
      <c r="AQ16" s="3" t="str">
        <f t="shared" si="7"/>
        <v/>
      </c>
      <c r="AR16" s="3" t="str">
        <f t="shared" si="6"/>
        <v/>
      </c>
      <c r="AS16" s="47"/>
      <c r="AT16" s="52"/>
      <c r="AU16" s="53"/>
      <c r="AV16" s="109" t="str">
        <f>IFERROR(VLOOKUP(K16,別添①勤務時間!$A$3:$K$39,10,FALSE),"")</f>
        <v/>
      </c>
      <c r="AW16" s="109" t="str">
        <f>IFERROR(VLOOKUP(L16,別添①勤務時間!$A$3:$K$39,10,FALSE),"")</f>
        <v/>
      </c>
      <c r="AX16" s="109" t="str">
        <f>IFERROR(VLOOKUP(M16,別添①勤務時間!$A$3:$K$39,10,FALSE),"")</f>
        <v/>
      </c>
      <c r="AY16" s="109" t="str">
        <f>IFERROR(VLOOKUP(N16,別添①勤務時間!$A$3:$K$39,10,FALSE),"")</f>
        <v/>
      </c>
      <c r="AZ16" s="109" t="str">
        <f>IFERROR(VLOOKUP(O16,別添①勤務時間!$A$3:$K$39,10,FALSE),"")</f>
        <v/>
      </c>
      <c r="BA16" s="109" t="str">
        <f>IFERROR(VLOOKUP(P16,別添①勤務時間!$A$3:$K$39,10,FALSE),"")</f>
        <v/>
      </c>
      <c r="BB16" s="109" t="str">
        <f>IFERROR(VLOOKUP(Q16,別添①勤務時間!$A$3:$K$39,10,FALSE),"")</f>
        <v/>
      </c>
      <c r="BC16" s="109" t="str">
        <f>IFERROR(VLOOKUP(R16,別添①勤務時間!$A$3:$K$39,10,FALSE),"")</f>
        <v/>
      </c>
      <c r="BD16" s="109" t="str">
        <f>IFERROR(VLOOKUP(S16,別添①勤務時間!$A$3:$K$39,10,FALSE),"")</f>
        <v/>
      </c>
      <c r="BE16" s="109" t="str">
        <f>IFERROR(VLOOKUP(T16,別添①勤務時間!$A$3:$K$39,10,FALSE),"")</f>
        <v/>
      </c>
      <c r="BF16" s="109" t="str">
        <f>IFERROR(VLOOKUP(U16,別添①勤務時間!$A$3:$K$39,10,FALSE),"")</f>
        <v/>
      </c>
      <c r="BG16" s="109" t="str">
        <f>IFERROR(VLOOKUP(V16,別添①勤務時間!$A$3:$K$39,10,FALSE),"")</f>
        <v/>
      </c>
      <c r="BH16" s="109" t="str">
        <f>IFERROR(VLOOKUP(W16,別添①勤務時間!$A$3:$K$39,10,FALSE),"")</f>
        <v/>
      </c>
      <c r="BI16" s="109" t="str">
        <f>IFERROR(VLOOKUP(X16,別添①勤務時間!$A$3:$K$39,10,FALSE),"")</f>
        <v/>
      </c>
      <c r="BJ16" s="109" t="str">
        <f>IFERROR(VLOOKUP(Y16,別添①勤務時間!$A$3:$K$39,10,FALSE),"")</f>
        <v/>
      </c>
      <c r="BK16" s="109" t="str">
        <f>IFERROR(VLOOKUP(Z16,別添①勤務時間!$A$3:$K$39,10,FALSE),"")</f>
        <v/>
      </c>
      <c r="BL16" s="109" t="str">
        <f>IFERROR(VLOOKUP(AA16,別添①勤務時間!$A$3:$K$39,10,FALSE),"")</f>
        <v/>
      </c>
      <c r="BM16" s="109" t="str">
        <f>IFERROR(VLOOKUP(AB16,別添①勤務時間!$A$3:$K$39,10,FALSE),"")</f>
        <v/>
      </c>
      <c r="BN16" s="109" t="str">
        <f>IFERROR(VLOOKUP(AC16,別添①勤務時間!$A$3:$K$39,10,FALSE),"")</f>
        <v/>
      </c>
      <c r="BO16" s="109" t="str">
        <f>IFERROR(VLOOKUP(AD16,別添①勤務時間!$A$3:$K$39,10,FALSE),"")</f>
        <v/>
      </c>
      <c r="BP16" s="109" t="str">
        <f>IFERROR(VLOOKUP(AE16,別添①勤務時間!$A$3:$K$39,10,FALSE),"")</f>
        <v/>
      </c>
      <c r="BQ16" s="109" t="str">
        <f>IFERROR(VLOOKUP(AF16,別添①勤務時間!$A$3:$K$39,10,FALSE),"")</f>
        <v/>
      </c>
      <c r="BR16" s="109" t="str">
        <f>IFERROR(VLOOKUP(AG16,別添①勤務時間!$A$3:$K$39,10,FALSE),"")</f>
        <v/>
      </c>
      <c r="BS16" s="109" t="str">
        <f>IFERROR(VLOOKUP(AH16,別添①勤務時間!$A$3:$K$39,10,FALSE),"")</f>
        <v/>
      </c>
      <c r="BT16" s="109" t="str">
        <f>IFERROR(VLOOKUP(AI16,別添①勤務時間!$A$3:$K$39,10,FALSE),"")</f>
        <v/>
      </c>
      <c r="BU16" s="109" t="str">
        <f>IFERROR(VLOOKUP(AJ16,別添①勤務時間!$A$3:$K$39,10,FALSE),"")</f>
        <v/>
      </c>
      <c r="BV16" s="109" t="str">
        <f>IFERROR(VLOOKUP(AK16,別添①勤務時間!$A$3:$K$39,10,FALSE),"")</f>
        <v/>
      </c>
      <c r="BW16" s="109" t="str">
        <f>IFERROR(VLOOKUP(AL16,別添①勤務時間!$A$3:$K$39,10,FALSE),"")</f>
        <v/>
      </c>
      <c r="BX16" s="109" t="str">
        <f>IFERROR(VLOOKUP(AM16,別添①勤務時間!$A$3:$K$39,10,FALSE),"")</f>
        <v/>
      </c>
      <c r="BY16" s="109" t="str">
        <f>IFERROR(VLOOKUP(AN16,別添①勤務時間!$A$3:$K$39,10,FALSE),"")</f>
        <v/>
      </c>
      <c r="BZ16" s="109" t="str">
        <f>IFERROR(VLOOKUP(AO16,別添①勤務時間!$A$3:$K$39,10,FALSE),"")</f>
        <v/>
      </c>
    </row>
    <row r="17" spans="1:78" ht="22.8" customHeight="1">
      <c r="A17" s="75">
        <f t="shared" si="4"/>
        <v>5</v>
      </c>
      <c r="B17" s="48"/>
      <c r="C17" s="236"/>
      <c r="D17" s="281"/>
      <c r="E17" s="282"/>
      <c r="F17" s="283"/>
      <c r="G17" s="281"/>
      <c r="H17" s="282"/>
      <c r="I17" s="282"/>
      <c r="J17" s="284"/>
      <c r="K17" s="48"/>
      <c r="L17" s="49"/>
      <c r="M17" s="49"/>
      <c r="N17" s="49"/>
      <c r="O17" s="49"/>
      <c r="P17" s="49"/>
      <c r="Q17" s="51"/>
      <c r="R17" s="50"/>
      <c r="S17" s="49"/>
      <c r="T17" s="49"/>
      <c r="U17" s="49"/>
      <c r="V17" s="49"/>
      <c r="W17" s="49"/>
      <c r="X17" s="51"/>
      <c r="Y17" s="50"/>
      <c r="Z17" s="49"/>
      <c r="AA17" s="49"/>
      <c r="AB17" s="49"/>
      <c r="AC17" s="49"/>
      <c r="AD17" s="49"/>
      <c r="AE17" s="51"/>
      <c r="AF17" s="50"/>
      <c r="AG17" s="49"/>
      <c r="AH17" s="49"/>
      <c r="AI17" s="49"/>
      <c r="AJ17" s="49"/>
      <c r="AK17" s="49"/>
      <c r="AL17" s="51"/>
      <c r="AM17" s="49"/>
      <c r="AN17" s="49"/>
      <c r="AO17" s="51"/>
      <c r="AP17" s="40" t="str">
        <f t="shared" si="5"/>
        <v/>
      </c>
      <c r="AQ17" s="3" t="str">
        <f t="shared" si="7"/>
        <v/>
      </c>
      <c r="AR17" s="3" t="str">
        <f t="shared" si="6"/>
        <v/>
      </c>
      <c r="AS17" s="47"/>
      <c r="AT17" s="52"/>
      <c r="AU17" s="53"/>
      <c r="AV17" s="109" t="str">
        <f>IFERROR(VLOOKUP(K17,別添①勤務時間!$A$3:$K$39,10,FALSE),"")</f>
        <v/>
      </c>
      <c r="AW17" s="109" t="str">
        <f>IFERROR(VLOOKUP(L17,別添①勤務時間!$A$3:$K$39,10,FALSE),"")</f>
        <v/>
      </c>
      <c r="AX17" s="109" t="str">
        <f>IFERROR(VLOOKUP(M17,別添①勤務時間!$A$3:$K$39,10,FALSE),"")</f>
        <v/>
      </c>
      <c r="AY17" s="109" t="str">
        <f>IFERROR(VLOOKUP(N17,別添①勤務時間!$A$3:$K$39,10,FALSE),"")</f>
        <v/>
      </c>
      <c r="AZ17" s="109" t="str">
        <f>IFERROR(VLOOKUP(O17,別添①勤務時間!$A$3:$K$39,10,FALSE),"")</f>
        <v/>
      </c>
      <c r="BA17" s="109" t="str">
        <f>IFERROR(VLOOKUP(P17,別添①勤務時間!$A$3:$K$39,10,FALSE),"")</f>
        <v/>
      </c>
      <c r="BB17" s="109" t="str">
        <f>IFERROR(VLOOKUP(Q17,別添①勤務時間!$A$3:$K$39,10,FALSE),"")</f>
        <v/>
      </c>
      <c r="BC17" s="109" t="str">
        <f>IFERROR(VLOOKUP(R17,別添①勤務時間!$A$3:$K$39,10,FALSE),"")</f>
        <v/>
      </c>
      <c r="BD17" s="109" t="str">
        <f>IFERROR(VLOOKUP(S17,別添①勤務時間!$A$3:$K$39,10,FALSE),"")</f>
        <v/>
      </c>
      <c r="BE17" s="109" t="str">
        <f>IFERROR(VLOOKUP(T17,別添①勤務時間!$A$3:$K$39,10,FALSE),"")</f>
        <v/>
      </c>
      <c r="BF17" s="109" t="str">
        <f>IFERROR(VLOOKUP(U17,別添①勤務時間!$A$3:$K$39,10,FALSE),"")</f>
        <v/>
      </c>
      <c r="BG17" s="109" t="str">
        <f>IFERROR(VLOOKUP(V17,別添①勤務時間!$A$3:$K$39,10,FALSE),"")</f>
        <v/>
      </c>
      <c r="BH17" s="109" t="str">
        <f>IFERROR(VLOOKUP(W17,別添①勤務時間!$A$3:$K$39,10,FALSE),"")</f>
        <v/>
      </c>
      <c r="BI17" s="109" t="str">
        <f>IFERROR(VLOOKUP(X17,別添①勤務時間!$A$3:$K$39,10,FALSE),"")</f>
        <v/>
      </c>
      <c r="BJ17" s="109" t="str">
        <f>IFERROR(VLOOKUP(Y17,別添①勤務時間!$A$3:$K$39,10,FALSE),"")</f>
        <v/>
      </c>
      <c r="BK17" s="109" t="str">
        <f>IFERROR(VLOOKUP(Z17,別添①勤務時間!$A$3:$K$39,10,FALSE),"")</f>
        <v/>
      </c>
      <c r="BL17" s="109" t="str">
        <f>IFERROR(VLOOKUP(AA17,別添①勤務時間!$A$3:$K$39,10,FALSE),"")</f>
        <v/>
      </c>
      <c r="BM17" s="109" t="str">
        <f>IFERROR(VLOOKUP(AB17,別添①勤務時間!$A$3:$K$39,10,FALSE),"")</f>
        <v/>
      </c>
      <c r="BN17" s="109" t="str">
        <f>IFERROR(VLOOKUP(AC17,別添①勤務時間!$A$3:$K$39,10,FALSE),"")</f>
        <v/>
      </c>
      <c r="BO17" s="109" t="str">
        <f>IFERROR(VLOOKUP(AD17,別添①勤務時間!$A$3:$K$39,10,FALSE),"")</f>
        <v/>
      </c>
      <c r="BP17" s="109" t="str">
        <f>IFERROR(VLOOKUP(AE17,別添①勤務時間!$A$3:$K$39,10,FALSE),"")</f>
        <v/>
      </c>
      <c r="BQ17" s="109" t="str">
        <f>IFERROR(VLOOKUP(AF17,別添①勤務時間!$A$3:$K$39,10,FALSE),"")</f>
        <v/>
      </c>
      <c r="BR17" s="109" t="str">
        <f>IFERROR(VLOOKUP(AG17,別添①勤務時間!$A$3:$K$39,10,FALSE),"")</f>
        <v/>
      </c>
      <c r="BS17" s="109" t="str">
        <f>IFERROR(VLOOKUP(AH17,別添①勤務時間!$A$3:$K$39,10,FALSE),"")</f>
        <v/>
      </c>
      <c r="BT17" s="109" t="str">
        <f>IFERROR(VLOOKUP(AI17,別添①勤務時間!$A$3:$K$39,10,FALSE),"")</f>
        <v/>
      </c>
      <c r="BU17" s="109" t="str">
        <f>IFERROR(VLOOKUP(AJ17,別添①勤務時間!$A$3:$K$39,10,FALSE),"")</f>
        <v/>
      </c>
      <c r="BV17" s="109" t="str">
        <f>IFERROR(VLOOKUP(AK17,別添①勤務時間!$A$3:$K$39,10,FALSE),"")</f>
        <v/>
      </c>
      <c r="BW17" s="109" t="str">
        <f>IFERROR(VLOOKUP(AL17,別添①勤務時間!$A$3:$K$39,10,FALSE),"")</f>
        <v/>
      </c>
      <c r="BX17" s="109" t="str">
        <f>IFERROR(VLOOKUP(AM17,別添①勤務時間!$A$3:$K$39,10,FALSE),"")</f>
        <v/>
      </c>
      <c r="BY17" s="109" t="str">
        <f>IFERROR(VLOOKUP(AN17,別添①勤務時間!$A$3:$K$39,10,FALSE),"")</f>
        <v/>
      </c>
      <c r="BZ17" s="109" t="str">
        <f>IFERROR(VLOOKUP(AO17,別添①勤務時間!$A$3:$K$39,10,FALSE),"")</f>
        <v/>
      </c>
    </row>
    <row r="18" spans="1:78" ht="22.8" customHeight="1">
      <c r="A18" s="75">
        <f t="shared" si="4"/>
        <v>6</v>
      </c>
      <c r="B18" s="48"/>
      <c r="C18" s="236"/>
      <c r="D18" s="281"/>
      <c r="E18" s="282"/>
      <c r="F18" s="283"/>
      <c r="G18" s="281"/>
      <c r="H18" s="282"/>
      <c r="I18" s="282"/>
      <c r="J18" s="284"/>
      <c r="K18" s="48"/>
      <c r="L18" s="49"/>
      <c r="M18" s="49"/>
      <c r="N18" s="49"/>
      <c r="O18" s="49"/>
      <c r="P18" s="49"/>
      <c r="Q18" s="51"/>
      <c r="R18" s="50"/>
      <c r="S18" s="49"/>
      <c r="T18" s="49"/>
      <c r="U18" s="49"/>
      <c r="V18" s="49"/>
      <c r="W18" s="49"/>
      <c r="X18" s="51"/>
      <c r="Y18" s="50"/>
      <c r="Z18" s="49"/>
      <c r="AA18" s="49"/>
      <c r="AB18" s="49"/>
      <c r="AC18" s="49"/>
      <c r="AD18" s="49"/>
      <c r="AE18" s="51"/>
      <c r="AF18" s="50"/>
      <c r="AG18" s="49"/>
      <c r="AH18" s="49"/>
      <c r="AI18" s="49"/>
      <c r="AJ18" s="49"/>
      <c r="AK18" s="49"/>
      <c r="AL18" s="51"/>
      <c r="AM18" s="49"/>
      <c r="AN18" s="49"/>
      <c r="AO18" s="51"/>
      <c r="AP18" s="40" t="str">
        <f t="shared" si="5"/>
        <v/>
      </c>
      <c r="AQ18" s="3" t="str">
        <f t="shared" si="7"/>
        <v/>
      </c>
      <c r="AR18" s="3" t="str">
        <f t="shared" si="6"/>
        <v/>
      </c>
      <c r="AS18" s="47"/>
      <c r="AT18" s="52"/>
      <c r="AU18" s="53"/>
      <c r="AV18" s="109" t="str">
        <f>IFERROR(VLOOKUP(K18,別添①勤務時間!$A$3:$K$39,10,FALSE),"")</f>
        <v/>
      </c>
      <c r="AW18" s="109" t="str">
        <f>IFERROR(VLOOKUP(L18,別添①勤務時間!$A$3:$K$39,10,FALSE),"")</f>
        <v/>
      </c>
      <c r="AX18" s="109" t="str">
        <f>IFERROR(VLOOKUP(M18,別添①勤務時間!$A$3:$K$39,10,FALSE),"")</f>
        <v/>
      </c>
      <c r="AY18" s="109" t="str">
        <f>IFERROR(VLOOKUP(N18,別添①勤務時間!$A$3:$K$39,10,FALSE),"")</f>
        <v/>
      </c>
      <c r="AZ18" s="109" t="str">
        <f>IFERROR(VLOOKUP(O18,別添①勤務時間!$A$3:$K$39,10,FALSE),"")</f>
        <v/>
      </c>
      <c r="BA18" s="109" t="str">
        <f>IFERROR(VLOOKUP(P18,別添①勤務時間!$A$3:$K$39,10,FALSE),"")</f>
        <v/>
      </c>
      <c r="BB18" s="109" t="str">
        <f>IFERROR(VLOOKUP(Q18,別添①勤務時間!$A$3:$K$39,10,FALSE),"")</f>
        <v/>
      </c>
      <c r="BC18" s="109" t="str">
        <f>IFERROR(VLOOKUP(R18,別添①勤務時間!$A$3:$K$39,10,FALSE),"")</f>
        <v/>
      </c>
      <c r="BD18" s="109" t="str">
        <f>IFERROR(VLOOKUP(S18,別添①勤務時間!$A$3:$K$39,10,FALSE),"")</f>
        <v/>
      </c>
      <c r="BE18" s="109" t="str">
        <f>IFERROR(VLOOKUP(T18,別添①勤務時間!$A$3:$K$39,10,FALSE),"")</f>
        <v/>
      </c>
      <c r="BF18" s="109" t="str">
        <f>IFERROR(VLOOKUP(U18,別添①勤務時間!$A$3:$K$39,10,FALSE),"")</f>
        <v/>
      </c>
      <c r="BG18" s="109" t="str">
        <f>IFERROR(VLOOKUP(V18,別添①勤務時間!$A$3:$K$39,10,FALSE),"")</f>
        <v/>
      </c>
      <c r="BH18" s="109" t="str">
        <f>IFERROR(VLOOKUP(W18,別添①勤務時間!$A$3:$K$39,10,FALSE),"")</f>
        <v/>
      </c>
      <c r="BI18" s="109" t="str">
        <f>IFERROR(VLOOKUP(X18,別添①勤務時間!$A$3:$K$39,10,FALSE),"")</f>
        <v/>
      </c>
      <c r="BJ18" s="109" t="str">
        <f>IFERROR(VLOOKUP(Y18,別添①勤務時間!$A$3:$K$39,10,FALSE),"")</f>
        <v/>
      </c>
      <c r="BK18" s="109" t="str">
        <f>IFERROR(VLOOKUP(Z18,別添①勤務時間!$A$3:$K$39,10,FALSE),"")</f>
        <v/>
      </c>
      <c r="BL18" s="109" t="str">
        <f>IFERROR(VLOOKUP(AA18,別添①勤務時間!$A$3:$K$39,10,FALSE),"")</f>
        <v/>
      </c>
      <c r="BM18" s="109" t="str">
        <f>IFERROR(VLOOKUP(AB18,別添①勤務時間!$A$3:$K$39,10,FALSE),"")</f>
        <v/>
      </c>
      <c r="BN18" s="109" t="str">
        <f>IFERROR(VLOOKUP(AC18,別添①勤務時間!$A$3:$K$39,10,FALSE),"")</f>
        <v/>
      </c>
      <c r="BO18" s="109" t="str">
        <f>IFERROR(VLOOKUP(AD18,別添①勤務時間!$A$3:$K$39,10,FALSE),"")</f>
        <v/>
      </c>
      <c r="BP18" s="109" t="str">
        <f>IFERROR(VLOOKUP(AE18,別添①勤務時間!$A$3:$K$39,10,FALSE),"")</f>
        <v/>
      </c>
      <c r="BQ18" s="109" t="str">
        <f>IFERROR(VLOOKUP(AF18,別添①勤務時間!$A$3:$K$39,10,FALSE),"")</f>
        <v/>
      </c>
      <c r="BR18" s="109" t="str">
        <f>IFERROR(VLOOKUP(AG18,別添①勤務時間!$A$3:$K$39,10,FALSE),"")</f>
        <v/>
      </c>
      <c r="BS18" s="109" t="str">
        <f>IFERROR(VLOOKUP(AH18,別添①勤務時間!$A$3:$K$39,10,FALSE),"")</f>
        <v/>
      </c>
      <c r="BT18" s="109" t="str">
        <f>IFERROR(VLOOKUP(AI18,別添①勤務時間!$A$3:$K$39,10,FALSE),"")</f>
        <v/>
      </c>
      <c r="BU18" s="109" t="str">
        <f>IFERROR(VLOOKUP(AJ18,別添①勤務時間!$A$3:$K$39,10,FALSE),"")</f>
        <v/>
      </c>
      <c r="BV18" s="109" t="str">
        <f>IFERROR(VLOOKUP(AK18,別添①勤務時間!$A$3:$K$39,10,FALSE),"")</f>
        <v/>
      </c>
      <c r="BW18" s="109" t="str">
        <f>IFERROR(VLOOKUP(AL18,別添①勤務時間!$A$3:$K$39,10,FALSE),"")</f>
        <v/>
      </c>
      <c r="BX18" s="109" t="str">
        <f>IFERROR(VLOOKUP(AM18,別添①勤務時間!$A$3:$K$39,10,FALSE),"")</f>
        <v/>
      </c>
      <c r="BY18" s="109" t="str">
        <f>IFERROR(VLOOKUP(AN18,別添①勤務時間!$A$3:$K$39,10,FALSE),"")</f>
        <v/>
      </c>
      <c r="BZ18" s="109" t="str">
        <f>IFERROR(VLOOKUP(AO18,別添①勤務時間!$A$3:$K$39,10,FALSE),"")</f>
        <v/>
      </c>
    </row>
    <row r="19" spans="1:78" ht="22.8" customHeight="1">
      <c r="A19" s="75">
        <f t="shared" si="4"/>
        <v>7</v>
      </c>
      <c r="B19" s="48"/>
      <c r="C19" s="236"/>
      <c r="D19" s="281"/>
      <c r="E19" s="282"/>
      <c r="F19" s="283"/>
      <c r="G19" s="281"/>
      <c r="H19" s="282"/>
      <c r="I19" s="282"/>
      <c r="J19" s="284"/>
      <c r="K19" s="48"/>
      <c r="L19" s="49"/>
      <c r="M19" s="49"/>
      <c r="N19" s="49"/>
      <c r="O19" s="49"/>
      <c r="P19" s="49"/>
      <c r="Q19" s="51"/>
      <c r="R19" s="50"/>
      <c r="S19" s="49"/>
      <c r="T19" s="49"/>
      <c r="U19" s="49"/>
      <c r="V19" s="49"/>
      <c r="W19" s="49"/>
      <c r="X19" s="51"/>
      <c r="Y19" s="50"/>
      <c r="Z19" s="49"/>
      <c r="AA19" s="49"/>
      <c r="AB19" s="49"/>
      <c r="AC19" s="49"/>
      <c r="AD19" s="49"/>
      <c r="AE19" s="51"/>
      <c r="AF19" s="50"/>
      <c r="AG19" s="49"/>
      <c r="AH19" s="49"/>
      <c r="AI19" s="49"/>
      <c r="AJ19" s="49"/>
      <c r="AK19" s="49"/>
      <c r="AL19" s="51"/>
      <c r="AM19" s="49"/>
      <c r="AN19" s="49"/>
      <c r="AO19" s="51"/>
      <c r="AP19" s="40" t="str">
        <f t="shared" si="5"/>
        <v/>
      </c>
      <c r="AQ19" s="3" t="str">
        <f t="shared" si="7"/>
        <v/>
      </c>
      <c r="AR19" s="3" t="str">
        <f t="shared" si="6"/>
        <v/>
      </c>
      <c r="AS19" s="47"/>
      <c r="AT19" s="93"/>
      <c r="AU19" s="53"/>
      <c r="AV19" s="109" t="str">
        <f>IFERROR(VLOOKUP(K19,別添①勤務時間!$A$3:$K$39,10,FALSE),"")</f>
        <v/>
      </c>
      <c r="AW19" s="109" t="str">
        <f>IFERROR(VLOOKUP(L19,別添①勤務時間!$A$3:$K$39,10,FALSE),"")</f>
        <v/>
      </c>
      <c r="AX19" s="109" t="str">
        <f>IFERROR(VLOOKUP(M19,別添①勤務時間!$A$3:$K$39,10,FALSE),"")</f>
        <v/>
      </c>
      <c r="AY19" s="109" t="str">
        <f>IFERROR(VLOOKUP(N19,別添①勤務時間!$A$3:$K$39,10,FALSE),"")</f>
        <v/>
      </c>
      <c r="AZ19" s="109" t="str">
        <f>IFERROR(VLOOKUP(O19,別添①勤務時間!$A$3:$K$39,10,FALSE),"")</f>
        <v/>
      </c>
      <c r="BA19" s="109" t="str">
        <f>IFERROR(VLOOKUP(P19,別添①勤務時間!$A$3:$K$39,10,FALSE),"")</f>
        <v/>
      </c>
      <c r="BB19" s="109" t="str">
        <f>IFERROR(VLOOKUP(Q19,別添①勤務時間!$A$3:$K$39,10,FALSE),"")</f>
        <v/>
      </c>
      <c r="BC19" s="109" t="str">
        <f>IFERROR(VLOOKUP(R19,別添①勤務時間!$A$3:$K$39,10,FALSE),"")</f>
        <v/>
      </c>
      <c r="BD19" s="109" t="str">
        <f>IFERROR(VLOOKUP(S19,別添①勤務時間!$A$3:$K$39,10,FALSE),"")</f>
        <v/>
      </c>
      <c r="BE19" s="109" t="str">
        <f>IFERROR(VLOOKUP(T19,別添①勤務時間!$A$3:$K$39,10,FALSE),"")</f>
        <v/>
      </c>
      <c r="BF19" s="109" t="str">
        <f>IFERROR(VLOOKUP(U19,別添①勤務時間!$A$3:$K$39,10,FALSE),"")</f>
        <v/>
      </c>
      <c r="BG19" s="109" t="str">
        <f>IFERROR(VLOOKUP(V19,別添①勤務時間!$A$3:$K$39,10,FALSE),"")</f>
        <v/>
      </c>
      <c r="BH19" s="109" t="str">
        <f>IFERROR(VLOOKUP(W19,別添①勤務時間!$A$3:$K$39,10,FALSE),"")</f>
        <v/>
      </c>
      <c r="BI19" s="109" t="str">
        <f>IFERROR(VLOOKUP(X19,別添①勤務時間!$A$3:$K$39,10,FALSE),"")</f>
        <v/>
      </c>
      <c r="BJ19" s="109" t="str">
        <f>IFERROR(VLOOKUP(Y19,別添①勤務時間!$A$3:$K$39,10,FALSE),"")</f>
        <v/>
      </c>
      <c r="BK19" s="109" t="str">
        <f>IFERROR(VLOOKUP(Z19,別添①勤務時間!$A$3:$K$39,10,FALSE),"")</f>
        <v/>
      </c>
      <c r="BL19" s="109" t="str">
        <f>IFERROR(VLOOKUP(AA19,別添①勤務時間!$A$3:$K$39,10,FALSE),"")</f>
        <v/>
      </c>
      <c r="BM19" s="109" t="str">
        <f>IFERROR(VLOOKUP(AB19,別添①勤務時間!$A$3:$K$39,10,FALSE),"")</f>
        <v/>
      </c>
      <c r="BN19" s="109" t="str">
        <f>IFERROR(VLOOKUP(AC19,別添①勤務時間!$A$3:$K$39,10,FALSE),"")</f>
        <v/>
      </c>
      <c r="BO19" s="109" t="str">
        <f>IFERROR(VLOOKUP(AD19,別添①勤務時間!$A$3:$K$39,10,FALSE),"")</f>
        <v/>
      </c>
      <c r="BP19" s="109" t="str">
        <f>IFERROR(VLOOKUP(AE19,別添①勤務時間!$A$3:$K$39,10,FALSE),"")</f>
        <v/>
      </c>
      <c r="BQ19" s="109" t="str">
        <f>IFERROR(VLOOKUP(AF19,別添①勤務時間!$A$3:$K$39,10,FALSE),"")</f>
        <v/>
      </c>
      <c r="BR19" s="109" t="str">
        <f>IFERROR(VLOOKUP(AG19,別添①勤務時間!$A$3:$K$39,10,FALSE),"")</f>
        <v/>
      </c>
      <c r="BS19" s="109" t="str">
        <f>IFERROR(VLOOKUP(AH19,別添①勤務時間!$A$3:$K$39,10,FALSE),"")</f>
        <v/>
      </c>
      <c r="BT19" s="109" t="str">
        <f>IFERROR(VLOOKUP(AI19,別添①勤務時間!$A$3:$K$39,10,FALSE),"")</f>
        <v/>
      </c>
      <c r="BU19" s="109" t="str">
        <f>IFERROR(VLOOKUP(AJ19,別添①勤務時間!$A$3:$K$39,10,FALSE),"")</f>
        <v/>
      </c>
      <c r="BV19" s="109" t="str">
        <f>IFERROR(VLOOKUP(AK19,別添①勤務時間!$A$3:$K$39,10,FALSE),"")</f>
        <v/>
      </c>
      <c r="BW19" s="109" t="str">
        <f>IFERROR(VLOOKUP(AL19,別添①勤務時間!$A$3:$K$39,10,FALSE),"")</f>
        <v/>
      </c>
      <c r="BX19" s="109" t="str">
        <f>IFERROR(VLOOKUP(AM19,別添①勤務時間!$A$3:$K$39,10,FALSE),"")</f>
        <v/>
      </c>
      <c r="BY19" s="109" t="str">
        <f>IFERROR(VLOOKUP(AN19,別添①勤務時間!$A$3:$K$39,10,FALSE),"")</f>
        <v/>
      </c>
      <c r="BZ19" s="109" t="str">
        <f>IFERROR(VLOOKUP(AO19,別添①勤務時間!$A$3:$K$39,10,FALSE),"")</f>
        <v/>
      </c>
    </row>
    <row r="20" spans="1:78" ht="22.8" customHeight="1">
      <c r="A20" s="75">
        <f t="shared" si="4"/>
        <v>8</v>
      </c>
      <c r="B20" s="48"/>
      <c r="C20" s="236"/>
      <c r="D20" s="281"/>
      <c r="E20" s="282"/>
      <c r="F20" s="283"/>
      <c r="G20" s="281"/>
      <c r="H20" s="282"/>
      <c r="I20" s="282"/>
      <c r="J20" s="284"/>
      <c r="K20" s="48"/>
      <c r="L20" s="49"/>
      <c r="M20" s="49"/>
      <c r="N20" s="49"/>
      <c r="O20" s="49"/>
      <c r="P20" s="49"/>
      <c r="Q20" s="51"/>
      <c r="R20" s="50"/>
      <c r="S20" s="49"/>
      <c r="T20" s="49"/>
      <c r="U20" s="49"/>
      <c r="V20" s="49"/>
      <c r="W20" s="49"/>
      <c r="X20" s="51"/>
      <c r="Y20" s="50"/>
      <c r="Z20" s="49"/>
      <c r="AA20" s="49"/>
      <c r="AB20" s="49"/>
      <c r="AC20" s="49"/>
      <c r="AD20" s="49"/>
      <c r="AE20" s="51"/>
      <c r="AF20" s="50"/>
      <c r="AG20" s="49"/>
      <c r="AH20" s="49"/>
      <c r="AI20" s="49"/>
      <c r="AJ20" s="49"/>
      <c r="AK20" s="49"/>
      <c r="AL20" s="51"/>
      <c r="AM20" s="49"/>
      <c r="AN20" s="49"/>
      <c r="AO20" s="51"/>
      <c r="AP20" s="40" t="str">
        <f t="shared" si="5"/>
        <v/>
      </c>
      <c r="AQ20" s="3" t="str">
        <f t="shared" si="7"/>
        <v/>
      </c>
      <c r="AR20" s="3" t="str">
        <f t="shared" si="6"/>
        <v/>
      </c>
      <c r="AS20" s="47"/>
      <c r="AT20" s="52"/>
      <c r="AU20" s="53"/>
      <c r="AV20" s="109" t="str">
        <f>IFERROR(VLOOKUP(K20,別添①勤務時間!$A$3:$K$39,10,FALSE),"")</f>
        <v/>
      </c>
      <c r="AW20" s="109" t="str">
        <f>IFERROR(VLOOKUP(L20,別添①勤務時間!$A$3:$K$39,10,FALSE),"")</f>
        <v/>
      </c>
      <c r="AX20" s="109" t="str">
        <f>IFERROR(VLOOKUP(M20,別添①勤務時間!$A$3:$K$39,10,FALSE),"")</f>
        <v/>
      </c>
      <c r="AY20" s="109" t="str">
        <f>IFERROR(VLOOKUP(N20,別添①勤務時間!$A$3:$K$39,10,FALSE),"")</f>
        <v/>
      </c>
      <c r="AZ20" s="109" t="str">
        <f>IFERROR(VLOOKUP(O20,別添①勤務時間!$A$3:$K$39,10,FALSE),"")</f>
        <v/>
      </c>
      <c r="BA20" s="109" t="str">
        <f>IFERROR(VLOOKUP(P20,別添①勤務時間!$A$3:$K$39,10,FALSE),"")</f>
        <v/>
      </c>
      <c r="BB20" s="109" t="str">
        <f>IFERROR(VLOOKUP(Q20,別添①勤務時間!$A$3:$K$39,10,FALSE),"")</f>
        <v/>
      </c>
      <c r="BC20" s="109" t="str">
        <f>IFERROR(VLOOKUP(R20,別添①勤務時間!$A$3:$K$39,10,FALSE),"")</f>
        <v/>
      </c>
      <c r="BD20" s="109" t="str">
        <f>IFERROR(VLOOKUP(S20,別添①勤務時間!$A$3:$K$39,10,FALSE),"")</f>
        <v/>
      </c>
      <c r="BE20" s="109" t="str">
        <f>IFERROR(VLOOKUP(T20,別添①勤務時間!$A$3:$K$39,10,FALSE),"")</f>
        <v/>
      </c>
      <c r="BF20" s="109" t="str">
        <f>IFERROR(VLOOKUP(U20,別添①勤務時間!$A$3:$K$39,10,FALSE),"")</f>
        <v/>
      </c>
      <c r="BG20" s="109" t="str">
        <f>IFERROR(VLOOKUP(V20,別添①勤務時間!$A$3:$K$39,10,FALSE),"")</f>
        <v/>
      </c>
      <c r="BH20" s="109" t="str">
        <f>IFERROR(VLOOKUP(W20,別添①勤務時間!$A$3:$K$39,10,FALSE),"")</f>
        <v/>
      </c>
      <c r="BI20" s="109" t="str">
        <f>IFERROR(VLOOKUP(X20,別添①勤務時間!$A$3:$K$39,10,FALSE),"")</f>
        <v/>
      </c>
      <c r="BJ20" s="109" t="str">
        <f>IFERROR(VLOOKUP(Y20,別添①勤務時間!$A$3:$K$39,10,FALSE),"")</f>
        <v/>
      </c>
      <c r="BK20" s="109" t="str">
        <f>IFERROR(VLOOKUP(Z20,別添①勤務時間!$A$3:$K$39,10,FALSE),"")</f>
        <v/>
      </c>
      <c r="BL20" s="109" t="str">
        <f>IFERROR(VLOOKUP(AA20,別添①勤務時間!$A$3:$K$39,10,FALSE),"")</f>
        <v/>
      </c>
      <c r="BM20" s="109" t="str">
        <f>IFERROR(VLOOKUP(AB20,別添①勤務時間!$A$3:$K$39,10,FALSE),"")</f>
        <v/>
      </c>
      <c r="BN20" s="109" t="str">
        <f>IFERROR(VLOOKUP(AC20,別添①勤務時間!$A$3:$K$39,10,FALSE),"")</f>
        <v/>
      </c>
      <c r="BO20" s="109" t="str">
        <f>IFERROR(VLOOKUP(AD20,別添①勤務時間!$A$3:$K$39,10,FALSE),"")</f>
        <v/>
      </c>
      <c r="BP20" s="109" t="str">
        <f>IFERROR(VLOOKUP(AE20,別添①勤務時間!$A$3:$K$39,10,FALSE),"")</f>
        <v/>
      </c>
      <c r="BQ20" s="109" t="str">
        <f>IFERROR(VLOOKUP(AF20,別添①勤務時間!$A$3:$K$39,10,FALSE),"")</f>
        <v/>
      </c>
      <c r="BR20" s="109" t="str">
        <f>IFERROR(VLOOKUP(AG20,別添①勤務時間!$A$3:$K$39,10,FALSE),"")</f>
        <v/>
      </c>
      <c r="BS20" s="109" t="str">
        <f>IFERROR(VLOOKUP(AH20,別添①勤務時間!$A$3:$K$39,10,FALSE),"")</f>
        <v/>
      </c>
      <c r="BT20" s="109" t="str">
        <f>IFERROR(VLOOKUP(AI20,別添①勤務時間!$A$3:$K$39,10,FALSE),"")</f>
        <v/>
      </c>
      <c r="BU20" s="109" t="str">
        <f>IFERROR(VLOOKUP(AJ20,別添①勤務時間!$A$3:$K$39,10,FALSE),"")</f>
        <v/>
      </c>
      <c r="BV20" s="109" t="str">
        <f>IFERROR(VLOOKUP(AK20,別添①勤務時間!$A$3:$K$39,10,FALSE),"")</f>
        <v/>
      </c>
      <c r="BW20" s="109" t="str">
        <f>IFERROR(VLOOKUP(AL20,別添①勤務時間!$A$3:$K$39,10,FALSE),"")</f>
        <v/>
      </c>
      <c r="BX20" s="109" t="str">
        <f>IFERROR(VLOOKUP(AM20,別添①勤務時間!$A$3:$K$39,10,FALSE),"")</f>
        <v/>
      </c>
      <c r="BY20" s="109" t="str">
        <f>IFERROR(VLOOKUP(AN20,別添①勤務時間!$A$3:$K$39,10,FALSE),"")</f>
        <v/>
      </c>
      <c r="BZ20" s="109" t="str">
        <f>IFERROR(VLOOKUP(AO20,別添①勤務時間!$A$3:$K$39,10,FALSE),"")</f>
        <v/>
      </c>
    </row>
    <row r="21" spans="1:78" ht="22.8" customHeight="1">
      <c r="A21" s="75">
        <f t="shared" si="4"/>
        <v>9</v>
      </c>
      <c r="B21" s="48"/>
      <c r="C21" s="236"/>
      <c r="D21" s="281"/>
      <c r="E21" s="282"/>
      <c r="F21" s="283"/>
      <c r="G21" s="281"/>
      <c r="H21" s="282"/>
      <c r="I21" s="282"/>
      <c r="J21" s="284"/>
      <c r="K21" s="48"/>
      <c r="L21" s="49"/>
      <c r="M21" s="49"/>
      <c r="N21" s="49"/>
      <c r="O21" s="49"/>
      <c r="P21" s="49"/>
      <c r="Q21" s="51"/>
      <c r="R21" s="50"/>
      <c r="S21" s="49"/>
      <c r="T21" s="49"/>
      <c r="U21" s="49"/>
      <c r="V21" s="49"/>
      <c r="W21" s="49"/>
      <c r="X21" s="51"/>
      <c r="Y21" s="50"/>
      <c r="Z21" s="49"/>
      <c r="AA21" s="49"/>
      <c r="AB21" s="49"/>
      <c r="AC21" s="49"/>
      <c r="AD21" s="49"/>
      <c r="AE21" s="51"/>
      <c r="AF21" s="50"/>
      <c r="AG21" s="49"/>
      <c r="AH21" s="49"/>
      <c r="AI21" s="49"/>
      <c r="AJ21" s="49"/>
      <c r="AK21" s="49"/>
      <c r="AL21" s="51"/>
      <c r="AM21" s="49"/>
      <c r="AN21" s="49"/>
      <c r="AO21" s="51"/>
      <c r="AP21" s="40" t="str">
        <f t="shared" si="5"/>
        <v/>
      </c>
      <c r="AQ21" s="3" t="str">
        <f t="shared" si="7"/>
        <v/>
      </c>
      <c r="AR21" s="3" t="str">
        <f t="shared" si="6"/>
        <v/>
      </c>
      <c r="AS21" s="47"/>
      <c r="AT21" s="52"/>
      <c r="AU21" s="53"/>
      <c r="AV21" s="109" t="str">
        <f>IFERROR(VLOOKUP(K21,別添①勤務時間!$A$3:$K$39,10,FALSE),"")</f>
        <v/>
      </c>
      <c r="AW21" s="109" t="str">
        <f>IFERROR(VLOOKUP(L21,別添①勤務時間!$A$3:$K$39,10,FALSE),"")</f>
        <v/>
      </c>
      <c r="AX21" s="109" t="str">
        <f>IFERROR(VLOOKUP(M21,別添①勤務時間!$A$3:$K$39,10,FALSE),"")</f>
        <v/>
      </c>
      <c r="AY21" s="109" t="str">
        <f>IFERROR(VLOOKUP(N21,別添①勤務時間!$A$3:$K$39,10,FALSE),"")</f>
        <v/>
      </c>
      <c r="AZ21" s="109" t="str">
        <f>IFERROR(VLOOKUP(O21,別添①勤務時間!$A$3:$K$39,10,FALSE),"")</f>
        <v/>
      </c>
      <c r="BA21" s="109" t="str">
        <f>IFERROR(VLOOKUP(P21,別添①勤務時間!$A$3:$K$39,10,FALSE),"")</f>
        <v/>
      </c>
      <c r="BB21" s="109" t="str">
        <f>IFERROR(VLOOKUP(Q21,別添①勤務時間!$A$3:$K$39,10,FALSE),"")</f>
        <v/>
      </c>
      <c r="BC21" s="109" t="str">
        <f>IFERROR(VLOOKUP(R21,別添①勤務時間!$A$3:$K$39,10,FALSE),"")</f>
        <v/>
      </c>
      <c r="BD21" s="109" t="str">
        <f>IFERROR(VLOOKUP(S21,別添①勤務時間!$A$3:$K$39,10,FALSE),"")</f>
        <v/>
      </c>
      <c r="BE21" s="109" t="str">
        <f>IFERROR(VLOOKUP(T21,別添①勤務時間!$A$3:$K$39,10,FALSE),"")</f>
        <v/>
      </c>
      <c r="BF21" s="109" t="str">
        <f>IFERROR(VLOOKUP(U21,別添①勤務時間!$A$3:$K$39,10,FALSE),"")</f>
        <v/>
      </c>
      <c r="BG21" s="109" t="str">
        <f>IFERROR(VLOOKUP(V21,別添①勤務時間!$A$3:$K$39,10,FALSE),"")</f>
        <v/>
      </c>
      <c r="BH21" s="109" t="str">
        <f>IFERROR(VLOOKUP(W21,別添①勤務時間!$A$3:$K$39,10,FALSE),"")</f>
        <v/>
      </c>
      <c r="BI21" s="109" t="str">
        <f>IFERROR(VLOOKUP(X21,別添①勤務時間!$A$3:$K$39,10,FALSE),"")</f>
        <v/>
      </c>
      <c r="BJ21" s="109" t="str">
        <f>IFERROR(VLOOKUP(Y21,別添①勤務時間!$A$3:$K$39,10,FALSE),"")</f>
        <v/>
      </c>
      <c r="BK21" s="109" t="str">
        <f>IFERROR(VLOOKUP(Z21,別添①勤務時間!$A$3:$K$39,10,FALSE),"")</f>
        <v/>
      </c>
      <c r="BL21" s="109" t="str">
        <f>IFERROR(VLOOKUP(AA21,別添①勤務時間!$A$3:$K$39,10,FALSE),"")</f>
        <v/>
      </c>
      <c r="BM21" s="109" t="str">
        <f>IFERROR(VLOOKUP(AB21,別添①勤務時間!$A$3:$K$39,10,FALSE),"")</f>
        <v/>
      </c>
      <c r="BN21" s="109" t="str">
        <f>IFERROR(VLOOKUP(AC21,別添①勤務時間!$A$3:$K$39,10,FALSE),"")</f>
        <v/>
      </c>
      <c r="BO21" s="109" t="str">
        <f>IFERROR(VLOOKUP(AD21,別添①勤務時間!$A$3:$K$39,10,FALSE),"")</f>
        <v/>
      </c>
      <c r="BP21" s="109" t="str">
        <f>IFERROR(VLOOKUP(AE21,別添①勤務時間!$A$3:$K$39,10,FALSE),"")</f>
        <v/>
      </c>
      <c r="BQ21" s="109" t="str">
        <f>IFERROR(VLOOKUP(AF21,別添①勤務時間!$A$3:$K$39,10,FALSE),"")</f>
        <v/>
      </c>
      <c r="BR21" s="109" t="str">
        <f>IFERROR(VLOOKUP(AG21,別添①勤務時間!$A$3:$K$39,10,FALSE),"")</f>
        <v/>
      </c>
      <c r="BS21" s="109" t="str">
        <f>IFERROR(VLOOKUP(AH21,別添①勤務時間!$A$3:$K$39,10,FALSE),"")</f>
        <v/>
      </c>
      <c r="BT21" s="109" t="str">
        <f>IFERROR(VLOOKUP(AI21,別添①勤務時間!$A$3:$K$39,10,FALSE),"")</f>
        <v/>
      </c>
      <c r="BU21" s="109" t="str">
        <f>IFERROR(VLOOKUP(AJ21,別添①勤務時間!$A$3:$K$39,10,FALSE),"")</f>
        <v/>
      </c>
      <c r="BV21" s="109" t="str">
        <f>IFERROR(VLOOKUP(AK21,別添①勤務時間!$A$3:$K$39,10,FALSE),"")</f>
        <v/>
      </c>
      <c r="BW21" s="109" t="str">
        <f>IFERROR(VLOOKUP(AL21,別添①勤務時間!$A$3:$K$39,10,FALSE),"")</f>
        <v/>
      </c>
      <c r="BX21" s="109" t="str">
        <f>IFERROR(VLOOKUP(AM21,別添①勤務時間!$A$3:$K$39,10,FALSE),"")</f>
        <v/>
      </c>
      <c r="BY21" s="109" t="str">
        <f>IFERROR(VLOOKUP(AN21,別添①勤務時間!$A$3:$K$39,10,FALSE),"")</f>
        <v/>
      </c>
      <c r="BZ21" s="109" t="str">
        <f>IFERROR(VLOOKUP(AO21,別添①勤務時間!$A$3:$K$39,10,FALSE),"")</f>
        <v/>
      </c>
    </row>
    <row r="22" spans="1:78" ht="22.8" customHeight="1">
      <c r="A22" s="75">
        <f t="shared" si="4"/>
        <v>10</v>
      </c>
      <c r="B22" s="48"/>
      <c r="C22" s="236"/>
      <c r="D22" s="281"/>
      <c r="E22" s="282"/>
      <c r="F22" s="283"/>
      <c r="G22" s="281"/>
      <c r="H22" s="282"/>
      <c r="I22" s="282"/>
      <c r="J22" s="284"/>
      <c r="K22" s="48"/>
      <c r="L22" s="49"/>
      <c r="M22" s="49"/>
      <c r="N22" s="49"/>
      <c r="O22" s="49"/>
      <c r="P22" s="49"/>
      <c r="Q22" s="51"/>
      <c r="R22" s="50"/>
      <c r="S22" s="49"/>
      <c r="T22" s="49"/>
      <c r="U22" s="49"/>
      <c r="V22" s="49"/>
      <c r="W22" s="49"/>
      <c r="X22" s="51"/>
      <c r="Y22" s="50"/>
      <c r="Z22" s="49"/>
      <c r="AA22" s="49"/>
      <c r="AB22" s="49"/>
      <c r="AC22" s="49"/>
      <c r="AD22" s="49"/>
      <c r="AE22" s="51"/>
      <c r="AF22" s="50"/>
      <c r="AG22" s="49"/>
      <c r="AH22" s="49"/>
      <c r="AI22" s="49"/>
      <c r="AJ22" s="49"/>
      <c r="AK22" s="49"/>
      <c r="AL22" s="51"/>
      <c r="AM22" s="49"/>
      <c r="AN22" s="49"/>
      <c r="AO22" s="51"/>
      <c r="AP22" s="40" t="str">
        <f t="shared" si="5"/>
        <v/>
      </c>
      <c r="AQ22" s="3" t="str">
        <f t="shared" si="7"/>
        <v/>
      </c>
      <c r="AR22" s="3" t="str">
        <f t="shared" si="6"/>
        <v/>
      </c>
      <c r="AS22" s="47"/>
      <c r="AT22" s="52"/>
      <c r="AU22" s="53"/>
      <c r="AV22" s="109" t="str">
        <f>IFERROR(VLOOKUP(K22,別添①勤務時間!$A$3:$K$39,10,FALSE),"")</f>
        <v/>
      </c>
      <c r="AW22" s="109" t="str">
        <f>IFERROR(VLOOKUP(L22,別添①勤務時間!$A$3:$K$39,10,FALSE),"")</f>
        <v/>
      </c>
      <c r="AX22" s="109" t="str">
        <f>IFERROR(VLOOKUP(M22,別添①勤務時間!$A$3:$K$39,10,FALSE),"")</f>
        <v/>
      </c>
      <c r="AY22" s="109" t="str">
        <f>IFERROR(VLOOKUP(N22,別添①勤務時間!$A$3:$K$39,10,FALSE),"")</f>
        <v/>
      </c>
      <c r="AZ22" s="109" t="str">
        <f>IFERROR(VLOOKUP(O22,別添①勤務時間!$A$3:$K$39,10,FALSE),"")</f>
        <v/>
      </c>
      <c r="BA22" s="109" t="str">
        <f>IFERROR(VLOOKUP(P22,別添①勤務時間!$A$3:$K$39,10,FALSE),"")</f>
        <v/>
      </c>
      <c r="BB22" s="109" t="str">
        <f>IFERROR(VLOOKUP(Q22,別添①勤務時間!$A$3:$K$39,10,FALSE),"")</f>
        <v/>
      </c>
      <c r="BC22" s="109" t="str">
        <f>IFERROR(VLOOKUP(R22,別添①勤務時間!$A$3:$K$39,10,FALSE),"")</f>
        <v/>
      </c>
      <c r="BD22" s="109" t="str">
        <f>IFERROR(VLOOKUP(S22,別添①勤務時間!$A$3:$K$39,10,FALSE),"")</f>
        <v/>
      </c>
      <c r="BE22" s="109" t="str">
        <f>IFERROR(VLOOKUP(T22,別添①勤務時間!$A$3:$K$39,10,FALSE),"")</f>
        <v/>
      </c>
      <c r="BF22" s="109" t="str">
        <f>IFERROR(VLOOKUP(U22,別添①勤務時間!$A$3:$K$39,10,FALSE),"")</f>
        <v/>
      </c>
      <c r="BG22" s="109" t="str">
        <f>IFERROR(VLOOKUP(V22,別添①勤務時間!$A$3:$K$39,10,FALSE),"")</f>
        <v/>
      </c>
      <c r="BH22" s="109" t="str">
        <f>IFERROR(VLOOKUP(W22,別添①勤務時間!$A$3:$K$39,10,FALSE),"")</f>
        <v/>
      </c>
      <c r="BI22" s="109" t="str">
        <f>IFERROR(VLOOKUP(X22,別添①勤務時間!$A$3:$K$39,10,FALSE),"")</f>
        <v/>
      </c>
      <c r="BJ22" s="109" t="str">
        <f>IFERROR(VLOOKUP(Y22,別添①勤務時間!$A$3:$K$39,10,FALSE),"")</f>
        <v/>
      </c>
      <c r="BK22" s="109" t="str">
        <f>IFERROR(VLOOKUP(Z22,別添①勤務時間!$A$3:$K$39,10,FALSE),"")</f>
        <v/>
      </c>
      <c r="BL22" s="109" t="str">
        <f>IFERROR(VLOOKUP(AA22,別添①勤務時間!$A$3:$K$39,10,FALSE),"")</f>
        <v/>
      </c>
      <c r="BM22" s="109" t="str">
        <f>IFERROR(VLOOKUP(AB22,別添①勤務時間!$A$3:$K$39,10,FALSE),"")</f>
        <v/>
      </c>
      <c r="BN22" s="109" t="str">
        <f>IFERROR(VLOOKUP(AC22,別添①勤務時間!$A$3:$K$39,10,FALSE),"")</f>
        <v/>
      </c>
      <c r="BO22" s="109" t="str">
        <f>IFERROR(VLOOKUP(AD22,別添①勤務時間!$A$3:$K$39,10,FALSE),"")</f>
        <v/>
      </c>
      <c r="BP22" s="109" t="str">
        <f>IFERROR(VLOOKUP(AE22,別添①勤務時間!$A$3:$K$39,10,FALSE),"")</f>
        <v/>
      </c>
      <c r="BQ22" s="109" t="str">
        <f>IFERROR(VLOOKUP(AF22,別添①勤務時間!$A$3:$K$39,10,FALSE),"")</f>
        <v/>
      </c>
      <c r="BR22" s="109" t="str">
        <f>IFERROR(VLOOKUP(AG22,別添①勤務時間!$A$3:$K$39,10,FALSE),"")</f>
        <v/>
      </c>
      <c r="BS22" s="109" t="str">
        <f>IFERROR(VLOOKUP(AH22,別添①勤務時間!$A$3:$K$39,10,FALSE),"")</f>
        <v/>
      </c>
      <c r="BT22" s="109" t="str">
        <f>IFERROR(VLOOKUP(AI22,別添①勤務時間!$A$3:$K$39,10,FALSE),"")</f>
        <v/>
      </c>
      <c r="BU22" s="109" t="str">
        <f>IFERROR(VLOOKUP(AJ22,別添①勤務時間!$A$3:$K$39,10,FALSE),"")</f>
        <v/>
      </c>
      <c r="BV22" s="109" t="str">
        <f>IFERROR(VLOOKUP(AK22,別添①勤務時間!$A$3:$K$39,10,FALSE),"")</f>
        <v/>
      </c>
      <c r="BW22" s="109" t="str">
        <f>IFERROR(VLOOKUP(AL22,別添①勤務時間!$A$3:$K$39,10,FALSE),"")</f>
        <v/>
      </c>
      <c r="BX22" s="109" t="str">
        <f>IFERROR(VLOOKUP(AM22,別添①勤務時間!$A$3:$K$39,10,FALSE),"")</f>
        <v/>
      </c>
      <c r="BY22" s="109" t="str">
        <f>IFERROR(VLOOKUP(AN22,別添①勤務時間!$A$3:$K$39,10,FALSE),"")</f>
        <v/>
      </c>
      <c r="BZ22" s="109" t="str">
        <f>IFERROR(VLOOKUP(AO22,別添①勤務時間!$A$3:$K$39,10,FALSE),"")</f>
        <v/>
      </c>
    </row>
    <row r="23" spans="1:78" ht="22.8" customHeight="1">
      <c r="A23" s="75">
        <f t="shared" si="4"/>
        <v>11</v>
      </c>
      <c r="B23" s="48"/>
      <c r="C23" s="236"/>
      <c r="D23" s="281"/>
      <c r="E23" s="282"/>
      <c r="F23" s="283"/>
      <c r="G23" s="281"/>
      <c r="H23" s="282"/>
      <c r="I23" s="282"/>
      <c r="J23" s="284"/>
      <c r="K23" s="48"/>
      <c r="L23" s="49"/>
      <c r="M23" s="49"/>
      <c r="N23" s="49"/>
      <c r="O23" s="49"/>
      <c r="P23" s="49"/>
      <c r="Q23" s="51"/>
      <c r="R23" s="50"/>
      <c r="S23" s="49"/>
      <c r="T23" s="49"/>
      <c r="U23" s="49"/>
      <c r="V23" s="49"/>
      <c r="W23" s="49"/>
      <c r="X23" s="51"/>
      <c r="Y23" s="50"/>
      <c r="Z23" s="49"/>
      <c r="AA23" s="49"/>
      <c r="AB23" s="49"/>
      <c r="AC23" s="49"/>
      <c r="AD23" s="49"/>
      <c r="AE23" s="51"/>
      <c r="AF23" s="50"/>
      <c r="AG23" s="49"/>
      <c r="AH23" s="49"/>
      <c r="AI23" s="49"/>
      <c r="AJ23" s="49"/>
      <c r="AK23" s="49"/>
      <c r="AL23" s="51"/>
      <c r="AM23" s="49"/>
      <c r="AN23" s="49"/>
      <c r="AO23" s="51"/>
      <c r="AP23" s="40" t="str">
        <f t="shared" si="5"/>
        <v/>
      </c>
      <c r="AQ23" s="3" t="str">
        <f t="shared" si="7"/>
        <v/>
      </c>
      <c r="AR23" s="3" t="str">
        <f t="shared" si="6"/>
        <v/>
      </c>
      <c r="AS23" s="47"/>
      <c r="AT23" s="52"/>
      <c r="AU23" s="53"/>
      <c r="AV23" s="109" t="str">
        <f>IFERROR(VLOOKUP(K23,別添①勤務時間!$A$3:$K$39,10,FALSE),"")</f>
        <v/>
      </c>
      <c r="AW23" s="109" t="str">
        <f>IFERROR(VLOOKUP(L23,別添①勤務時間!$A$3:$K$39,10,FALSE),"")</f>
        <v/>
      </c>
      <c r="AX23" s="109" t="str">
        <f>IFERROR(VLOOKUP(M23,別添①勤務時間!$A$3:$K$39,10,FALSE),"")</f>
        <v/>
      </c>
      <c r="AY23" s="109" t="str">
        <f>IFERROR(VLOOKUP(N23,別添①勤務時間!$A$3:$K$39,10,FALSE),"")</f>
        <v/>
      </c>
      <c r="AZ23" s="109" t="str">
        <f>IFERROR(VLOOKUP(O23,別添①勤務時間!$A$3:$K$39,10,FALSE),"")</f>
        <v/>
      </c>
      <c r="BA23" s="109" t="str">
        <f>IFERROR(VLOOKUP(P23,別添①勤務時間!$A$3:$K$39,10,FALSE),"")</f>
        <v/>
      </c>
      <c r="BB23" s="109" t="str">
        <f>IFERROR(VLOOKUP(Q23,別添①勤務時間!$A$3:$K$39,10,FALSE),"")</f>
        <v/>
      </c>
      <c r="BC23" s="109" t="str">
        <f>IFERROR(VLOOKUP(R23,別添①勤務時間!$A$3:$K$39,10,FALSE),"")</f>
        <v/>
      </c>
      <c r="BD23" s="109" t="str">
        <f>IFERROR(VLOOKUP(S23,別添①勤務時間!$A$3:$K$39,10,FALSE),"")</f>
        <v/>
      </c>
      <c r="BE23" s="109" t="str">
        <f>IFERROR(VLOOKUP(T23,別添①勤務時間!$A$3:$K$39,10,FALSE),"")</f>
        <v/>
      </c>
      <c r="BF23" s="109" t="str">
        <f>IFERROR(VLOOKUP(U23,別添①勤務時間!$A$3:$K$39,10,FALSE),"")</f>
        <v/>
      </c>
      <c r="BG23" s="109" t="str">
        <f>IFERROR(VLOOKUP(V23,別添①勤務時間!$A$3:$K$39,10,FALSE),"")</f>
        <v/>
      </c>
      <c r="BH23" s="109" t="str">
        <f>IFERROR(VLOOKUP(W23,別添①勤務時間!$A$3:$K$39,10,FALSE),"")</f>
        <v/>
      </c>
      <c r="BI23" s="109" t="str">
        <f>IFERROR(VLOOKUP(X23,別添①勤務時間!$A$3:$K$39,10,FALSE),"")</f>
        <v/>
      </c>
      <c r="BJ23" s="109" t="str">
        <f>IFERROR(VLOOKUP(Y23,別添①勤務時間!$A$3:$K$39,10,FALSE),"")</f>
        <v/>
      </c>
      <c r="BK23" s="109" t="str">
        <f>IFERROR(VLOOKUP(Z23,別添①勤務時間!$A$3:$K$39,10,FALSE),"")</f>
        <v/>
      </c>
      <c r="BL23" s="109" t="str">
        <f>IFERROR(VLOOKUP(AA23,別添①勤務時間!$A$3:$K$39,10,FALSE),"")</f>
        <v/>
      </c>
      <c r="BM23" s="109" t="str">
        <f>IFERROR(VLOOKUP(AB23,別添①勤務時間!$A$3:$K$39,10,FALSE),"")</f>
        <v/>
      </c>
      <c r="BN23" s="109" t="str">
        <f>IFERROR(VLOOKUP(AC23,別添①勤務時間!$A$3:$K$39,10,FALSE),"")</f>
        <v/>
      </c>
      <c r="BO23" s="109" t="str">
        <f>IFERROR(VLOOKUP(AD23,別添①勤務時間!$A$3:$K$39,10,FALSE),"")</f>
        <v/>
      </c>
      <c r="BP23" s="109" t="str">
        <f>IFERROR(VLOOKUP(AE23,別添①勤務時間!$A$3:$K$39,10,FALSE),"")</f>
        <v/>
      </c>
      <c r="BQ23" s="109" t="str">
        <f>IFERROR(VLOOKUP(AF23,別添①勤務時間!$A$3:$K$39,10,FALSE),"")</f>
        <v/>
      </c>
      <c r="BR23" s="109" t="str">
        <f>IFERROR(VLOOKUP(AG23,別添①勤務時間!$A$3:$K$39,10,FALSE),"")</f>
        <v/>
      </c>
      <c r="BS23" s="109" t="str">
        <f>IFERROR(VLOOKUP(AH23,別添①勤務時間!$A$3:$K$39,10,FALSE),"")</f>
        <v/>
      </c>
      <c r="BT23" s="109" t="str">
        <f>IFERROR(VLOOKUP(AI23,別添①勤務時間!$A$3:$K$39,10,FALSE),"")</f>
        <v/>
      </c>
      <c r="BU23" s="109" t="str">
        <f>IFERROR(VLOOKUP(AJ23,別添①勤務時間!$A$3:$K$39,10,FALSE),"")</f>
        <v/>
      </c>
      <c r="BV23" s="109" t="str">
        <f>IFERROR(VLOOKUP(AK23,別添①勤務時間!$A$3:$K$39,10,FALSE),"")</f>
        <v/>
      </c>
      <c r="BW23" s="109" t="str">
        <f>IFERROR(VLOOKUP(AL23,別添①勤務時間!$A$3:$K$39,10,FALSE),"")</f>
        <v/>
      </c>
      <c r="BX23" s="109" t="str">
        <f>IFERROR(VLOOKUP(AM23,別添①勤務時間!$A$3:$K$39,10,FALSE),"")</f>
        <v/>
      </c>
      <c r="BY23" s="109" t="str">
        <f>IFERROR(VLOOKUP(AN23,別添①勤務時間!$A$3:$K$39,10,FALSE),"")</f>
        <v/>
      </c>
      <c r="BZ23" s="109" t="str">
        <f>IFERROR(VLOOKUP(AO23,別添①勤務時間!$A$3:$K$39,10,FALSE),"")</f>
        <v/>
      </c>
    </row>
    <row r="24" spans="1:78" ht="22.8" customHeight="1">
      <c r="A24" s="75">
        <f t="shared" si="4"/>
        <v>12</v>
      </c>
      <c r="B24" s="48"/>
      <c r="C24" s="236"/>
      <c r="D24" s="281"/>
      <c r="E24" s="282"/>
      <c r="F24" s="283"/>
      <c r="G24" s="281"/>
      <c r="H24" s="282"/>
      <c r="I24" s="282"/>
      <c r="J24" s="284"/>
      <c r="K24" s="48"/>
      <c r="L24" s="49"/>
      <c r="M24" s="49"/>
      <c r="N24" s="49"/>
      <c r="O24" s="49"/>
      <c r="P24" s="49"/>
      <c r="Q24" s="51"/>
      <c r="R24" s="50"/>
      <c r="S24" s="49"/>
      <c r="T24" s="49"/>
      <c r="U24" s="49"/>
      <c r="V24" s="49"/>
      <c r="W24" s="49"/>
      <c r="X24" s="51"/>
      <c r="Y24" s="50"/>
      <c r="Z24" s="49"/>
      <c r="AA24" s="49"/>
      <c r="AB24" s="49"/>
      <c r="AC24" s="49"/>
      <c r="AD24" s="49"/>
      <c r="AE24" s="51"/>
      <c r="AF24" s="50"/>
      <c r="AG24" s="49"/>
      <c r="AH24" s="49"/>
      <c r="AI24" s="49"/>
      <c r="AJ24" s="49"/>
      <c r="AK24" s="49"/>
      <c r="AL24" s="51"/>
      <c r="AM24" s="49"/>
      <c r="AN24" s="49"/>
      <c r="AO24" s="51"/>
      <c r="AP24" s="40" t="str">
        <f t="shared" si="5"/>
        <v/>
      </c>
      <c r="AQ24" s="3" t="str">
        <f t="shared" si="7"/>
        <v/>
      </c>
      <c r="AR24" s="3" t="str">
        <f t="shared" si="6"/>
        <v/>
      </c>
      <c r="AS24" s="47"/>
      <c r="AT24" s="52"/>
      <c r="AU24" s="53"/>
      <c r="AV24" s="109" t="str">
        <f>IFERROR(VLOOKUP(K24,別添①勤務時間!$A$3:$K$39,10,FALSE),"")</f>
        <v/>
      </c>
      <c r="AW24" s="109" t="str">
        <f>IFERROR(VLOOKUP(L24,別添①勤務時間!$A$3:$K$39,10,FALSE),"")</f>
        <v/>
      </c>
      <c r="AX24" s="109" t="str">
        <f>IFERROR(VLOOKUP(M24,別添①勤務時間!$A$3:$K$39,10,FALSE),"")</f>
        <v/>
      </c>
      <c r="AY24" s="109" t="str">
        <f>IFERROR(VLOOKUP(N24,別添①勤務時間!$A$3:$K$39,10,FALSE),"")</f>
        <v/>
      </c>
      <c r="AZ24" s="109" t="str">
        <f>IFERROR(VLOOKUP(O24,別添①勤務時間!$A$3:$K$39,10,FALSE),"")</f>
        <v/>
      </c>
      <c r="BA24" s="109" t="str">
        <f>IFERROR(VLOOKUP(P24,別添①勤務時間!$A$3:$K$39,10,FALSE),"")</f>
        <v/>
      </c>
      <c r="BB24" s="109" t="str">
        <f>IFERROR(VLOOKUP(Q24,別添①勤務時間!$A$3:$K$39,10,FALSE),"")</f>
        <v/>
      </c>
      <c r="BC24" s="109" t="str">
        <f>IFERROR(VLOOKUP(R24,別添①勤務時間!$A$3:$K$39,10,FALSE),"")</f>
        <v/>
      </c>
      <c r="BD24" s="109" t="str">
        <f>IFERROR(VLOOKUP(S24,別添①勤務時間!$A$3:$K$39,10,FALSE),"")</f>
        <v/>
      </c>
      <c r="BE24" s="109" t="str">
        <f>IFERROR(VLOOKUP(T24,別添①勤務時間!$A$3:$K$39,10,FALSE),"")</f>
        <v/>
      </c>
      <c r="BF24" s="109" t="str">
        <f>IFERROR(VLOOKUP(U24,別添①勤務時間!$A$3:$K$39,10,FALSE),"")</f>
        <v/>
      </c>
      <c r="BG24" s="109" t="str">
        <f>IFERROR(VLOOKUP(V24,別添①勤務時間!$A$3:$K$39,10,FALSE),"")</f>
        <v/>
      </c>
      <c r="BH24" s="109" t="str">
        <f>IFERROR(VLOOKUP(W24,別添①勤務時間!$A$3:$K$39,10,FALSE),"")</f>
        <v/>
      </c>
      <c r="BI24" s="109" t="str">
        <f>IFERROR(VLOOKUP(X24,別添①勤務時間!$A$3:$K$39,10,FALSE),"")</f>
        <v/>
      </c>
      <c r="BJ24" s="109" t="str">
        <f>IFERROR(VLOOKUP(Y24,別添①勤務時間!$A$3:$K$39,10,FALSE),"")</f>
        <v/>
      </c>
      <c r="BK24" s="109" t="str">
        <f>IFERROR(VLOOKUP(Z24,別添①勤務時間!$A$3:$K$39,10,FALSE),"")</f>
        <v/>
      </c>
      <c r="BL24" s="109" t="str">
        <f>IFERROR(VLOOKUP(AA24,別添①勤務時間!$A$3:$K$39,10,FALSE),"")</f>
        <v/>
      </c>
      <c r="BM24" s="109" t="str">
        <f>IFERROR(VLOOKUP(AB24,別添①勤務時間!$A$3:$K$39,10,FALSE),"")</f>
        <v/>
      </c>
      <c r="BN24" s="109" t="str">
        <f>IFERROR(VLOOKUP(AC24,別添①勤務時間!$A$3:$K$39,10,FALSE),"")</f>
        <v/>
      </c>
      <c r="BO24" s="109" t="str">
        <f>IFERROR(VLOOKUP(AD24,別添①勤務時間!$A$3:$K$39,10,FALSE),"")</f>
        <v/>
      </c>
      <c r="BP24" s="109" t="str">
        <f>IFERROR(VLOOKUP(AE24,別添①勤務時間!$A$3:$K$39,10,FALSE),"")</f>
        <v/>
      </c>
      <c r="BQ24" s="109" t="str">
        <f>IFERROR(VLOOKUP(AF24,別添①勤務時間!$A$3:$K$39,10,FALSE),"")</f>
        <v/>
      </c>
      <c r="BR24" s="109" t="str">
        <f>IFERROR(VLOOKUP(AG24,別添①勤務時間!$A$3:$K$39,10,FALSE),"")</f>
        <v/>
      </c>
      <c r="BS24" s="109" t="str">
        <f>IFERROR(VLOOKUP(AH24,別添①勤務時間!$A$3:$K$39,10,FALSE),"")</f>
        <v/>
      </c>
      <c r="BT24" s="109" t="str">
        <f>IFERROR(VLOOKUP(AI24,別添①勤務時間!$A$3:$K$39,10,FALSE),"")</f>
        <v/>
      </c>
      <c r="BU24" s="109" t="str">
        <f>IFERROR(VLOOKUP(AJ24,別添①勤務時間!$A$3:$K$39,10,FALSE),"")</f>
        <v/>
      </c>
      <c r="BV24" s="109" t="str">
        <f>IFERROR(VLOOKUP(AK24,別添①勤務時間!$A$3:$K$39,10,FALSE),"")</f>
        <v/>
      </c>
      <c r="BW24" s="109" t="str">
        <f>IFERROR(VLOOKUP(AL24,別添①勤務時間!$A$3:$K$39,10,FALSE),"")</f>
        <v/>
      </c>
      <c r="BX24" s="109" t="str">
        <f>IFERROR(VLOOKUP(AM24,別添①勤務時間!$A$3:$K$39,10,FALSE),"")</f>
        <v/>
      </c>
      <c r="BY24" s="109" t="str">
        <f>IFERROR(VLOOKUP(AN24,別添①勤務時間!$A$3:$K$39,10,FALSE),"")</f>
        <v/>
      </c>
      <c r="BZ24" s="109" t="str">
        <f>IFERROR(VLOOKUP(AO24,別添①勤務時間!$A$3:$K$39,10,FALSE),"")</f>
        <v/>
      </c>
    </row>
    <row r="25" spans="1:78" ht="22.8" customHeight="1">
      <c r="A25" s="75">
        <f t="shared" si="4"/>
        <v>13</v>
      </c>
      <c r="B25" s="48"/>
      <c r="C25" s="236"/>
      <c r="D25" s="281"/>
      <c r="E25" s="282"/>
      <c r="F25" s="283"/>
      <c r="G25" s="281"/>
      <c r="H25" s="282"/>
      <c r="I25" s="282"/>
      <c r="J25" s="284"/>
      <c r="K25" s="48"/>
      <c r="L25" s="49"/>
      <c r="M25" s="49"/>
      <c r="N25" s="49"/>
      <c r="O25" s="49"/>
      <c r="P25" s="49"/>
      <c r="Q25" s="51"/>
      <c r="R25" s="50"/>
      <c r="S25" s="49"/>
      <c r="T25" s="49"/>
      <c r="U25" s="49"/>
      <c r="V25" s="49"/>
      <c r="W25" s="49"/>
      <c r="X25" s="51"/>
      <c r="Y25" s="50"/>
      <c r="Z25" s="49"/>
      <c r="AA25" s="49"/>
      <c r="AB25" s="49"/>
      <c r="AC25" s="49"/>
      <c r="AD25" s="49"/>
      <c r="AE25" s="51"/>
      <c r="AF25" s="50"/>
      <c r="AG25" s="49"/>
      <c r="AH25" s="49"/>
      <c r="AI25" s="49"/>
      <c r="AJ25" s="49"/>
      <c r="AK25" s="49"/>
      <c r="AL25" s="51"/>
      <c r="AM25" s="49"/>
      <c r="AN25" s="49"/>
      <c r="AO25" s="51"/>
      <c r="AP25" s="40" t="str">
        <f>IF($G25="","",IFERROR(IF($AP$3="4週",SUM($AV25:$BW25),SUM($AV25:$BZ25)),""))</f>
        <v/>
      </c>
      <c r="AQ25" s="3" t="str">
        <f t="shared" si="7"/>
        <v/>
      </c>
      <c r="AR25" s="3" t="str">
        <f t="shared" si="6"/>
        <v/>
      </c>
      <c r="AS25" s="47"/>
      <c r="AT25" s="52"/>
      <c r="AU25" s="53"/>
      <c r="AV25" s="109" t="str">
        <f>IFERROR(VLOOKUP(K25,別添①勤務時間!$A$3:$K$39,10,FALSE),"")</f>
        <v/>
      </c>
      <c r="AW25" s="109" t="str">
        <f>IFERROR(VLOOKUP(L25,別添①勤務時間!$A$3:$K$39,10,FALSE),"")</f>
        <v/>
      </c>
      <c r="AX25" s="109" t="str">
        <f>IFERROR(VLOOKUP(M25,別添①勤務時間!$A$3:$K$39,10,FALSE),"")</f>
        <v/>
      </c>
      <c r="AY25" s="109" t="str">
        <f>IFERROR(VLOOKUP(N25,別添①勤務時間!$A$3:$K$39,10,FALSE),"")</f>
        <v/>
      </c>
      <c r="AZ25" s="109" t="str">
        <f>IFERROR(VLOOKUP(O25,別添①勤務時間!$A$3:$K$39,10,FALSE),"")</f>
        <v/>
      </c>
      <c r="BA25" s="109" t="str">
        <f>IFERROR(VLOOKUP(P25,別添①勤務時間!$A$3:$K$39,10,FALSE),"")</f>
        <v/>
      </c>
      <c r="BB25" s="109" t="str">
        <f>IFERROR(VLOOKUP(Q25,別添①勤務時間!$A$3:$K$39,10,FALSE),"")</f>
        <v/>
      </c>
      <c r="BC25" s="109" t="str">
        <f>IFERROR(VLOOKUP(R25,別添①勤務時間!$A$3:$K$39,10,FALSE),"")</f>
        <v/>
      </c>
      <c r="BD25" s="109" t="str">
        <f>IFERROR(VLOOKUP(S25,別添①勤務時間!$A$3:$K$39,10,FALSE),"")</f>
        <v/>
      </c>
      <c r="BE25" s="109" t="str">
        <f>IFERROR(VLOOKUP(T25,別添①勤務時間!$A$3:$K$39,10,FALSE),"")</f>
        <v/>
      </c>
      <c r="BF25" s="109" t="str">
        <f>IFERROR(VLOOKUP(U25,別添①勤務時間!$A$3:$K$39,10,FALSE),"")</f>
        <v/>
      </c>
      <c r="BG25" s="109" t="str">
        <f>IFERROR(VLOOKUP(V25,別添①勤務時間!$A$3:$K$39,10,FALSE),"")</f>
        <v/>
      </c>
      <c r="BH25" s="109" t="str">
        <f>IFERROR(VLOOKUP(W25,別添①勤務時間!$A$3:$K$39,10,FALSE),"")</f>
        <v/>
      </c>
      <c r="BI25" s="109" t="str">
        <f>IFERROR(VLOOKUP(X25,別添①勤務時間!$A$3:$K$39,10,FALSE),"")</f>
        <v/>
      </c>
      <c r="BJ25" s="109" t="str">
        <f>IFERROR(VLOOKUP(Y25,別添①勤務時間!$A$3:$K$39,10,FALSE),"")</f>
        <v/>
      </c>
      <c r="BK25" s="109" t="str">
        <f>IFERROR(VLOOKUP(Z25,別添①勤務時間!$A$3:$K$39,10,FALSE),"")</f>
        <v/>
      </c>
      <c r="BL25" s="109" t="str">
        <f>IFERROR(VLOOKUP(AA25,別添①勤務時間!$A$3:$K$39,10,FALSE),"")</f>
        <v/>
      </c>
      <c r="BM25" s="109" t="str">
        <f>IFERROR(VLOOKUP(AB25,別添①勤務時間!$A$3:$K$39,10,FALSE),"")</f>
        <v/>
      </c>
      <c r="BN25" s="109" t="str">
        <f>IFERROR(VLOOKUP(AC25,別添①勤務時間!$A$3:$K$39,10,FALSE),"")</f>
        <v/>
      </c>
      <c r="BO25" s="109" t="str">
        <f>IFERROR(VLOOKUP(AD25,別添①勤務時間!$A$3:$K$39,10,FALSE),"")</f>
        <v/>
      </c>
      <c r="BP25" s="109" t="str">
        <f>IFERROR(VLOOKUP(AE25,別添①勤務時間!$A$3:$K$39,10,FALSE),"")</f>
        <v/>
      </c>
      <c r="BQ25" s="109" t="str">
        <f>IFERROR(VLOOKUP(AF25,別添①勤務時間!$A$3:$K$39,10,FALSE),"")</f>
        <v/>
      </c>
      <c r="BR25" s="109" t="str">
        <f>IFERROR(VLOOKUP(AG25,別添①勤務時間!$A$3:$K$39,10,FALSE),"")</f>
        <v/>
      </c>
      <c r="BS25" s="109" t="str">
        <f>IFERROR(VLOOKUP(AH25,別添①勤務時間!$A$3:$K$39,10,FALSE),"")</f>
        <v/>
      </c>
      <c r="BT25" s="109" t="str">
        <f>IFERROR(VLOOKUP(AI25,別添①勤務時間!$A$3:$K$39,10,FALSE),"")</f>
        <v/>
      </c>
      <c r="BU25" s="109" t="str">
        <f>IFERROR(VLOOKUP(AJ25,別添①勤務時間!$A$3:$K$39,10,FALSE),"")</f>
        <v/>
      </c>
      <c r="BV25" s="109" t="str">
        <f>IFERROR(VLOOKUP(AK25,別添①勤務時間!$A$3:$K$39,10,FALSE),"")</f>
        <v/>
      </c>
      <c r="BW25" s="109" t="str">
        <f>IFERROR(VLOOKUP(AL25,別添①勤務時間!$A$3:$K$39,10,FALSE),"")</f>
        <v/>
      </c>
      <c r="BX25" s="109" t="str">
        <f>IFERROR(VLOOKUP(AM25,別添①勤務時間!$A$3:$K$39,10,FALSE),"")</f>
        <v/>
      </c>
      <c r="BY25" s="109" t="str">
        <f>IFERROR(VLOOKUP(AN25,別添①勤務時間!$A$3:$K$39,10,FALSE),"")</f>
        <v/>
      </c>
      <c r="BZ25" s="109" t="str">
        <f>IFERROR(VLOOKUP(AO25,別添①勤務時間!$A$3:$K$39,10,FALSE),"")</f>
        <v/>
      </c>
    </row>
    <row r="26" spans="1:78" ht="22.8" customHeight="1">
      <c r="A26" s="75">
        <f t="shared" si="4"/>
        <v>14</v>
      </c>
      <c r="B26" s="48"/>
      <c r="C26" s="236"/>
      <c r="D26" s="281"/>
      <c r="E26" s="282"/>
      <c r="F26" s="283"/>
      <c r="G26" s="281"/>
      <c r="H26" s="282"/>
      <c r="I26" s="282"/>
      <c r="J26" s="284"/>
      <c r="K26" s="48"/>
      <c r="L26" s="49"/>
      <c r="M26" s="49"/>
      <c r="N26" s="49"/>
      <c r="O26" s="49"/>
      <c r="P26" s="49"/>
      <c r="Q26" s="51"/>
      <c r="R26" s="50"/>
      <c r="S26" s="49"/>
      <c r="T26" s="49"/>
      <c r="U26" s="49"/>
      <c r="V26" s="49"/>
      <c r="W26" s="49"/>
      <c r="X26" s="51"/>
      <c r="Y26" s="50"/>
      <c r="Z26" s="49"/>
      <c r="AA26" s="49"/>
      <c r="AB26" s="49"/>
      <c r="AC26" s="49"/>
      <c r="AD26" s="49"/>
      <c r="AE26" s="51"/>
      <c r="AF26" s="50"/>
      <c r="AG26" s="49"/>
      <c r="AH26" s="49"/>
      <c r="AI26" s="49"/>
      <c r="AJ26" s="49"/>
      <c r="AK26" s="49"/>
      <c r="AL26" s="51"/>
      <c r="AM26" s="49"/>
      <c r="AN26" s="49"/>
      <c r="AO26" s="51"/>
      <c r="AP26" s="40" t="str">
        <f t="shared" si="5"/>
        <v/>
      </c>
      <c r="AQ26" s="3" t="str">
        <f t="shared" si="7"/>
        <v/>
      </c>
      <c r="AR26" s="3" t="str">
        <f t="shared" si="6"/>
        <v/>
      </c>
      <c r="AS26" s="47"/>
      <c r="AT26" s="52"/>
      <c r="AU26" s="53"/>
      <c r="AV26" s="109" t="str">
        <f>IFERROR(VLOOKUP(K26,別添①勤務時間!$A$3:$K$39,10,FALSE),"")</f>
        <v/>
      </c>
      <c r="AW26" s="109" t="str">
        <f>IFERROR(VLOOKUP(L26,別添①勤務時間!$A$3:$K$39,10,FALSE),"")</f>
        <v/>
      </c>
      <c r="AX26" s="109" t="str">
        <f>IFERROR(VLOOKUP(M26,別添①勤務時間!$A$3:$K$39,10,FALSE),"")</f>
        <v/>
      </c>
      <c r="AY26" s="109" t="str">
        <f>IFERROR(VLOOKUP(N26,別添①勤務時間!$A$3:$K$39,10,FALSE),"")</f>
        <v/>
      </c>
      <c r="AZ26" s="109" t="str">
        <f>IFERROR(VLOOKUP(O26,別添①勤務時間!$A$3:$K$39,10,FALSE),"")</f>
        <v/>
      </c>
      <c r="BA26" s="109" t="str">
        <f>IFERROR(VLOOKUP(P26,別添①勤務時間!$A$3:$K$39,10,FALSE),"")</f>
        <v/>
      </c>
      <c r="BB26" s="109" t="str">
        <f>IFERROR(VLOOKUP(Q26,別添①勤務時間!$A$3:$K$39,10,FALSE),"")</f>
        <v/>
      </c>
      <c r="BC26" s="109" t="str">
        <f>IFERROR(VLOOKUP(R26,別添①勤務時間!$A$3:$K$39,10,FALSE),"")</f>
        <v/>
      </c>
      <c r="BD26" s="109" t="str">
        <f>IFERROR(VLOOKUP(S26,別添①勤務時間!$A$3:$K$39,10,FALSE),"")</f>
        <v/>
      </c>
      <c r="BE26" s="109" t="str">
        <f>IFERROR(VLOOKUP(T26,別添①勤務時間!$A$3:$K$39,10,FALSE),"")</f>
        <v/>
      </c>
      <c r="BF26" s="109" t="str">
        <f>IFERROR(VLOOKUP(U26,別添①勤務時間!$A$3:$K$39,10,FALSE),"")</f>
        <v/>
      </c>
      <c r="BG26" s="109" t="str">
        <f>IFERROR(VLOOKUP(V26,別添①勤務時間!$A$3:$K$39,10,FALSE),"")</f>
        <v/>
      </c>
      <c r="BH26" s="109" t="str">
        <f>IFERROR(VLOOKUP(W26,別添①勤務時間!$A$3:$K$39,10,FALSE),"")</f>
        <v/>
      </c>
      <c r="BI26" s="109" t="str">
        <f>IFERROR(VLOOKUP(X26,別添①勤務時間!$A$3:$K$39,10,FALSE),"")</f>
        <v/>
      </c>
      <c r="BJ26" s="109" t="str">
        <f>IFERROR(VLOOKUP(Y26,別添①勤務時間!$A$3:$K$39,10,FALSE),"")</f>
        <v/>
      </c>
      <c r="BK26" s="109" t="str">
        <f>IFERROR(VLOOKUP(Z26,別添①勤務時間!$A$3:$K$39,10,FALSE),"")</f>
        <v/>
      </c>
      <c r="BL26" s="109" t="str">
        <f>IFERROR(VLOOKUP(AA26,別添①勤務時間!$A$3:$K$39,10,FALSE),"")</f>
        <v/>
      </c>
      <c r="BM26" s="109" t="str">
        <f>IFERROR(VLOOKUP(AB26,別添①勤務時間!$A$3:$K$39,10,FALSE),"")</f>
        <v/>
      </c>
      <c r="BN26" s="109" t="str">
        <f>IFERROR(VLOOKUP(AC26,別添①勤務時間!$A$3:$K$39,10,FALSE),"")</f>
        <v/>
      </c>
      <c r="BO26" s="109" t="str">
        <f>IFERROR(VLOOKUP(AD26,別添①勤務時間!$A$3:$K$39,10,FALSE),"")</f>
        <v/>
      </c>
      <c r="BP26" s="109" t="str">
        <f>IFERROR(VLOOKUP(AE26,別添①勤務時間!$A$3:$K$39,10,FALSE),"")</f>
        <v/>
      </c>
      <c r="BQ26" s="109" t="str">
        <f>IFERROR(VLOOKUP(AF26,別添①勤務時間!$A$3:$K$39,10,FALSE),"")</f>
        <v/>
      </c>
      <c r="BR26" s="109" t="str">
        <f>IFERROR(VLOOKUP(AG26,別添①勤務時間!$A$3:$K$39,10,FALSE),"")</f>
        <v/>
      </c>
      <c r="BS26" s="109" t="str">
        <f>IFERROR(VLOOKUP(AH26,別添①勤務時間!$A$3:$K$39,10,FALSE),"")</f>
        <v/>
      </c>
      <c r="BT26" s="109" t="str">
        <f>IFERROR(VLOOKUP(AI26,別添①勤務時間!$A$3:$K$39,10,FALSE),"")</f>
        <v/>
      </c>
      <c r="BU26" s="109" t="str">
        <f>IFERROR(VLOOKUP(AJ26,別添①勤務時間!$A$3:$K$39,10,FALSE),"")</f>
        <v/>
      </c>
      <c r="BV26" s="109" t="str">
        <f>IFERROR(VLOOKUP(AK26,別添①勤務時間!$A$3:$K$39,10,FALSE),"")</f>
        <v/>
      </c>
      <c r="BW26" s="109" t="str">
        <f>IFERROR(VLOOKUP(AL26,別添①勤務時間!$A$3:$K$39,10,FALSE),"")</f>
        <v/>
      </c>
      <c r="BX26" s="109" t="str">
        <f>IFERROR(VLOOKUP(AM26,別添①勤務時間!$A$3:$K$39,10,FALSE),"")</f>
        <v/>
      </c>
      <c r="BY26" s="109" t="str">
        <f>IFERROR(VLOOKUP(AN26,別添①勤務時間!$A$3:$K$39,10,FALSE),"")</f>
        <v/>
      </c>
      <c r="BZ26" s="109" t="str">
        <f>IFERROR(VLOOKUP(AO26,別添①勤務時間!$A$3:$K$39,10,FALSE),"")</f>
        <v/>
      </c>
    </row>
    <row r="27" spans="1:78" ht="22.8" customHeight="1">
      <c r="A27" s="75">
        <f t="shared" si="4"/>
        <v>15</v>
      </c>
      <c r="B27" s="48"/>
      <c r="C27" s="236"/>
      <c r="D27" s="281"/>
      <c r="E27" s="282"/>
      <c r="F27" s="283"/>
      <c r="G27" s="281"/>
      <c r="H27" s="282"/>
      <c r="I27" s="282"/>
      <c r="J27" s="284"/>
      <c r="K27" s="48"/>
      <c r="L27" s="49"/>
      <c r="M27" s="49"/>
      <c r="N27" s="49"/>
      <c r="O27" s="49"/>
      <c r="P27" s="49"/>
      <c r="Q27" s="51"/>
      <c r="R27" s="50"/>
      <c r="S27" s="49"/>
      <c r="T27" s="49"/>
      <c r="U27" s="49"/>
      <c r="V27" s="49"/>
      <c r="W27" s="49"/>
      <c r="X27" s="51"/>
      <c r="Y27" s="50"/>
      <c r="Z27" s="49"/>
      <c r="AA27" s="49"/>
      <c r="AB27" s="49"/>
      <c r="AC27" s="49"/>
      <c r="AD27" s="49"/>
      <c r="AE27" s="51"/>
      <c r="AF27" s="50"/>
      <c r="AG27" s="49"/>
      <c r="AH27" s="49"/>
      <c r="AI27" s="49"/>
      <c r="AJ27" s="49"/>
      <c r="AK27" s="49"/>
      <c r="AL27" s="51"/>
      <c r="AM27" s="49"/>
      <c r="AN27" s="49"/>
      <c r="AO27" s="51"/>
      <c r="AP27" s="40" t="str">
        <f t="shared" si="5"/>
        <v/>
      </c>
      <c r="AQ27" s="3" t="str">
        <f t="shared" si="7"/>
        <v/>
      </c>
      <c r="AR27" s="3" t="str">
        <f t="shared" si="6"/>
        <v/>
      </c>
      <c r="AS27" s="47"/>
      <c r="AT27" s="52"/>
      <c r="AU27" s="53"/>
      <c r="AV27" s="109" t="str">
        <f>IFERROR(VLOOKUP(K27,別添①勤務時間!$A$3:$K$39,10,FALSE),"")</f>
        <v/>
      </c>
      <c r="AW27" s="109" t="str">
        <f>IFERROR(VLOOKUP(L27,別添①勤務時間!$A$3:$K$39,10,FALSE),"")</f>
        <v/>
      </c>
      <c r="AX27" s="109" t="str">
        <f>IFERROR(VLOOKUP(M27,別添①勤務時間!$A$3:$K$39,10,FALSE),"")</f>
        <v/>
      </c>
      <c r="AY27" s="109" t="str">
        <f>IFERROR(VLOOKUP(N27,別添①勤務時間!$A$3:$K$39,10,FALSE),"")</f>
        <v/>
      </c>
      <c r="AZ27" s="109" t="str">
        <f>IFERROR(VLOOKUP(O27,別添①勤務時間!$A$3:$K$39,10,FALSE),"")</f>
        <v/>
      </c>
      <c r="BA27" s="109" t="str">
        <f>IFERROR(VLOOKUP(P27,別添①勤務時間!$A$3:$K$39,10,FALSE),"")</f>
        <v/>
      </c>
      <c r="BB27" s="109" t="str">
        <f>IFERROR(VLOOKUP(Q27,別添①勤務時間!$A$3:$K$39,10,FALSE),"")</f>
        <v/>
      </c>
      <c r="BC27" s="109" t="str">
        <f>IFERROR(VLOOKUP(R27,別添①勤務時間!$A$3:$K$39,10,FALSE),"")</f>
        <v/>
      </c>
      <c r="BD27" s="109" t="str">
        <f>IFERROR(VLOOKUP(S27,別添①勤務時間!$A$3:$K$39,10,FALSE),"")</f>
        <v/>
      </c>
      <c r="BE27" s="109" t="str">
        <f>IFERROR(VLOOKUP(T27,別添①勤務時間!$A$3:$K$39,10,FALSE),"")</f>
        <v/>
      </c>
      <c r="BF27" s="109" t="str">
        <f>IFERROR(VLOOKUP(U27,別添①勤務時間!$A$3:$K$39,10,FALSE),"")</f>
        <v/>
      </c>
      <c r="BG27" s="109" t="str">
        <f>IFERROR(VLOOKUP(V27,別添①勤務時間!$A$3:$K$39,10,FALSE),"")</f>
        <v/>
      </c>
      <c r="BH27" s="109" t="str">
        <f>IFERROR(VLOOKUP(W27,別添①勤務時間!$A$3:$K$39,10,FALSE),"")</f>
        <v/>
      </c>
      <c r="BI27" s="109" t="str">
        <f>IFERROR(VLOOKUP(X27,別添①勤務時間!$A$3:$K$39,10,FALSE),"")</f>
        <v/>
      </c>
      <c r="BJ27" s="109" t="str">
        <f>IFERROR(VLOOKUP(Y27,別添①勤務時間!$A$3:$K$39,10,FALSE),"")</f>
        <v/>
      </c>
      <c r="BK27" s="109" t="str">
        <f>IFERROR(VLOOKUP(Z27,別添①勤務時間!$A$3:$K$39,10,FALSE),"")</f>
        <v/>
      </c>
      <c r="BL27" s="109" t="str">
        <f>IFERROR(VLOOKUP(AA27,別添①勤務時間!$A$3:$K$39,10,FALSE),"")</f>
        <v/>
      </c>
      <c r="BM27" s="109" t="str">
        <f>IFERROR(VLOOKUP(AB27,別添①勤務時間!$A$3:$K$39,10,FALSE),"")</f>
        <v/>
      </c>
      <c r="BN27" s="109" t="str">
        <f>IFERROR(VLOOKUP(AC27,別添①勤務時間!$A$3:$K$39,10,FALSE),"")</f>
        <v/>
      </c>
      <c r="BO27" s="109" t="str">
        <f>IFERROR(VLOOKUP(AD27,別添①勤務時間!$A$3:$K$39,10,FALSE),"")</f>
        <v/>
      </c>
      <c r="BP27" s="109" t="str">
        <f>IFERROR(VLOOKUP(AE27,別添①勤務時間!$A$3:$K$39,10,FALSE),"")</f>
        <v/>
      </c>
      <c r="BQ27" s="109" t="str">
        <f>IFERROR(VLOOKUP(AF27,別添①勤務時間!$A$3:$K$39,10,FALSE),"")</f>
        <v/>
      </c>
      <c r="BR27" s="109" t="str">
        <f>IFERROR(VLOOKUP(AG27,別添①勤務時間!$A$3:$K$39,10,FALSE),"")</f>
        <v/>
      </c>
      <c r="BS27" s="109" t="str">
        <f>IFERROR(VLOOKUP(AH27,別添①勤務時間!$A$3:$K$39,10,FALSE),"")</f>
        <v/>
      </c>
      <c r="BT27" s="109" t="str">
        <f>IFERROR(VLOOKUP(AI27,別添①勤務時間!$A$3:$K$39,10,FALSE),"")</f>
        <v/>
      </c>
      <c r="BU27" s="109" t="str">
        <f>IFERROR(VLOOKUP(AJ27,別添①勤務時間!$A$3:$K$39,10,FALSE),"")</f>
        <v/>
      </c>
      <c r="BV27" s="109" t="str">
        <f>IFERROR(VLOOKUP(AK27,別添①勤務時間!$A$3:$K$39,10,FALSE),"")</f>
        <v/>
      </c>
      <c r="BW27" s="109" t="str">
        <f>IFERROR(VLOOKUP(AL27,別添①勤務時間!$A$3:$K$39,10,FALSE),"")</f>
        <v/>
      </c>
      <c r="BX27" s="109" t="str">
        <f>IFERROR(VLOOKUP(AM27,別添①勤務時間!$A$3:$K$39,10,FALSE),"")</f>
        <v/>
      </c>
      <c r="BY27" s="109" t="str">
        <f>IFERROR(VLOOKUP(AN27,別添①勤務時間!$A$3:$K$39,10,FALSE),"")</f>
        <v/>
      </c>
      <c r="BZ27" s="109" t="str">
        <f>IFERROR(VLOOKUP(AO27,別添①勤務時間!$A$3:$K$39,10,FALSE),"")</f>
        <v/>
      </c>
    </row>
    <row r="28" spans="1:78" ht="22.8" customHeight="1">
      <c r="A28" s="75">
        <f t="shared" si="4"/>
        <v>16</v>
      </c>
      <c r="B28" s="48"/>
      <c r="C28" s="236"/>
      <c r="D28" s="281"/>
      <c r="E28" s="282"/>
      <c r="F28" s="283"/>
      <c r="G28" s="281"/>
      <c r="H28" s="282"/>
      <c r="I28" s="282"/>
      <c r="J28" s="284"/>
      <c r="K28" s="48"/>
      <c r="L28" s="49"/>
      <c r="M28" s="49"/>
      <c r="N28" s="49"/>
      <c r="O28" s="49"/>
      <c r="P28" s="49"/>
      <c r="Q28" s="51"/>
      <c r="R28" s="50"/>
      <c r="S28" s="49"/>
      <c r="T28" s="49"/>
      <c r="U28" s="49"/>
      <c r="V28" s="49"/>
      <c r="W28" s="49"/>
      <c r="X28" s="51"/>
      <c r="Y28" s="50"/>
      <c r="Z28" s="49"/>
      <c r="AA28" s="49"/>
      <c r="AB28" s="49"/>
      <c r="AC28" s="49"/>
      <c r="AD28" s="49"/>
      <c r="AE28" s="51"/>
      <c r="AF28" s="50"/>
      <c r="AG28" s="49"/>
      <c r="AH28" s="49"/>
      <c r="AI28" s="49"/>
      <c r="AJ28" s="49"/>
      <c r="AK28" s="49"/>
      <c r="AL28" s="51"/>
      <c r="AM28" s="49"/>
      <c r="AN28" s="49"/>
      <c r="AO28" s="51"/>
      <c r="AP28" s="40" t="str">
        <f t="shared" si="5"/>
        <v/>
      </c>
      <c r="AQ28" s="3" t="str">
        <f t="shared" si="7"/>
        <v/>
      </c>
      <c r="AR28" s="3" t="str">
        <f t="shared" si="6"/>
        <v/>
      </c>
      <c r="AS28" s="47"/>
      <c r="AT28" s="52"/>
      <c r="AU28" s="53"/>
      <c r="AV28" s="109" t="str">
        <f>IFERROR(VLOOKUP(K28,別添①勤務時間!$A$3:$K$39,10,FALSE),"")</f>
        <v/>
      </c>
      <c r="AW28" s="109" t="str">
        <f>IFERROR(VLOOKUP(L28,別添①勤務時間!$A$3:$K$39,10,FALSE),"")</f>
        <v/>
      </c>
      <c r="AX28" s="109" t="str">
        <f>IFERROR(VLOOKUP(M28,別添①勤務時間!$A$3:$K$39,10,FALSE),"")</f>
        <v/>
      </c>
      <c r="AY28" s="109" t="str">
        <f>IFERROR(VLOOKUP(N28,別添①勤務時間!$A$3:$K$39,10,FALSE),"")</f>
        <v/>
      </c>
      <c r="AZ28" s="109" t="str">
        <f>IFERROR(VLOOKUP(O28,別添①勤務時間!$A$3:$K$39,10,FALSE),"")</f>
        <v/>
      </c>
      <c r="BA28" s="109" t="str">
        <f>IFERROR(VLOOKUP(P28,別添①勤務時間!$A$3:$K$39,10,FALSE),"")</f>
        <v/>
      </c>
      <c r="BB28" s="109" t="str">
        <f>IFERROR(VLOOKUP(Q28,別添①勤務時間!$A$3:$K$39,10,FALSE),"")</f>
        <v/>
      </c>
      <c r="BC28" s="109" t="str">
        <f>IFERROR(VLOOKUP(R28,別添①勤務時間!$A$3:$K$39,10,FALSE),"")</f>
        <v/>
      </c>
      <c r="BD28" s="109" t="str">
        <f>IFERROR(VLOOKUP(S28,別添①勤務時間!$A$3:$K$39,10,FALSE),"")</f>
        <v/>
      </c>
      <c r="BE28" s="109" t="str">
        <f>IFERROR(VLOOKUP(T28,別添①勤務時間!$A$3:$K$39,10,FALSE),"")</f>
        <v/>
      </c>
      <c r="BF28" s="109" t="str">
        <f>IFERROR(VLOOKUP(U28,別添①勤務時間!$A$3:$K$39,10,FALSE),"")</f>
        <v/>
      </c>
      <c r="BG28" s="109" t="str">
        <f>IFERROR(VLOOKUP(V28,別添①勤務時間!$A$3:$K$39,10,FALSE),"")</f>
        <v/>
      </c>
      <c r="BH28" s="109" t="str">
        <f>IFERROR(VLOOKUP(W28,別添①勤務時間!$A$3:$K$39,10,FALSE),"")</f>
        <v/>
      </c>
      <c r="BI28" s="109" t="str">
        <f>IFERROR(VLOOKUP(X28,別添①勤務時間!$A$3:$K$39,10,FALSE),"")</f>
        <v/>
      </c>
      <c r="BJ28" s="109" t="str">
        <f>IFERROR(VLOOKUP(Y28,別添①勤務時間!$A$3:$K$39,10,FALSE),"")</f>
        <v/>
      </c>
      <c r="BK28" s="109" t="str">
        <f>IFERROR(VLOOKUP(Z28,別添①勤務時間!$A$3:$K$39,10,FALSE),"")</f>
        <v/>
      </c>
      <c r="BL28" s="109" t="str">
        <f>IFERROR(VLOOKUP(AA28,別添①勤務時間!$A$3:$K$39,10,FALSE),"")</f>
        <v/>
      </c>
      <c r="BM28" s="109" t="str">
        <f>IFERROR(VLOOKUP(AB28,別添①勤務時間!$A$3:$K$39,10,FALSE),"")</f>
        <v/>
      </c>
      <c r="BN28" s="109" t="str">
        <f>IFERROR(VLOOKUP(AC28,別添①勤務時間!$A$3:$K$39,10,FALSE),"")</f>
        <v/>
      </c>
      <c r="BO28" s="109" t="str">
        <f>IFERROR(VLOOKUP(AD28,別添①勤務時間!$A$3:$K$39,10,FALSE),"")</f>
        <v/>
      </c>
      <c r="BP28" s="109" t="str">
        <f>IFERROR(VLOOKUP(AE28,別添①勤務時間!$A$3:$K$39,10,FALSE),"")</f>
        <v/>
      </c>
      <c r="BQ28" s="109" t="str">
        <f>IFERROR(VLOOKUP(AF28,別添①勤務時間!$A$3:$K$39,10,FALSE),"")</f>
        <v/>
      </c>
      <c r="BR28" s="109" t="str">
        <f>IFERROR(VLOOKUP(AG28,別添①勤務時間!$A$3:$K$39,10,FALSE),"")</f>
        <v/>
      </c>
      <c r="BS28" s="109" t="str">
        <f>IFERROR(VLOOKUP(AH28,別添①勤務時間!$A$3:$K$39,10,FALSE),"")</f>
        <v/>
      </c>
      <c r="BT28" s="109" t="str">
        <f>IFERROR(VLOOKUP(AI28,別添①勤務時間!$A$3:$K$39,10,FALSE),"")</f>
        <v/>
      </c>
      <c r="BU28" s="109" t="str">
        <f>IFERROR(VLOOKUP(AJ28,別添①勤務時間!$A$3:$K$39,10,FALSE),"")</f>
        <v/>
      </c>
      <c r="BV28" s="109" t="str">
        <f>IFERROR(VLOOKUP(AK28,別添①勤務時間!$A$3:$K$39,10,FALSE),"")</f>
        <v/>
      </c>
      <c r="BW28" s="109" t="str">
        <f>IFERROR(VLOOKUP(AL28,別添①勤務時間!$A$3:$K$39,10,FALSE),"")</f>
        <v/>
      </c>
      <c r="BX28" s="109" t="str">
        <f>IFERROR(VLOOKUP(AM28,別添①勤務時間!$A$3:$K$39,10,FALSE),"")</f>
        <v/>
      </c>
      <c r="BY28" s="109" t="str">
        <f>IFERROR(VLOOKUP(AN28,別添①勤務時間!$A$3:$K$39,10,FALSE),"")</f>
        <v/>
      </c>
      <c r="BZ28" s="109" t="str">
        <f>IFERROR(VLOOKUP(AO28,別添①勤務時間!$A$3:$K$39,10,FALSE),"")</f>
        <v/>
      </c>
    </row>
    <row r="29" spans="1:78" ht="22.8" customHeight="1">
      <c r="A29" s="70" t="s">
        <v>250</v>
      </c>
      <c r="B29" s="69"/>
      <c r="C29" s="69"/>
      <c r="D29" s="71"/>
      <c r="E29" s="71"/>
      <c r="F29" s="71"/>
      <c r="G29" s="71"/>
      <c r="H29" s="71"/>
      <c r="I29" s="71"/>
      <c r="J29" s="72"/>
      <c r="K29" s="78"/>
      <c r="L29" s="34"/>
      <c r="M29" s="34"/>
      <c r="N29" s="34"/>
      <c r="O29" s="34"/>
      <c r="P29" s="34"/>
      <c r="Q29" s="35"/>
      <c r="R29" s="33"/>
      <c r="S29" s="34"/>
      <c r="T29" s="34"/>
      <c r="U29" s="34"/>
      <c r="V29" s="34"/>
      <c r="W29" s="34"/>
      <c r="X29" s="35"/>
      <c r="Y29" s="33"/>
      <c r="Z29" s="34"/>
      <c r="AA29" s="34"/>
      <c r="AB29" s="34"/>
      <c r="AC29" s="34"/>
      <c r="AD29" s="34"/>
      <c r="AE29" s="35"/>
      <c r="AF29" s="33"/>
      <c r="AG29" s="34"/>
      <c r="AH29" s="34"/>
      <c r="AI29" s="34"/>
      <c r="AJ29" s="34"/>
      <c r="AK29" s="34"/>
      <c r="AL29" s="35"/>
      <c r="AM29" s="34"/>
      <c r="AN29" s="34"/>
      <c r="AO29" s="35"/>
      <c r="AP29" s="41"/>
      <c r="AQ29" s="36"/>
      <c r="AR29" s="36"/>
      <c r="AS29" s="38"/>
      <c r="AT29" s="34"/>
      <c r="AU29" s="37"/>
      <c r="AV29" s="109"/>
      <c r="AW29" s="109"/>
      <c r="AX29" s="109"/>
      <c r="AY29" s="109"/>
      <c r="AZ29" s="109"/>
      <c r="BA29" s="109"/>
      <c r="BB29" s="109"/>
      <c r="BC29" s="109"/>
      <c r="BD29" s="109"/>
      <c r="BE29" s="109"/>
      <c r="BF29" s="109"/>
      <c r="BG29" s="109"/>
      <c r="BH29" s="109"/>
      <c r="BI29" s="109"/>
      <c r="BJ29" s="109"/>
      <c r="BK29" s="109"/>
      <c r="BL29" s="109"/>
      <c r="BM29" s="109"/>
      <c r="BN29" s="109"/>
      <c r="BO29" s="109"/>
      <c r="BP29" s="109"/>
      <c r="BQ29" s="109"/>
      <c r="BR29" s="109"/>
      <c r="BS29" s="109"/>
      <c r="BT29" s="109"/>
      <c r="BU29" s="109"/>
      <c r="BV29" s="109"/>
      <c r="BW29" s="109"/>
      <c r="BX29" s="109"/>
      <c r="BY29" s="109"/>
      <c r="BZ29" s="109"/>
    </row>
    <row r="30" spans="1:78" ht="22.8" customHeight="1">
      <c r="A30" s="413" t="s">
        <v>69</v>
      </c>
      <c r="B30" s="386"/>
      <c r="C30" s="386"/>
      <c r="D30" s="386"/>
      <c r="E30" s="386"/>
      <c r="F30" s="386"/>
      <c r="G30" s="386"/>
      <c r="H30" s="386"/>
      <c r="I30" s="386"/>
      <c r="J30" s="414"/>
      <c r="K30" s="79">
        <f>AV30</f>
        <v>0</v>
      </c>
      <c r="L30" s="80">
        <f t="shared" ref="L30:AO30" si="8">AW30</f>
        <v>0</v>
      </c>
      <c r="M30" s="80">
        <f t="shared" si="8"/>
        <v>0</v>
      </c>
      <c r="N30" s="80">
        <f t="shared" si="8"/>
        <v>0</v>
      </c>
      <c r="O30" s="80">
        <f t="shared" si="8"/>
        <v>0</v>
      </c>
      <c r="P30" s="80">
        <f t="shared" si="8"/>
        <v>0</v>
      </c>
      <c r="Q30" s="81">
        <f t="shared" si="8"/>
        <v>0</v>
      </c>
      <c r="R30" s="82">
        <f t="shared" si="8"/>
        <v>0</v>
      </c>
      <c r="S30" s="80">
        <f t="shared" si="8"/>
        <v>0</v>
      </c>
      <c r="T30" s="80">
        <f t="shared" si="8"/>
        <v>0</v>
      </c>
      <c r="U30" s="80">
        <f t="shared" si="8"/>
        <v>0</v>
      </c>
      <c r="V30" s="80">
        <f t="shared" si="8"/>
        <v>0</v>
      </c>
      <c r="W30" s="80">
        <f t="shared" si="8"/>
        <v>0</v>
      </c>
      <c r="X30" s="81">
        <f t="shared" si="8"/>
        <v>0</v>
      </c>
      <c r="Y30" s="82">
        <f t="shared" si="8"/>
        <v>0</v>
      </c>
      <c r="Z30" s="80">
        <f t="shared" si="8"/>
        <v>0</v>
      </c>
      <c r="AA30" s="80">
        <f t="shared" si="8"/>
        <v>0</v>
      </c>
      <c r="AB30" s="80">
        <f t="shared" si="8"/>
        <v>0</v>
      </c>
      <c r="AC30" s="80">
        <f t="shared" si="8"/>
        <v>0</v>
      </c>
      <c r="AD30" s="80">
        <f t="shared" si="8"/>
        <v>0</v>
      </c>
      <c r="AE30" s="81">
        <f t="shared" si="8"/>
        <v>0</v>
      </c>
      <c r="AF30" s="82">
        <f t="shared" si="8"/>
        <v>0</v>
      </c>
      <c r="AG30" s="80">
        <f t="shared" si="8"/>
        <v>0</v>
      </c>
      <c r="AH30" s="80">
        <f t="shared" si="8"/>
        <v>0</v>
      </c>
      <c r="AI30" s="80">
        <f t="shared" si="8"/>
        <v>0</v>
      </c>
      <c r="AJ30" s="80">
        <f t="shared" si="8"/>
        <v>0</v>
      </c>
      <c r="AK30" s="80">
        <f t="shared" si="8"/>
        <v>0</v>
      </c>
      <c r="AL30" s="81">
        <f t="shared" si="8"/>
        <v>0</v>
      </c>
      <c r="AM30" s="80">
        <f t="shared" si="8"/>
        <v>0</v>
      </c>
      <c r="AN30" s="80">
        <f t="shared" si="8"/>
        <v>0</v>
      </c>
      <c r="AO30" s="81">
        <f t="shared" si="8"/>
        <v>0</v>
      </c>
      <c r="AP30" s="83">
        <f>IF(COUNTA($K30:$AO30)=0,"",SUM(IF($AP$3="4週",$K30:$AL30,$K30:$AO30)))</f>
        <v>0</v>
      </c>
      <c r="AQ30" s="84">
        <f>IF($AP30="","",IF($AP$3="4週",$AP30/4,$AP30/(DAY(EOMONTH($K$10,0))/7)))</f>
        <v>0</v>
      </c>
      <c r="AR30" s="45"/>
      <c r="AS30" s="39"/>
      <c r="AT30" s="39"/>
      <c r="AU30" s="46"/>
      <c r="AV30" s="110">
        <f>IFERROR(SUM(AV$12:AV$29),"")</f>
        <v>0</v>
      </c>
      <c r="AW30" s="110">
        <f t="shared" ref="AW30:BZ30" si="9">IFERROR(SUM(AW$12:AW$29),"")</f>
        <v>0</v>
      </c>
      <c r="AX30" s="110">
        <f t="shared" si="9"/>
        <v>0</v>
      </c>
      <c r="AY30" s="110">
        <f t="shared" si="9"/>
        <v>0</v>
      </c>
      <c r="AZ30" s="110">
        <f t="shared" si="9"/>
        <v>0</v>
      </c>
      <c r="BA30" s="110">
        <f t="shared" si="9"/>
        <v>0</v>
      </c>
      <c r="BB30" s="110">
        <f t="shared" si="9"/>
        <v>0</v>
      </c>
      <c r="BC30" s="110">
        <f t="shared" si="9"/>
        <v>0</v>
      </c>
      <c r="BD30" s="110">
        <f t="shared" si="9"/>
        <v>0</v>
      </c>
      <c r="BE30" s="110">
        <f t="shared" si="9"/>
        <v>0</v>
      </c>
      <c r="BF30" s="110">
        <f t="shared" si="9"/>
        <v>0</v>
      </c>
      <c r="BG30" s="110">
        <f t="shared" si="9"/>
        <v>0</v>
      </c>
      <c r="BH30" s="110">
        <f t="shared" si="9"/>
        <v>0</v>
      </c>
      <c r="BI30" s="110">
        <f t="shared" si="9"/>
        <v>0</v>
      </c>
      <c r="BJ30" s="110">
        <f t="shared" si="9"/>
        <v>0</v>
      </c>
      <c r="BK30" s="110">
        <f t="shared" si="9"/>
        <v>0</v>
      </c>
      <c r="BL30" s="110">
        <f t="shared" si="9"/>
        <v>0</v>
      </c>
      <c r="BM30" s="110">
        <f t="shared" si="9"/>
        <v>0</v>
      </c>
      <c r="BN30" s="110">
        <f t="shared" si="9"/>
        <v>0</v>
      </c>
      <c r="BO30" s="110">
        <f t="shared" si="9"/>
        <v>0</v>
      </c>
      <c r="BP30" s="110">
        <f t="shared" si="9"/>
        <v>0</v>
      </c>
      <c r="BQ30" s="110">
        <f t="shared" si="9"/>
        <v>0</v>
      </c>
      <c r="BR30" s="110">
        <f t="shared" si="9"/>
        <v>0</v>
      </c>
      <c r="BS30" s="110">
        <f t="shared" si="9"/>
        <v>0</v>
      </c>
      <c r="BT30" s="110">
        <f t="shared" si="9"/>
        <v>0</v>
      </c>
      <c r="BU30" s="110">
        <f t="shared" si="9"/>
        <v>0</v>
      </c>
      <c r="BV30" s="110">
        <f t="shared" si="9"/>
        <v>0</v>
      </c>
      <c r="BW30" s="110">
        <f t="shared" si="9"/>
        <v>0</v>
      </c>
      <c r="BX30" s="110">
        <f t="shared" si="9"/>
        <v>0</v>
      </c>
      <c r="BY30" s="110">
        <f t="shared" si="9"/>
        <v>0</v>
      </c>
      <c r="BZ30" s="110">
        <f t="shared" si="9"/>
        <v>0</v>
      </c>
    </row>
    <row r="31" spans="1:78" ht="22.8" customHeight="1" thickBot="1">
      <c r="A31" s="415" t="s">
        <v>83</v>
      </c>
      <c r="B31" s="416"/>
      <c r="C31" s="416"/>
      <c r="D31" s="416"/>
      <c r="E31" s="416"/>
      <c r="F31" s="416"/>
      <c r="G31" s="416"/>
      <c r="H31" s="416"/>
      <c r="I31" s="416"/>
      <c r="J31" s="417"/>
      <c r="K31" s="85"/>
      <c r="L31" s="86"/>
      <c r="M31" s="86"/>
      <c r="N31" s="86"/>
      <c r="O31" s="86"/>
      <c r="P31" s="86"/>
      <c r="Q31" s="87"/>
      <c r="R31" s="88"/>
      <c r="S31" s="86"/>
      <c r="T31" s="86"/>
      <c r="U31" s="86"/>
      <c r="V31" s="86"/>
      <c r="W31" s="86"/>
      <c r="X31" s="87"/>
      <c r="Y31" s="88"/>
      <c r="Z31" s="86"/>
      <c r="AA31" s="86"/>
      <c r="AB31" s="86"/>
      <c r="AC31" s="86"/>
      <c r="AD31" s="86"/>
      <c r="AE31" s="87"/>
      <c r="AF31" s="88"/>
      <c r="AG31" s="86"/>
      <c r="AH31" s="86"/>
      <c r="AI31" s="86"/>
      <c r="AJ31" s="86"/>
      <c r="AK31" s="86"/>
      <c r="AL31" s="87"/>
      <c r="AM31" s="89"/>
      <c r="AN31" s="89"/>
      <c r="AO31" s="90"/>
      <c r="AP31" s="91" t="str">
        <f>IF(COUNTA($K31:$AO31)=0,"",SUM(IF($AP$3="4週",$K31:$AL31,$K31:$AO31)))</f>
        <v/>
      </c>
      <c r="AQ31" s="92" t="str">
        <f>IF($AP31="","",IF($AP$3="4週",$AP31/4,$AP31/(DAY(EOMONTH($K$10,0))/7)))</f>
        <v/>
      </c>
      <c r="AR31" s="42"/>
      <c r="AS31" s="43"/>
      <c r="AT31" s="43"/>
      <c r="AU31" s="44"/>
    </row>
    <row r="32" spans="1:78" ht="22.8" customHeight="1" thickBot="1"/>
    <row r="33" spans="1:47" ht="71.400000000000006" customHeight="1" thickBot="1">
      <c r="A33" s="418" t="s">
        <v>5</v>
      </c>
      <c r="B33" s="419"/>
      <c r="C33" s="419"/>
      <c r="D33" s="419"/>
      <c r="E33" s="419"/>
      <c r="F33" s="419"/>
      <c r="G33" s="419"/>
      <c r="H33" s="419"/>
      <c r="I33" s="419"/>
      <c r="J33" s="419"/>
      <c r="K33" s="420"/>
      <c r="L33" s="409" t="str">
        <f>IF(別添①勤務時間!$L$40=0,"",別添①勤務時間!$L$40)</f>
        <v/>
      </c>
      <c r="M33" s="410"/>
      <c r="N33" s="410"/>
      <c r="O33" s="410"/>
      <c r="P33" s="410"/>
      <c r="Q33" s="410"/>
      <c r="R33" s="410"/>
      <c r="S33" s="410"/>
      <c r="T33" s="410"/>
      <c r="U33" s="410"/>
      <c r="V33" s="410"/>
      <c r="W33" s="410"/>
      <c r="X33" s="410"/>
      <c r="Y33" s="410"/>
      <c r="Z33" s="410"/>
      <c r="AA33" s="410"/>
      <c r="AB33" s="410"/>
      <c r="AC33" s="410"/>
      <c r="AD33" s="410"/>
      <c r="AE33" s="410"/>
      <c r="AF33" s="410"/>
      <c r="AG33" s="410"/>
      <c r="AH33" s="410"/>
      <c r="AI33" s="410"/>
      <c r="AJ33" s="410"/>
      <c r="AK33" s="410"/>
      <c r="AL33" s="410"/>
      <c r="AM33" s="410"/>
      <c r="AN33" s="410"/>
      <c r="AO33" s="410"/>
      <c r="AP33" s="410"/>
      <c r="AQ33" s="410"/>
      <c r="AR33" s="410"/>
      <c r="AS33" s="410"/>
      <c r="AT33" s="410"/>
      <c r="AU33" s="411"/>
    </row>
    <row r="35" spans="1:47" ht="22.8" customHeight="1">
      <c r="B35" s="422" t="s">
        <v>442</v>
      </c>
      <c r="C35" s="422"/>
      <c r="D35" s="422"/>
      <c r="E35" s="422"/>
      <c r="F35" s="422"/>
      <c r="G35" s="422"/>
      <c r="H35" s="531">
        <f ca="1">IFERROR(ROUNDDOWN($G$5/15,1),"-")</f>
        <v>0</v>
      </c>
      <c r="I35" s="531"/>
      <c r="J35" s="531"/>
      <c r="K35" s="531"/>
      <c r="L35" s="532" t="s">
        <v>274</v>
      </c>
      <c r="M35" s="532"/>
      <c r="N35" s="532"/>
      <c r="O35" s="532"/>
      <c r="P35" s="412">
        <f ca="1">IFERROR(ROUNDDOWN($H35*$AT$5,2),"")</f>
        <v>0</v>
      </c>
      <c r="Q35" s="412"/>
      <c r="R35" s="412"/>
      <c r="S35" s="412"/>
      <c r="T35" s="422" t="s">
        <v>457</v>
      </c>
      <c r="U35" s="422"/>
      <c r="V35" s="422"/>
      <c r="W35" s="422"/>
      <c r="X35" s="488">
        <f>SUM($H$41)</f>
        <v>0</v>
      </c>
      <c r="Y35" s="488"/>
      <c r="Z35" s="488"/>
      <c r="AA35" s="488"/>
    </row>
    <row r="37" spans="1:47" ht="22.8" customHeight="1">
      <c r="B37" s="406"/>
      <c r="C37" s="407"/>
      <c r="D37" s="291" t="s">
        <v>3</v>
      </c>
      <c r="E37" s="292"/>
      <c r="F37" s="292"/>
      <c r="G37" s="293"/>
      <c r="H37" s="291" t="s">
        <v>82</v>
      </c>
      <c r="I37" s="292"/>
      <c r="J37" s="292"/>
      <c r="K37" s="293"/>
      <c r="L37" s="291" t="s">
        <v>323</v>
      </c>
      <c r="M37" s="292"/>
      <c r="N37" s="292"/>
      <c r="O37" s="293"/>
      <c r="P37" s="291" t="s">
        <v>323</v>
      </c>
      <c r="Q37" s="292"/>
      <c r="R37" s="292"/>
      <c r="S37" s="293"/>
      <c r="T37" s="291" t="s">
        <v>323</v>
      </c>
      <c r="U37" s="292"/>
      <c r="V37" s="292"/>
      <c r="W37" s="293"/>
      <c r="X37" s="291" t="s">
        <v>323</v>
      </c>
      <c r="Y37" s="292"/>
      <c r="Z37" s="292"/>
      <c r="AA37" s="293"/>
      <c r="AB37" s="291" t="s">
        <v>323</v>
      </c>
      <c r="AC37" s="292"/>
      <c r="AD37" s="292"/>
      <c r="AE37" s="293"/>
      <c r="AF37" s="291" t="s">
        <v>323</v>
      </c>
      <c r="AG37" s="292"/>
      <c r="AH37" s="292"/>
      <c r="AI37" s="293"/>
      <c r="AJ37" s="291" t="s">
        <v>120</v>
      </c>
      <c r="AK37" s="292"/>
      <c r="AL37" s="292"/>
      <c r="AM37" s="293"/>
    </row>
    <row r="38" spans="1:47" ht="22.8" customHeight="1">
      <c r="B38" s="339"/>
      <c r="C38" s="340"/>
      <c r="D38" s="304" t="s">
        <v>121</v>
      </c>
      <c r="E38" s="305"/>
      <c r="F38" s="304" t="s">
        <v>122</v>
      </c>
      <c r="G38" s="305"/>
      <c r="H38" s="304" t="s">
        <v>121</v>
      </c>
      <c r="I38" s="305"/>
      <c r="J38" s="304" t="s">
        <v>122</v>
      </c>
      <c r="K38" s="305"/>
      <c r="L38" s="304" t="s">
        <v>121</v>
      </c>
      <c r="M38" s="305"/>
      <c r="N38" s="304" t="s">
        <v>122</v>
      </c>
      <c r="O38" s="305"/>
      <c r="P38" s="304" t="s">
        <v>121</v>
      </c>
      <c r="Q38" s="305"/>
      <c r="R38" s="304" t="s">
        <v>122</v>
      </c>
      <c r="S38" s="305"/>
      <c r="T38" s="304" t="s">
        <v>121</v>
      </c>
      <c r="U38" s="305"/>
      <c r="V38" s="304" t="s">
        <v>122</v>
      </c>
      <c r="W38" s="305"/>
      <c r="X38" s="304" t="s">
        <v>121</v>
      </c>
      <c r="Y38" s="305"/>
      <c r="Z38" s="304" t="s">
        <v>122</v>
      </c>
      <c r="AA38" s="305"/>
      <c r="AB38" s="304" t="s">
        <v>121</v>
      </c>
      <c r="AC38" s="305"/>
      <c r="AD38" s="304" t="s">
        <v>122</v>
      </c>
      <c r="AE38" s="305"/>
      <c r="AF38" s="304" t="s">
        <v>121</v>
      </c>
      <c r="AG38" s="305"/>
      <c r="AH38" s="304" t="s">
        <v>122</v>
      </c>
      <c r="AI38" s="305"/>
      <c r="AJ38" s="304" t="s">
        <v>121</v>
      </c>
      <c r="AK38" s="305"/>
      <c r="AL38" s="304" t="s">
        <v>122</v>
      </c>
      <c r="AM38" s="305"/>
    </row>
    <row r="39" spans="1:47" ht="22.8" customHeight="1">
      <c r="B39" s="304" t="s">
        <v>118</v>
      </c>
      <c r="C39" s="305"/>
      <c r="D39" s="334">
        <f>IF(D37="-","",COUNTIFS($B$12:$B$29,D$37,$C$12:$C$29,"A"))</f>
        <v>0</v>
      </c>
      <c r="E39" s="335"/>
      <c r="F39" s="334">
        <f>IF(D37="-","",COUNTIFS($B$12:$B$29,D$37,$C$12:$C$29,"B"))</f>
        <v>0</v>
      </c>
      <c r="G39" s="335"/>
      <c r="H39" s="334">
        <f>IF(H37="-","",COUNTIFS($B$12:$B$29,H$37,$C$12:$C$29,"A"))</f>
        <v>0</v>
      </c>
      <c r="I39" s="335"/>
      <c r="J39" s="334">
        <f>IF(H37="-","",COUNTIFS($B$12:$B$29,H$37,$C$12:$C$29,"B"))</f>
        <v>0</v>
      </c>
      <c r="K39" s="335"/>
      <c r="L39" s="334">
        <f>IF(L37="-","",COUNTIFS($B$12:$B$29,L$37,$C$12:$C$29,"A"))</f>
        <v>0</v>
      </c>
      <c r="M39" s="335"/>
      <c r="N39" s="334">
        <f>IF(L37="-","",COUNTIFS($B$12:$B$29,L$37,$C$12:$C$29,"B"))</f>
        <v>0</v>
      </c>
      <c r="O39" s="335"/>
      <c r="P39" s="334">
        <f>IF(P37="-","",COUNTIFS($B$12:$B$29,P$37,$C$12:$C$29,"A"))</f>
        <v>0</v>
      </c>
      <c r="Q39" s="335"/>
      <c r="R39" s="334">
        <f>IF(P37="-","",COUNTIFS($B$12:$B$29,P$37,$C$12:$C$29,"B"))</f>
        <v>0</v>
      </c>
      <c r="S39" s="335"/>
      <c r="T39" s="334">
        <f>IF(T37="-","",COUNTIFS($B$12:$B$29,T$37,$C$12:$C$29,"A"))</f>
        <v>0</v>
      </c>
      <c r="U39" s="335"/>
      <c r="V39" s="334">
        <f>IF(T37="-","",COUNTIFS($B$12:$B$29,T$37,$C$12:$C$29,"B"))</f>
        <v>0</v>
      </c>
      <c r="W39" s="335"/>
      <c r="X39" s="334">
        <f>IF(X37="-","",COUNTIFS($B$12:$B$29,X$37,$C$12:$C$29,"A"))</f>
        <v>0</v>
      </c>
      <c r="Y39" s="335"/>
      <c r="Z39" s="334">
        <f>IF(X37="-","",COUNTIFS($B$12:$B$29,X$37,$C$12:$C$29,"B"))</f>
        <v>0</v>
      </c>
      <c r="AA39" s="335"/>
      <c r="AB39" s="334">
        <f>IF(AB37="-","",COUNTIFS($B$12:$B$29,AB$37,$C$12:$C$29,"A"))</f>
        <v>0</v>
      </c>
      <c r="AC39" s="335"/>
      <c r="AD39" s="334">
        <f>IF(AB37="-","",COUNTIFS($B$12:$B$29,AB$37,$C$12:$C$29,"B"))</f>
        <v>0</v>
      </c>
      <c r="AE39" s="335"/>
      <c r="AF39" s="334">
        <f>IF(AF37="-","",COUNTIFS($B$12:$B$29,AF$37,$C$12:$C$29,"A"))</f>
        <v>0</v>
      </c>
      <c r="AG39" s="335"/>
      <c r="AH39" s="334">
        <f>IF(AF37="-","",COUNTIFS($B$12:$B$29,AF$37,$C$12:$C$29,"B"))</f>
        <v>0</v>
      </c>
      <c r="AI39" s="335"/>
      <c r="AJ39" s="334" t="str">
        <f>IF(AJ37="-","",COUNTIFS($B$12:$B$29,AJ$37,$C$12:$C$29,"A"))</f>
        <v/>
      </c>
      <c r="AK39" s="335"/>
      <c r="AL39" s="334" t="str">
        <f>IF(AJ37="-","",COUNTIFS($B$12:$B$29,AJ$37,$C$12:$C$29,"B"))</f>
        <v/>
      </c>
      <c r="AM39" s="335"/>
    </row>
    <row r="40" spans="1:47" ht="22.8" customHeight="1">
      <c r="B40" s="304" t="s">
        <v>119</v>
      </c>
      <c r="C40" s="305"/>
      <c r="D40" s="334">
        <f>IF(D37="-","",COUNTIFS($B$12:$B$29,D$37,$C$12:$C$29,"C"))</f>
        <v>0</v>
      </c>
      <c r="E40" s="335"/>
      <c r="F40" s="334">
        <f>IF(D37="-","",COUNTIFS($B$12:$B$29,D$37,$C$12:$C$29,"D"))</f>
        <v>0</v>
      </c>
      <c r="G40" s="335"/>
      <c r="H40" s="334">
        <f>IF(H37="-","",COUNTIFS($B$12:$B$29,H$37,$C$12:$C$29,"C"))</f>
        <v>0</v>
      </c>
      <c r="I40" s="335"/>
      <c r="J40" s="334">
        <f>IF(H37="-","",COUNTIFS($B$12:$B$29,H$37,$C$12:$C$29,"D"))</f>
        <v>0</v>
      </c>
      <c r="K40" s="335"/>
      <c r="L40" s="334">
        <f>IF(L37="-","",COUNTIFS($B$12:$B$29,L$37,$C$12:$C$29,"C"))</f>
        <v>0</v>
      </c>
      <c r="M40" s="335"/>
      <c r="N40" s="334">
        <f>IF(L37="-","",COUNTIFS($B$12:$B$29,L$37,$C$12:$C$29,"D"))</f>
        <v>0</v>
      </c>
      <c r="O40" s="335"/>
      <c r="P40" s="334">
        <f>IF(P37="-","",COUNTIFS($B$12:$B$29,P$37,$C$12:$C$29,"C"))</f>
        <v>0</v>
      </c>
      <c r="Q40" s="335"/>
      <c r="R40" s="334">
        <f>IF(P37="-","",COUNTIFS($B$12:$B$29,P$37,$C$12:$C$29,"D"))</f>
        <v>0</v>
      </c>
      <c r="S40" s="335"/>
      <c r="T40" s="334">
        <f>IF(T37="-","",COUNTIFS($B$12:$B$29,T$37,$C$12:$C$29,"C"))</f>
        <v>0</v>
      </c>
      <c r="U40" s="335"/>
      <c r="V40" s="334">
        <f>IF(T37="-","",COUNTIFS($B$12:$B$29,T$37,$C$12:$C$29,"D"))</f>
        <v>0</v>
      </c>
      <c r="W40" s="335"/>
      <c r="X40" s="334">
        <f>IF(X37="-","",COUNTIFS($B$12:$B$29,X$37,$C$12:$C$29,"C"))</f>
        <v>0</v>
      </c>
      <c r="Y40" s="335"/>
      <c r="Z40" s="334">
        <f>IF(X37="-","",COUNTIFS($B$12:$B$29,X$37,$C$12:$C$29,"D"))</f>
        <v>0</v>
      </c>
      <c r="AA40" s="335"/>
      <c r="AB40" s="334">
        <f>IF(AB37="-","",COUNTIFS($B$12:$B$29,AB$37,$C$12:$C$29,"C"))</f>
        <v>0</v>
      </c>
      <c r="AC40" s="335"/>
      <c r="AD40" s="334">
        <f>IF(AB37="-","",COUNTIFS($B$12:$B$29,AB$37,$C$12:$C$29,"D"))</f>
        <v>0</v>
      </c>
      <c r="AE40" s="335"/>
      <c r="AF40" s="334">
        <f>IF(AF37="-","",COUNTIFS($B$12:$B$29,AF$37,$C$12:$C$29,"C"))</f>
        <v>0</v>
      </c>
      <c r="AG40" s="335"/>
      <c r="AH40" s="334">
        <f>IF(AF37="-","",COUNTIFS($B$12:$B$29,AF$37,$C$12:$C$29,"D"))</f>
        <v>0</v>
      </c>
      <c r="AI40" s="335"/>
      <c r="AJ40" s="334" t="str">
        <f>IF(AJ37="-","",COUNTIFS($B$12:$B$29,AJ$37,$C$12:$C$29,"C"))</f>
        <v/>
      </c>
      <c r="AK40" s="335"/>
      <c r="AL40" s="334" t="str">
        <f>IF(AJ37="-","",COUNTIFS($B$12:$B$29,AJ$37,$C$12:$C$29,"D"))</f>
        <v/>
      </c>
      <c r="AM40" s="335"/>
      <c r="AP40" s="108"/>
    </row>
    <row r="41" spans="1:47" ht="22.8" customHeight="1">
      <c r="B41" s="304" t="s">
        <v>142</v>
      </c>
      <c r="C41" s="305"/>
      <c r="D41" s="336">
        <f>IF(D37="-","",ROUNDDOWN(SUMIFS($AQ$12:$AQ$29,$B$12:$B$29,D37,$AS$12:$AS$29,"")/$AT$5,1)+ROUNDDOWN(SUMIFS($AQ$12:$AQ$29,$B$12:$B$29,D37,$AS$12:$AS$29,"○")/(30*IF($AP$3="4週",(28-$G$12)/28,(DAY(EOMONTH($K$10,0))-$G$12)/DAY(EOMONTH($K$10,0)))),1))</f>
        <v>0</v>
      </c>
      <c r="E41" s="337"/>
      <c r="F41" s="337"/>
      <c r="G41" s="338"/>
      <c r="H41" s="336">
        <f>IF(H37="-","",ROUNDDOWN(SUMIFS($AQ$12:$AQ$29,$B$12:$B$29,H37,$AS$12:$AS$29,"")/$AT$5,1)+ROUNDDOWN(SUMIFS($AQ$12:$AQ$29,$B$12:$B$29,H37,$AS$12:$AS$29,"○")/(30*IF($AP$3="4週",(28-$G$12)/28,(DAY(EOMONTH($K$10,0))-$G$12)/DAY(EOMONTH($K$10,0)))),1))</f>
        <v>0</v>
      </c>
      <c r="I41" s="337"/>
      <c r="J41" s="337"/>
      <c r="K41" s="338"/>
      <c r="L41" s="336">
        <f>IF(L37="-","",ROUNDDOWN(SUMIFS($AQ$12:$AQ$29,$B$12:$B$29,L37,$AS$12:$AS$29,"")/$AT$5,1)+ROUNDDOWN(SUMIFS($AQ$12:$AQ$29,$B$12:$B$29,L37,$AS$12:$AS$29,"○")/(30*IF($AP$3="4週",(28-$G$12)/28,(DAY(EOMONTH($K$10,0))-$G$12)/DAY(EOMONTH($K$10,0)))),1))</f>
        <v>0</v>
      </c>
      <c r="M41" s="337"/>
      <c r="N41" s="337"/>
      <c r="O41" s="338"/>
      <c r="P41" s="336">
        <f t="shared" ref="P41" si="10">IF(P37="-","",ROUNDDOWN(SUMIFS($AQ$12:$AQ$29,$B$12:$B$29,P37,$AS$12:$AS$29,"")/$AT$5,1)+ROUNDDOWN(SUMIFS($AQ$12:$AQ$29,$B$12:$B$29,P37,$AS$12:$AS$29,"○")/(30*IF($AP$3="4週",(28-$G$12)/28,(DAY(EOMONTH($K$10,0))-$G$12)/DAY(EOMONTH($K$10,0)))),1))</f>
        <v>0</v>
      </c>
      <c r="Q41" s="337"/>
      <c r="R41" s="337"/>
      <c r="S41" s="338"/>
      <c r="T41" s="336">
        <f t="shared" ref="T41" si="11">IF(T37="-","",ROUNDDOWN(SUMIFS($AQ$12:$AQ$29,$B$12:$B$29,T37,$AS$12:$AS$29,"")/$AT$5,1)+ROUNDDOWN(SUMIFS($AQ$12:$AQ$29,$B$12:$B$29,T37,$AS$12:$AS$29,"○")/(30*IF($AP$3="4週",(28-$G$12)/28,(DAY(EOMONTH($K$10,0))-$G$12)/DAY(EOMONTH($K$10,0)))),1))</f>
        <v>0</v>
      </c>
      <c r="U41" s="337"/>
      <c r="V41" s="337"/>
      <c r="W41" s="338"/>
      <c r="X41" s="336">
        <f t="shared" ref="X41" si="12">IF(X37="-","",ROUNDDOWN(SUMIFS($AQ$12:$AQ$29,$B$12:$B$29,X37,$AS$12:$AS$29,"")/$AT$5,1)+ROUNDDOWN(SUMIFS($AQ$12:$AQ$29,$B$12:$B$29,X37,$AS$12:$AS$29,"○")/(30*IF($AP$3="4週",(28-$G$12)/28,(DAY(EOMONTH($K$10,0))-$G$12)/DAY(EOMONTH($K$10,0)))),1))</f>
        <v>0</v>
      </c>
      <c r="Y41" s="337"/>
      <c r="Z41" s="337"/>
      <c r="AA41" s="338"/>
      <c r="AB41" s="336">
        <f t="shared" ref="AB41" si="13">IF(AB37="-","",ROUNDDOWN(SUMIFS($AQ$12:$AQ$29,$B$12:$B$29,AB37,$AS$12:$AS$29,"")/$AT$5,1)+ROUNDDOWN(SUMIFS($AQ$12:$AQ$29,$B$12:$B$29,AB37,$AS$12:$AS$29,"○")/(30*IF($AP$3="4週",(28-$G$12)/28,(DAY(EOMONTH($K$10,0))-$G$12)/DAY(EOMONTH($K$10,0)))),1))</f>
        <v>0</v>
      </c>
      <c r="AC41" s="337"/>
      <c r="AD41" s="337"/>
      <c r="AE41" s="338"/>
      <c r="AF41" s="336">
        <f t="shared" ref="AF41" si="14">IF(AF37="-","",ROUNDDOWN(SUMIFS($AQ$12:$AQ$29,$B$12:$B$29,AF37,$AS$12:$AS$29,"")/$AT$5,1)+ROUNDDOWN(SUMIFS($AQ$12:$AQ$29,$B$12:$B$29,AF37,$AS$12:$AS$29,"○")/(30*IF($AP$3="4週",(28-$G$12)/28,(DAY(EOMONTH($K$10,0))-$G$12)/DAY(EOMONTH($K$10,0)))),1))</f>
        <v>0</v>
      </c>
      <c r="AG41" s="337"/>
      <c r="AH41" s="337"/>
      <c r="AI41" s="338"/>
      <c r="AJ41" s="336" t="str">
        <f t="shared" ref="AJ41" si="15">IF(AJ37="-","",ROUNDDOWN(SUMIFS($AQ$12:$AQ$29,$B$12:$B$29,AJ37,$AS$12:$AS$29,"")/$AT$5,1)+ROUNDDOWN(SUMIFS($AQ$12:$AQ$29,$B$12:$B$29,AJ37,$AS$12:$AS$29,"○")/(30*IF($AP$3="4週",(28-$G$12)/28,(DAY(EOMONTH($K$10,0))-$G$12)/DAY(EOMONTH($K$10,0)))),1))</f>
        <v/>
      </c>
      <c r="AK41" s="337"/>
      <c r="AL41" s="337"/>
      <c r="AM41" s="338"/>
    </row>
    <row r="42" spans="1:47" ht="22.8" customHeight="1">
      <c r="B42" s="304" t="s">
        <v>251</v>
      </c>
      <c r="C42" s="305"/>
      <c r="D42" s="298">
        <f>IF(D37="-","",SUMIFS($AQ$12:$AQ$29,$B$12:$B$29,D37))</f>
        <v>0</v>
      </c>
      <c r="E42" s="299"/>
      <c r="F42" s="299"/>
      <c r="G42" s="300"/>
      <c r="H42" s="298">
        <f t="shared" ref="H42" si="16">IF(H37="-","",SUMIFS($AQ$12:$AQ$29,$B$12:$B$29,H37))</f>
        <v>0</v>
      </c>
      <c r="I42" s="299"/>
      <c r="J42" s="299"/>
      <c r="K42" s="300"/>
      <c r="L42" s="298">
        <f t="shared" ref="L42" si="17">IF(L37="-","",SUMIFS($AQ$12:$AQ$29,$B$12:$B$29,L37))</f>
        <v>0</v>
      </c>
      <c r="M42" s="299"/>
      <c r="N42" s="299"/>
      <c r="O42" s="300"/>
      <c r="P42" s="298">
        <f t="shared" ref="P42" si="18">IF(P37="-","",SUMIFS($AQ$12:$AQ$29,$B$12:$B$29,P37))</f>
        <v>0</v>
      </c>
      <c r="Q42" s="299"/>
      <c r="R42" s="299"/>
      <c r="S42" s="300"/>
      <c r="T42" s="298">
        <f t="shared" ref="T42" si="19">IF(T37="-","",SUMIFS($AQ$12:$AQ$29,$B$12:$B$29,T37))</f>
        <v>0</v>
      </c>
      <c r="U42" s="299"/>
      <c r="V42" s="299"/>
      <c r="W42" s="300"/>
      <c r="X42" s="298">
        <f t="shared" ref="X42" si="20">IF(X37="-","",SUMIFS($AQ$12:$AQ$29,$B$12:$B$29,X37))</f>
        <v>0</v>
      </c>
      <c r="Y42" s="299"/>
      <c r="Z42" s="299"/>
      <c r="AA42" s="300"/>
      <c r="AB42" s="298">
        <f t="shared" ref="AB42" si="21">IF(AB37="-","",SUMIFS($AQ$12:$AQ$29,$B$12:$B$29,AB37))</f>
        <v>0</v>
      </c>
      <c r="AC42" s="299"/>
      <c r="AD42" s="299"/>
      <c r="AE42" s="300"/>
      <c r="AF42" s="298">
        <f t="shared" ref="AF42" si="22">IF(AF37="-","",SUMIFS($AQ$12:$AQ$29,$B$12:$B$29,AF37))</f>
        <v>0</v>
      </c>
      <c r="AG42" s="299"/>
      <c r="AH42" s="299"/>
      <c r="AI42" s="300"/>
      <c r="AJ42" s="298" t="str">
        <f t="shared" ref="AJ42" si="23">IF(AJ37="-","",SUMIFS($AQ$12:$AQ$29,$B$12:$B$29,AJ37))</f>
        <v/>
      </c>
      <c r="AK42" s="299"/>
      <c r="AL42" s="299"/>
      <c r="AM42" s="300"/>
    </row>
    <row r="43" spans="1:47" ht="22.8" customHeight="1">
      <c r="B43" s="306" t="s">
        <v>151</v>
      </c>
      <c r="C43" s="307"/>
      <c r="D43" s="316" t="s">
        <v>275</v>
      </c>
      <c r="E43" s="317"/>
      <c r="F43" s="317"/>
      <c r="G43" s="318"/>
      <c r="H43" s="533">
        <f ca="1">$H$35</f>
        <v>0</v>
      </c>
      <c r="I43" s="534"/>
      <c r="J43" s="534"/>
      <c r="K43" s="535"/>
      <c r="L43" s="516" t="s">
        <v>443</v>
      </c>
      <c r="M43" s="517"/>
      <c r="N43" s="517"/>
      <c r="O43" s="518"/>
      <c r="P43" s="516" t="s">
        <v>443</v>
      </c>
      <c r="Q43" s="517"/>
      <c r="R43" s="517"/>
      <c r="S43" s="518"/>
      <c r="T43" s="516" t="s">
        <v>368</v>
      </c>
      <c r="U43" s="517"/>
      <c r="V43" s="517"/>
      <c r="W43" s="518"/>
      <c r="X43" s="516" t="s">
        <v>443</v>
      </c>
      <c r="Y43" s="517"/>
      <c r="Z43" s="517"/>
      <c r="AA43" s="518"/>
      <c r="AB43" s="516" t="s">
        <v>368</v>
      </c>
      <c r="AC43" s="517"/>
      <c r="AD43" s="517"/>
      <c r="AE43" s="518"/>
      <c r="AF43" s="516" t="s">
        <v>120</v>
      </c>
      <c r="AG43" s="517"/>
      <c r="AH43" s="517"/>
      <c r="AI43" s="518"/>
      <c r="AJ43" s="322" t="s">
        <v>152</v>
      </c>
      <c r="AK43" s="323"/>
      <c r="AL43" s="323"/>
      <c r="AM43" s="324"/>
    </row>
    <row r="44" spans="1:47" ht="22.8" customHeight="1">
      <c r="B44" s="308"/>
      <c r="C44" s="309"/>
      <c r="D44" s="319"/>
      <c r="E44" s="320"/>
      <c r="F44" s="320"/>
      <c r="G44" s="321"/>
      <c r="H44" s="479" t="s">
        <v>275</v>
      </c>
      <c r="I44" s="480"/>
      <c r="J44" s="480"/>
      <c r="K44" s="481"/>
      <c r="L44" s="519"/>
      <c r="M44" s="520"/>
      <c r="N44" s="520"/>
      <c r="O44" s="521"/>
      <c r="P44" s="519"/>
      <c r="Q44" s="520"/>
      <c r="R44" s="520"/>
      <c r="S44" s="521"/>
      <c r="T44" s="519"/>
      <c r="U44" s="520"/>
      <c r="V44" s="520"/>
      <c r="W44" s="521"/>
      <c r="X44" s="519"/>
      <c r="Y44" s="520"/>
      <c r="Z44" s="520"/>
      <c r="AA44" s="521"/>
      <c r="AB44" s="519"/>
      <c r="AC44" s="520"/>
      <c r="AD44" s="520"/>
      <c r="AE44" s="521"/>
      <c r="AF44" s="519"/>
      <c r="AG44" s="520"/>
      <c r="AH44" s="520"/>
      <c r="AI44" s="521"/>
      <c r="AJ44" s="325"/>
      <c r="AK44" s="326"/>
      <c r="AL44" s="326"/>
      <c r="AM44" s="327"/>
    </row>
    <row r="45" spans="1:47" ht="22.8" customHeight="1">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row>
    <row r="46" spans="1:47" ht="22.8" customHeight="1">
      <c r="B46" s="1" t="s">
        <v>4</v>
      </c>
    </row>
    <row r="47" spans="1:47" ht="22.8" customHeight="1">
      <c r="B47" s="73" t="s">
        <v>159</v>
      </c>
      <c r="C47" s="297" t="s">
        <v>218</v>
      </c>
      <c r="D47" s="297"/>
      <c r="E47" s="297"/>
      <c r="F47" s="297"/>
      <c r="G47" s="297"/>
      <c r="H47" s="297"/>
      <c r="I47" s="297"/>
      <c r="J47" s="297"/>
      <c r="K47" s="297"/>
      <c r="L47" s="297"/>
      <c r="M47" s="297"/>
      <c r="N47" s="297"/>
      <c r="O47" s="297"/>
      <c r="P47" s="297"/>
      <c r="Q47" s="297"/>
      <c r="R47" s="297"/>
      <c r="S47" s="297"/>
      <c r="T47" s="297"/>
      <c r="U47" s="297"/>
      <c r="V47" s="297"/>
      <c r="W47" s="297"/>
      <c r="X47" s="297"/>
      <c r="Y47" s="297"/>
      <c r="Z47" s="297"/>
      <c r="AA47" s="297"/>
      <c r="AB47" s="297"/>
      <c r="AC47" s="297"/>
      <c r="AD47" s="297"/>
      <c r="AE47" s="297"/>
      <c r="AF47" s="297"/>
      <c r="AG47" s="297"/>
      <c r="AH47" s="297"/>
      <c r="AI47" s="297"/>
      <c r="AJ47" s="297"/>
      <c r="AK47" s="297"/>
      <c r="AL47" s="297"/>
      <c r="AM47" s="297"/>
      <c r="AN47" s="297"/>
      <c r="AO47" s="297"/>
      <c r="AP47" s="297"/>
      <c r="AQ47" s="297"/>
      <c r="AR47" s="297"/>
      <c r="AS47" s="297"/>
      <c r="AT47" s="297"/>
      <c r="AU47" s="54"/>
    </row>
    <row r="48" spans="1:47" ht="22.8" customHeight="1">
      <c r="B48" s="73" t="s">
        <v>160</v>
      </c>
      <c r="C48" s="285" t="s">
        <v>162</v>
      </c>
      <c r="D48" s="285"/>
      <c r="E48" s="285"/>
      <c r="F48" s="285"/>
      <c r="G48" s="285"/>
      <c r="H48" s="285"/>
      <c r="I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c r="AI48" s="285"/>
      <c r="AJ48" s="285"/>
      <c r="AK48" s="285"/>
      <c r="AL48" s="285"/>
      <c r="AM48" s="285"/>
      <c r="AN48" s="285"/>
      <c r="AO48" s="285"/>
      <c r="AP48" s="285"/>
      <c r="AQ48" s="285"/>
      <c r="AR48" s="285"/>
      <c r="AS48" s="285"/>
      <c r="AT48" s="285"/>
    </row>
    <row r="49" spans="2:46" ht="22.8" customHeight="1">
      <c r="B49" s="73" t="s">
        <v>161</v>
      </c>
      <c r="C49" s="285" t="s">
        <v>163</v>
      </c>
      <c r="D49" s="285"/>
      <c r="E49" s="285"/>
      <c r="F49" s="285"/>
      <c r="G49" s="285"/>
      <c r="H49" s="285"/>
      <c r="I49" s="285"/>
      <c r="J49" s="285"/>
      <c r="K49" s="285"/>
      <c r="L49" s="285"/>
      <c r="M49" s="285"/>
      <c r="N49" s="285"/>
      <c r="O49" s="285"/>
      <c r="P49" s="285"/>
      <c r="Q49" s="285"/>
      <c r="R49" s="285"/>
      <c r="S49" s="285"/>
      <c r="T49" s="285"/>
      <c r="U49" s="285"/>
      <c r="V49" s="285"/>
      <c r="W49" s="285"/>
      <c r="X49" s="285"/>
      <c r="Y49" s="285"/>
      <c r="Z49" s="285"/>
      <c r="AA49" s="285"/>
      <c r="AB49" s="285"/>
      <c r="AC49" s="285"/>
      <c r="AD49" s="285"/>
      <c r="AE49" s="285"/>
      <c r="AF49" s="285"/>
      <c r="AG49" s="285"/>
      <c r="AH49" s="285"/>
      <c r="AI49" s="285"/>
      <c r="AJ49" s="285"/>
      <c r="AK49" s="285"/>
      <c r="AL49" s="285"/>
      <c r="AM49" s="285"/>
      <c r="AN49" s="285"/>
      <c r="AO49" s="285"/>
      <c r="AP49" s="285"/>
      <c r="AQ49" s="285"/>
      <c r="AR49" s="285"/>
      <c r="AS49" s="285"/>
      <c r="AT49" s="285"/>
    </row>
    <row r="50" spans="2:46" ht="22.8" customHeight="1">
      <c r="B50" s="73" t="s">
        <v>164</v>
      </c>
      <c r="C50" s="285" t="s">
        <v>166</v>
      </c>
      <c r="D50" s="285"/>
      <c r="E50" s="285"/>
      <c r="F50" s="285"/>
      <c r="G50" s="285"/>
      <c r="H50" s="285"/>
      <c r="I50" s="285"/>
      <c r="J50" s="285"/>
      <c r="K50" s="285"/>
      <c r="L50" s="285"/>
      <c r="M50" s="285"/>
      <c r="N50" s="285"/>
      <c r="O50" s="285"/>
      <c r="P50" s="285"/>
      <c r="Q50" s="285"/>
      <c r="R50" s="285"/>
      <c r="S50" s="285"/>
      <c r="T50" s="285"/>
      <c r="U50" s="285"/>
      <c r="V50" s="285"/>
      <c r="W50" s="285"/>
      <c r="X50" s="285"/>
      <c r="Y50" s="285"/>
      <c r="Z50" s="285"/>
      <c r="AA50" s="285"/>
      <c r="AB50" s="285"/>
      <c r="AC50" s="285"/>
      <c r="AD50" s="285"/>
      <c r="AE50" s="285"/>
      <c r="AF50" s="285"/>
      <c r="AG50" s="285"/>
      <c r="AH50" s="285"/>
      <c r="AI50" s="285"/>
      <c r="AJ50" s="285"/>
      <c r="AK50" s="285"/>
      <c r="AL50" s="285"/>
      <c r="AM50" s="285"/>
      <c r="AN50" s="285"/>
      <c r="AO50" s="285"/>
      <c r="AP50" s="285"/>
      <c r="AQ50" s="285"/>
      <c r="AR50" s="285"/>
      <c r="AS50" s="285"/>
      <c r="AT50" s="285"/>
    </row>
    <row r="51" spans="2:46" ht="22.8" customHeight="1">
      <c r="B51" s="73" t="s">
        <v>165</v>
      </c>
      <c r="C51" s="285" t="s">
        <v>167</v>
      </c>
      <c r="D51" s="285"/>
      <c r="E51" s="285"/>
      <c r="F51" s="285"/>
      <c r="G51" s="285"/>
      <c r="H51" s="285"/>
      <c r="I51" s="285"/>
      <c r="J51" s="285"/>
      <c r="K51" s="285"/>
      <c r="L51" s="285"/>
      <c r="M51" s="285"/>
      <c r="N51" s="285"/>
      <c r="O51" s="285"/>
      <c r="P51" s="285"/>
      <c r="Q51" s="285"/>
      <c r="R51" s="285"/>
      <c r="S51" s="285"/>
      <c r="T51" s="285"/>
      <c r="U51" s="285"/>
      <c r="V51" s="285"/>
      <c r="W51" s="285"/>
      <c r="X51" s="285"/>
      <c r="Y51" s="285"/>
      <c r="Z51" s="285"/>
      <c r="AA51" s="285"/>
      <c r="AB51" s="285"/>
      <c r="AC51" s="285"/>
      <c r="AD51" s="285"/>
      <c r="AE51" s="285"/>
      <c r="AF51" s="285"/>
      <c r="AG51" s="285"/>
      <c r="AH51" s="285"/>
      <c r="AI51" s="285"/>
      <c r="AJ51" s="285"/>
      <c r="AK51" s="285"/>
      <c r="AL51" s="285"/>
      <c r="AM51" s="285"/>
      <c r="AN51" s="285"/>
      <c r="AO51" s="285"/>
      <c r="AP51" s="285"/>
      <c r="AQ51" s="285"/>
      <c r="AR51" s="285"/>
      <c r="AS51" s="285"/>
      <c r="AT51" s="285"/>
    </row>
    <row r="52" spans="2:46" ht="22.8" customHeight="1">
      <c r="B52" s="73"/>
      <c r="D52" s="294" t="s">
        <v>168</v>
      </c>
      <c r="E52" s="295"/>
      <c r="F52" s="294" t="s">
        <v>169</v>
      </c>
      <c r="G52" s="296"/>
      <c r="H52" s="296"/>
      <c r="I52" s="296"/>
      <c r="J52" s="295"/>
      <c r="K52" s="2"/>
      <c r="L52" s="1" t="s">
        <v>211</v>
      </c>
    </row>
    <row r="53" spans="2:46" ht="22.8" customHeight="1">
      <c r="B53" s="73"/>
      <c r="D53" s="286" t="s">
        <v>170</v>
      </c>
      <c r="E53" s="287"/>
      <c r="F53" s="288" t="s">
        <v>171</v>
      </c>
      <c r="G53" s="289"/>
      <c r="H53" s="289"/>
      <c r="I53" s="289"/>
      <c r="J53" s="290"/>
      <c r="M53" s="1" t="s">
        <v>213</v>
      </c>
    </row>
    <row r="54" spans="2:46" ht="22.8" customHeight="1">
      <c r="B54" s="73"/>
      <c r="D54" s="286" t="s">
        <v>172</v>
      </c>
      <c r="E54" s="287"/>
      <c r="F54" s="288" t="s">
        <v>173</v>
      </c>
      <c r="G54" s="289"/>
      <c r="H54" s="289"/>
      <c r="I54" s="289"/>
      <c r="J54" s="290"/>
      <c r="M54" s="67" t="s">
        <v>212</v>
      </c>
    </row>
    <row r="55" spans="2:46" ht="22.8" customHeight="1">
      <c r="B55" s="73"/>
      <c r="D55" s="286" t="s">
        <v>174</v>
      </c>
      <c r="E55" s="287"/>
      <c r="F55" s="288" t="s">
        <v>175</v>
      </c>
      <c r="G55" s="289"/>
      <c r="H55" s="289"/>
      <c r="I55" s="289"/>
      <c r="J55" s="290"/>
      <c r="M55" s="1" t="s">
        <v>214</v>
      </c>
    </row>
    <row r="56" spans="2:46" ht="22.8" customHeight="1">
      <c r="B56" s="73"/>
      <c r="D56" s="286" t="s">
        <v>176</v>
      </c>
      <c r="E56" s="287"/>
      <c r="F56" s="288" t="s">
        <v>177</v>
      </c>
      <c r="G56" s="289"/>
      <c r="H56" s="289"/>
      <c r="I56" s="289"/>
      <c r="J56" s="290"/>
    </row>
    <row r="57" spans="2:46" ht="22.8" customHeight="1">
      <c r="B57" s="73" t="s">
        <v>178</v>
      </c>
      <c r="C57" s="285" t="s">
        <v>179</v>
      </c>
      <c r="D57" s="285"/>
      <c r="E57" s="285"/>
      <c r="F57" s="285"/>
      <c r="G57" s="285"/>
      <c r="H57" s="285"/>
      <c r="I57" s="285"/>
      <c r="J57" s="285"/>
      <c r="K57" s="285"/>
      <c r="L57" s="285"/>
      <c r="M57" s="285"/>
      <c r="N57" s="285"/>
      <c r="O57" s="285"/>
      <c r="P57" s="285"/>
      <c r="Q57" s="285"/>
      <c r="R57" s="285"/>
      <c r="S57" s="285"/>
      <c r="T57" s="285"/>
      <c r="U57" s="285"/>
      <c r="V57" s="285"/>
      <c r="W57" s="285"/>
      <c r="X57" s="285"/>
      <c r="Y57" s="285"/>
      <c r="Z57" s="285"/>
      <c r="AA57" s="285"/>
      <c r="AB57" s="285"/>
      <c r="AC57" s="285"/>
      <c r="AD57" s="285"/>
      <c r="AE57" s="285"/>
      <c r="AF57" s="285"/>
      <c r="AG57" s="285"/>
      <c r="AH57" s="285"/>
      <c r="AI57" s="285"/>
      <c r="AJ57" s="285"/>
      <c r="AK57" s="285"/>
      <c r="AL57" s="285"/>
      <c r="AM57" s="285"/>
      <c r="AN57" s="285"/>
      <c r="AO57" s="285"/>
      <c r="AP57" s="285"/>
      <c r="AQ57" s="285"/>
      <c r="AR57" s="285"/>
      <c r="AS57" s="285"/>
      <c r="AT57" s="285"/>
    </row>
    <row r="58" spans="2:46" ht="22.8" customHeight="1">
      <c r="B58" s="73"/>
      <c r="C58" s="285" t="s">
        <v>180</v>
      </c>
      <c r="D58" s="285"/>
      <c r="E58" s="285"/>
      <c r="F58" s="285"/>
      <c r="G58" s="285"/>
      <c r="H58" s="285"/>
      <c r="I58" s="285"/>
      <c r="J58" s="285"/>
      <c r="K58" s="285"/>
      <c r="L58" s="285"/>
      <c r="M58" s="285"/>
      <c r="N58" s="285"/>
      <c r="O58" s="285"/>
      <c r="P58" s="285"/>
      <c r="Q58" s="285"/>
      <c r="R58" s="285"/>
      <c r="S58" s="285"/>
      <c r="T58" s="285"/>
      <c r="U58" s="285"/>
      <c r="V58" s="285"/>
      <c r="W58" s="285"/>
      <c r="X58" s="285"/>
      <c r="Y58" s="285"/>
      <c r="Z58" s="285"/>
      <c r="AA58" s="285"/>
      <c r="AB58" s="285"/>
      <c r="AC58" s="285"/>
      <c r="AD58" s="285"/>
      <c r="AE58" s="285"/>
      <c r="AF58" s="285"/>
      <c r="AG58" s="285"/>
      <c r="AH58" s="285"/>
      <c r="AI58" s="285"/>
      <c r="AJ58" s="285"/>
      <c r="AK58" s="285"/>
      <c r="AL58" s="285"/>
      <c r="AM58" s="285"/>
      <c r="AN58" s="285"/>
      <c r="AO58" s="285"/>
      <c r="AP58" s="285"/>
      <c r="AQ58" s="285"/>
      <c r="AR58" s="285"/>
      <c r="AS58" s="285"/>
      <c r="AT58" s="285"/>
    </row>
    <row r="59" spans="2:46" ht="22.8" customHeight="1">
      <c r="B59" s="73" t="s">
        <v>181</v>
      </c>
      <c r="C59" s="285" t="s">
        <v>182</v>
      </c>
      <c r="D59" s="285"/>
      <c r="E59" s="285"/>
      <c r="F59" s="285"/>
      <c r="G59" s="285"/>
      <c r="H59" s="285"/>
      <c r="I59" s="285"/>
      <c r="J59" s="285"/>
      <c r="K59" s="285"/>
      <c r="L59" s="285"/>
      <c r="M59" s="285"/>
      <c r="N59" s="285"/>
      <c r="O59" s="285"/>
      <c r="P59" s="285"/>
      <c r="Q59" s="285"/>
      <c r="R59" s="285"/>
      <c r="S59" s="285"/>
      <c r="T59" s="285"/>
      <c r="U59" s="285"/>
      <c r="V59" s="285"/>
      <c r="W59" s="285"/>
      <c r="X59" s="285"/>
      <c r="Y59" s="285"/>
      <c r="Z59" s="285"/>
      <c r="AA59" s="285"/>
      <c r="AB59" s="285"/>
      <c r="AC59" s="285"/>
      <c r="AD59" s="285"/>
      <c r="AE59" s="285"/>
      <c r="AF59" s="285"/>
      <c r="AG59" s="285"/>
      <c r="AH59" s="285"/>
      <c r="AI59" s="285"/>
      <c r="AJ59" s="285"/>
      <c r="AK59" s="285"/>
      <c r="AL59" s="285"/>
      <c r="AM59" s="285"/>
      <c r="AN59" s="285"/>
      <c r="AO59" s="285"/>
      <c r="AP59" s="285"/>
      <c r="AQ59" s="285"/>
      <c r="AR59" s="285"/>
      <c r="AS59" s="285"/>
      <c r="AT59" s="285"/>
    </row>
    <row r="60" spans="2:46" ht="22.8" customHeight="1">
      <c r="B60" s="73" t="s">
        <v>183</v>
      </c>
      <c r="C60" s="285" t="s">
        <v>189</v>
      </c>
      <c r="D60" s="285"/>
      <c r="E60" s="285"/>
      <c r="F60" s="285"/>
      <c r="G60" s="285"/>
      <c r="H60" s="285"/>
      <c r="I60" s="285"/>
      <c r="J60" s="285"/>
      <c r="K60" s="285"/>
      <c r="L60" s="285"/>
      <c r="M60" s="285"/>
      <c r="N60" s="285"/>
      <c r="O60" s="285"/>
      <c r="P60" s="285"/>
      <c r="Q60" s="285"/>
      <c r="R60" s="285"/>
      <c r="S60" s="285"/>
      <c r="T60" s="285"/>
      <c r="U60" s="285"/>
      <c r="V60" s="285"/>
      <c r="W60" s="285"/>
      <c r="X60" s="285"/>
      <c r="Y60" s="285"/>
      <c r="Z60" s="285"/>
      <c r="AA60" s="285"/>
      <c r="AB60" s="285"/>
      <c r="AC60" s="285"/>
      <c r="AD60" s="285"/>
      <c r="AE60" s="285"/>
      <c r="AF60" s="285"/>
      <c r="AG60" s="285"/>
      <c r="AH60" s="285"/>
      <c r="AI60" s="285"/>
      <c r="AJ60" s="285"/>
      <c r="AK60" s="285"/>
      <c r="AL60" s="285"/>
      <c r="AM60" s="285"/>
      <c r="AN60" s="285"/>
      <c r="AO60" s="285"/>
      <c r="AP60" s="285"/>
      <c r="AQ60" s="285"/>
      <c r="AR60" s="285"/>
      <c r="AS60" s="285"/>
      <c r="AT60" s="285"/>
    </row>
    <row r="61" spans="2:46" ht="22.8" customHeight="1">
      <c r="B61" s="73" t="s">
        <v>184</v>
      </c>
      <c r="C61" s="285" t="s">
        <v>198</v>
      </c>
      <c r="D61" s="285"/>
      <c r="E61" s="285"/>
      <c r="F61" s="285"/>
      <c r="G61" s="285"/>
      <c r="H61" s="285"/>
      <c r="I61" s="285"/>
      <c r="J61" s="285"/>
      <c r="K61" s="285"/>
      <c r="L61" s="285"/>
      <c r="M61" s="285"/>
      <c r="N61" s="285"/>
      <c r="O61" s="285"/>
      <c r="P61" s="285"/>
      <c r="Q61" s="285"/>
      <c r="R61" s="285"/>
      <c r="S61" s="285"/>
      <c r="T61" s="285"/>
      <c r="U61" s="285"/>
      <c r="V61" s="285"/>
      <c r="W61" s="285"/>
      <c r="X61" s="285"/>
      <c r="Y61" s="285"/>
      <c r="Z61" s="285"/>
      <c r="AA61" s="285"/>
      <c r="AB61" s="285"/>
      <c r="AC61" s="285"/>
      <c r="AD61" s="285"/>
      <c r="AE61" s="285"/>
      <c r="AF61" s="285"/>
      <c r="AG61" s="285"/>
      <c r="AH61" s="285"/>
      <c r="AI61" s="285"/>
      <c r="AJ61" s="285"/>
      <c r="AK61" s="285"/>
      <c r="AL61" s="285"/>
      <c r="AM61" s="285"/>
      <c r="AN61" s="285"/>
      <c r="AO61" s="285"/>
      <c r="AP61" s="285"/>
      <c r="AQ61" s="285"/>
      <c r="AR61" s="285"/>
      <c r="AS61" s="285"/>
      <c r="AT61" s="285"/>
    </row>
    <row r="62" spans="2:46" ht="22.8" customHeight="1">
      <c r="B62" s="73"/>
      <c r="C62" s="285" t="s">
        <v>190</v>
      </c>
      <c r="D62" s="285"/>
      <c r="E62" s="285"/>
      <c r="F62" s="285"/>
      <c r="G62" s="285"/>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5"/>
      <c r="AI62" s="285"/>
      <c r="AJ62" s="285"/>
      <c r="AK62" s="285"/>
      <c r="AL62" s="285"/>
      <c r="AM62" s="285"/>
      <c r="AN62" s="285"/>
      <c r="AO62" s="285"/>
      <c r="AP62" s="285"/>
      <c r="AQ62" s="285"/>
      <c r="AR62" s="285"/>
      <c r="AS62" s="285"/>
      <c r="AT62" s="285"/>
    </row>
    <row r="63" spans="2:46" ht="22.8" customHeight="1">
      <c r="B63" s="73"/>
      <c r="C63" s="285" t="s">
        <v>185</v>
      </c>
      <c r="D63" s="285"/>
      <c r="E63" s="285"/>
      <c r="F63" s="285"/>
      <c r="G63" s="285"/>
      <c r="H63" s="285"/>
      <c r="I63" s="285"/>
      <c r="J63" s="285"/>
      <c r="K63" s="285"/>
      <c r="L63" s="285"/>
      <c r="M63" s="285"/>
      <c r="N63" s="285"/>
      <c r="O63" s="285"/>
      <c r="P63" s="285"/>
      <c r="Q63" s="285"/>
      <c r="R63" s="285"/>
      <c r="S63" s="285"/>
      <c r="T63" s="285"/>
      <c r="U63" s="285"/>
      <c r="V63" s="285"/>
      <c r="W63" s="285"/>
      <c r="X63" s="285"/>
      <c r="Y63" s="285"/>
      <c r="Z63" s="285"/>
      <c r="AA63" s="285"/>
      <c r="AB63" s="285"/>
      <c r="AC63" s="285"/>
      <c r="AD63" s="285"/>
      <c r="AE63" s="285"/>
      <c r="AF63" s="285"/>
      <c r="AG63" s="285"/>
      <c r="AH63" s="285"/>
      <c r="AI63" s="285"/>
      <c r="AJ63" s="285"/>
      <c r="AK63" s="285"/>
      <c r="AL63" s="285"/>
      <c r="AM63" s="285"/>
      <c r="AN63" s="285"/>
      <c r="AO63" s="285"/>
      <c r="AP63" s="285"/>
      <c r="AQ63" s="285"/>
      <c r="AR63" s="285"/>
      <c r="AS63" s="285"/>
      <c r="AT63" s="285"/>
    </row>
    <row r="64" spans="2:46" ht="22.8" customHeight="1">
      <c r="B64" s="73"/>
      <c r="C64" s="285" t="s">
        <v>221</v>
      </c>
      <c r="D64" s="285"/>
      <c r="E64" s="285"/>
      <c r="F64" s="285"/>
      <c r="G64" s="285"/>
      <c r="H64" s="285"/>
      <c r="I64" s="285"/>
      <c r="J64" s="285"/>
      <c r="K64" s="285"/>
      <c r="L64" s="285"/>
      <c r="M64" s="285"/>
      <c r="N64" s="285"/>
      <c r="O64" s="285"/>
      <c r="P64" s="285"/>
      <c r="Q64" s="285"/>
      <c r="R64" s="285"/>
      <c r="S64" s="285"/>
      <c r="T64" s="285"/>
      <c r="U64" s="285"/>
      <c r="V64" s="285"/>
      <c r="W64" s="285"/>
      <c r="X64" s="285"/>
      <c r="Y64" s="285"/>
      <c r="Z64" s="285"/>
      <c r="AA64" s="285"/>
      <c r="AB64" s="285"/>
      <c r="AC64" s="285"/>
      <c r="AD64" s="285"/>
      <c r="AE64" s="285"/>
      <c r="AF64" s="285"/>
      <c r="AG64" s="285"/>
      <c r="AH64" s="285"/>
      <c r="AI64" s="285"/>
      <c r="AJ64" s="285"/>
      <c r="AK64" s="285"/>
      <c r="AL64" s="285"/>
      <c r="AM64" s="285"/>
      <c r="AN64" s="285"/>
      <c r="AO64" s="285"/>
      <c r="AP64" s="285"/>
      <c r="AQ64" s="285"/>
      <c r="AR64" s="285"/>
      <c r="AS64" s="285"/>
      <c r="AT64" s="285"/>
    </row>
    <row r="65" spans="2:46" ht="22.8" customHeight="1">
      <c r="B65" s="73" t="s">
        <v>197</v>
      </c>
      <c r="C65" s="285" t="s">
        <v>201</v>
      </c>
      <c r="D65" s="285"/>
      <c r="E65" s="285"/>
      <c r="F65" s="285"/>
      <c r="G65" s="285"/>
      <c r="H65" s="285"/>
      <c r="I65" s="285"/>
      <c r="J65" s="285"/>
      <c r="K65" s="285"/>
      <c r="L65" s="285"/>
      <c r="M65" s="285"/>
      <c r="N65" s="285"/>
      <c r="O65" s="285"/>
      <c r="P65" s="285"/>
      <c r="Q65" s="285"/>
      <c r="R65" s="285"/>
      <c r="S65" s="285"/>
      <c r="T65" s="285"/>
      <c r="U65" s="285"/>
      <c r="V65" s="285"/>
      <c r="W65" s="285"/>
      <c r="X65" s="285"/>
      <c r="Y65" s="285"/>
      <c r="Z65" s="285"/>
      <c r="AA65" s="285"/>
      <c r="AB65" s="285"/>
      <c r="AC65" s="285"/>
      <c r="AD65" s="285"/>
      <c r="AE65" s="285"/>
      <c r="AF65" s="285"/>
      <c r="AG65" s="285"/>
      <c r="AH65" s="285"/>
      <c r="AI65" s="285"/>
      <c r="AJ65" s="285"/>
      <c r="AK65" s="285"/>
      <c r="AL65" s="285"/>
      <c r="AM65" s="285"/>
      <c r="AN65" s="285"/>
      <c r="AO65" s="285"/>
      <c r="AP65" s="285"/>
      <c r="AQ65" s="285"/>
      <c r="AR65" s="285"/>
      <c r="AS65" s="285"/>
      <c r="AT65" s="285"/>
    </row>
    <row r="66" spans="2:46" ht="22.8" customHeight="1">
      <c r="B66" s="73"/>
      <c r="C66" s="285" t="s">
        <v>220</v>
      </c>
      <c r="D66" s="285"/>
      <c r="E66" s="285"/>
      <c r="F66" s="285"/>
      <c r="G66" s="285"/>
      <c r="H66" s="285"/>
      <c r="I66" s="285"/>
      <c r="J66" s="285"/>
      <c r="K66" s="285"/>
      <c r="L66" s="285"/>
      <c r="M66" s="285"/>
      <c r="N66" s="285"/>
      <c r="O66" s="285"/>
      <c r="P66" s="285"/>
      <c r="Q66" s="285"/>
      <c r="R66" s="285"/>
      <c r="S66" s="285"/>
      <c r="T66" s="285"/>
      <c r="U66" s="285"/>
      <c r="V66" s="285"/>
      <c r="W66" s="285"/>
      <c r="X66" s="285"/>
      <c r="Y66" s="285"/>
      <c r="Z66" s="285"/>
      <c r="AA66" s="285"/>
      <c r="AB66" s="285"/>
      <c r="AC66" s="285"/>
      <c r="AD66" s="285"/>
      <c r="AE66" s="285"/>
      <c r="AF66" s="285"/>
      <c r="AG66" s="285"/>
      <c r="AH66" s="285"/>
      <c r="AI66" s="285"/>
      <c r="AJ66" s="285"/>
      <c r="AK66" s="285"/>
      <c r="AL66" s="285"/>
      <c r="AM66" s="285"/>
      <c r="AN66" s="285"/>
      <c r="AO66" s="285"/>
      <c r="AP66" s="285"/>
      <c r="AQ66" s="285"/>
      <c r="AR66" s="285"/>
      <c r="AS66" s="285"/>
      <c r="AT66" s="285"/>
    </row>
    <row r="67" spans="2:46" ht="22.8" customHeight="1">
      <c r="B67" s="73" t="s">
        <v>203</v>
      </c>
      <c r="C67" s="285" t="s">
        <v>219</v>
      </c>
      <c r="D67" s="285"/>
      <c r="E67" s="285"/>
      <c r="F67" s="285"/>
      <c r="G67" s="285"/>
      <c r="H67" s="285"/>
      <c r="I67" s="285"/>
      <c r="J67" s="285"/>
      <c r="K67" s="285"/>
      <c r="L67" s="285"/>
      <c r="M67" s="285"/>
      <c r="N67" s="285"/>
      <c r="O67" s="285"/>
      <c r="P67" s="285"/>
      <c r="Q67" s="285"/>
      <c r="R67" s="285"/>
      <c r="S67" s="285"/>
      <c r="T67" s="285"/>
      <c r="U67" s="285"/>
      <c r="V67" s="285"/>
      <c r="W67" s="285"/>
      <c r="X67" s="285"/>
      <c r="Y67" s="285"/>
      <c r="Z67" s="285"/>
      <c r="AA67" s="285"/>
      <c r="AB67" s="285"/>
      <c r="AC67" s="285"/>
      <c r="AD67" s="285"/>
      <c r="AE67" s="285"/>
      <c r="AF67" s="285"/>
      <c r="AG67" s="285"/>
      <c r="AH67" s="285"/>
      <c r="AI67" s="285"/>
      <c r="AJ67" s="285"/>
      <c r="AK67" s="285"/>
      <c r="AL67" s="285"/>
      <c r="AM67" s="285"/>
      <c r="AN67" s="285"/>
      <c r="AO67" s="285"/>
      <c r="AP67" s="285"/>
      <c r="AQ67" s="285"/>
      <c r="AR67" s="285"/>
      <c r="AS67" s="285"/>
      <c r="AT67" s="285"/>
    </row>
    <row r="68" spans="2:46" ht="22.8" customHeight="1">
      <c r="B68" s="73" t="s">
        <v>205</v>
      </c>
      <c r="C68" s="285" t="s">
        <v>204</v>
      </c>
      <c r="D68" s="285"/>
      <c r="E68" s="285"/>
      <c r="F68" s="285"/>
      <c r="G68" s="285"/>
      <c r="H68" s="285"/>
      <c r="I68" s="285"/>
      <c r="J68" s="285"/>
      <c r="K68" s="285"/>
      <c r="L68" s="285"/>
      <c r="M68" s="285"/>
      <c r="N68" s="285"/>
      <c r="O68" s="285"/>
      <c r="P68" s="285"/>
      <c r="Q68" s="285"/>
      <c r="R68" s="285"/>
      <c r="S68" s="285"/>
      <c r="T68" s="285"/>
      <c r="U68" s="285"/>
      <c r="V68" s="285"/>
      <c r="W68" s="285"/>
      <c r="X68" s="285"/>
      <c r="Y68" s="285"/>
      <c r="Z68" s="285"/>
      <c r="AA68" s="285"/>
      <c r="AB68" s="285"/>
      <c r="AC68" s="285"/>
      <c r="AD68" s="285"/>
      <c r="AE68" s="285"/>
      <c r="AF68" s="285"/>
      <c r="AG68" s="285"/>
      <c r="AH68" s="285"/>
      <c r="AI68" s="285"/>
      <c r="AJ68" s="285"/>
      <c r="AK68" s="285"/>
      <c r="AL68" s="285"/>
      <c r="AM68" s="285"/>
      <c r="AN68" s="285"/>
      <c r="AO68" s="285"/>
      <c r="AP68" s="285"/>
      <c r="AQ68" s="285"/>
      <c r="AR68" s="285"/>
      <c r="AS68" s="285"/>
      <c r="AT68" s="285"/>
    </row>
    <row r="69" spans="2:46" ht="22.8" customHeight="1">
      <c r="B69" s="73"/>
      <c r="C69" s="285" t="s">
        <v>207</v>
      </c>
      <c r="D69" s="285"/>
      <c r="E69" s="285"/>
      <c r="F69" s="285"/>
      <c r="G69" s="285"/>
      <c r="H69" s="285"/>
      <c r="I69" s="285"/>
      <c r="J69" s="285"/>
      <c r="K69" s="285"/>
      <c r="L69" s="285"/>
      <c r="M69" s="285"/>
      <c r="N69" s="285"/>
      <c r="O69" s="285"/>
      <c r="P69" s="285"/>
      <c r="Q69" s="285"/>
      <c r="R69" s="285"/>
      <c r="S69" s="285"/>
      <c r="T69" s="285"/>
      <c r="U69" s="285"/>
      <c r="V69" s="285"/>
      <c r="W69" s="285"/>
      <c r="X69" s="285"/>
      <c r="Y69" s="285"/>
      <c r="Z69" s="285"/>
      <c r="AA69" s="285"/>
      <c r="AB69" s="285"/>
      <c r="AC69" s="285"/>
      <c r="AD69" s="285"/>
      <c r="AE69" s="285"/>
      <c r="AF69" s="285"/>
      <c r="AG69" s="285"/>
      <c r="AH69" s="285"/>
      <c r="AI69" s="285"/>
      <c r="AJ69" s="285"/>
      <c r="AK69" s="285"/>
      <c r="AL69" s="285"/>
      <c r="AM69" s="285"/>
      <c r="AN69" s="285"/>
      <c r="AO69" s="285"/>
      <c r="AP69" s="285"/>
      <c r="AQ69" s="285"/>
      <c r="AR69" s="285"/>
      <c r="AS69" s="285"/>
      <c r="AT69" s="285"/>
    </row>
    <row r="70" spans="2:46" ht="22.8" customHeight="1">
      <c r="B70" s="73"/>
      <c r="C70" s="285" t="s">
        <v>208</v>
      </c>
      <c r="D70" s="285"/>
      <c r="E70" s="285"/>
      <c r="F70" s="285"/>
      <c r="G70" s="285"/>
      <c r="H70" s="285"/>
      <c r="I70" s="285"/>
      <c r="J70" s="285"/>
      <c r="K70" s="285"/>
      <c r="L70" s="285"/>
      <c r="M70" s="285"/>
      <c r="N70" s="285"/>
      <c r="O70" s="285"/>
      <c r="P70" s="285"/>
      <c r="Q70" s="285"/>
      <c r="R70" s="285"/>
      <c r="S70" s="285"/>
      <c r="T70" s="285"/>
      <c r="U70" s="285"/>
      <c r="V70" s="285"/>
      <c r="W70" s="285"/>
      <c r="X70" s="285"/>
      <c r="Y70" s="285"/>
      <c r="Z70" s="285"/>
      <c r="AA70" s="285"/>
      <c r="AB70" s="285"/>
      <c r="AC70" s="285"/>
      <c r="AD70" s="285"/>
      <c r="AE70" s="285"/>
      <c r="AF70" s="285"/>
      <c r="AG70" s="285"/>
      <c r="AH70" s="285"/>
      <c r="AI70" s="285"/>
      <c r="AJ70" s="285"/>
      <c r="AK70" s="285"/>
      <c r="AL70" s="285"/>
      <c r="AM70" s="285"/>
      <c r="AN70" s="285"/>
      <c r="AO70" s="285"/>
      <c r="AP70" s="285"/>
      <c r="AQ70" s="285"/>
      <c r="AR70" s="285"/>
      <c r="AS70" s="285"/>
      <c r="AT70" s="285"/>
    </row>
    <row r="71" spans="2:46" ht="22.8" customHeight="1">
      <c r="B71" s="74"/>
      <c r="C71" s="285" t="s">
        <v>249</v>
      </c>
      <c r="D71" s="285"/>
      <c r="E71" s="285"/>
      <c r="F71" s="285"/>
      <c r="G71" s="285"/>
      <c r="H71" s="285"/>
      <c r="I71" s="285"/>
      <c r="J71" s="285"/>
      <c r="K71" s="285"/>
      <c r="L71" s="285"/>
      <c r="M71" s="285"/>
      <c r="N71" s="285"/>
      <c r="O71" s="285"/>
      <c r="P71" s="285"/>
      <c r="Q71" s="285"/>
      <c r="R71" s="285"/>
      <c r="S71" s="285"/>
      <c r="T71" s="285"/>
      <c r="U71" s="285"/>
      <c r="V71" s="285"/>
      <c r="W71" s="285"/>
      <c r="X71" s="285"/>
      <c r="Y71" s="285"/>
      <c r="Z71" s="285"/>
      <c r="AA71" s="285"/>
      <c r="AB71" s="285"/>
      <c r="AC71" s="285"/>
      <c r="AD71" s="285"/>
      <c r="AE71" s="285"/>
      <c r="AF71" s="285"/>
      <c r="AG71" s="285"/>
      <c r="AH71" s="285"/>
      <c r="AI71" s="285"/>
      <c r="AJ71" s="285"/>
      <c r="AK71" s="285"/>
      <c r="AL71" s="285"/>
      <c r="AM71" s="285"/>
      <c r="AN71" s="285"/>
      <c r="AO71" s="285"/>
      <c r="AP71" s="285"/>
      <c r="AQ71" s="285"/>
      <c r="AR71" s="285"/>
      <c r="AS71" s="285"/>
      <c r="AT71" s="285"/>
    </row>
    <row r="72" spans="2:46" ht="22.8" customHeight="1">
      <c r="B72" s="73" t="s">
        <v>227</v>
      </c>
      <c r="C72" s="285" t="s">
        <v>209</v>
      </c>
      <c r="D72" s="285"/>
      <c r="E72" s="285"/>
      <c r="F72" s="285"/>
      <c r="G72" s="285"/>
      <c r="H72" s="285"/>
      <c r="I72" s="285"/>
      <c r="J72" s="285"/>
      <c r="K72" s="285"/>
      <c r="L72" s="285"/>
      <c r="M72" s="285"/>
      <c r="N72" s="285"/>
      <c r="O72" s="285"/>
      <c r="P72" s="285"/>
      <c r="Q72" s="285"/>
      <c r="R72" s="285"/>
      <c r="S72" s="285"/>
      <c r="T72" s="285"/>
      <c r="U72" s="285"/>
      <c r="V72" s="285"/>
      <c r="W72" s="285"/>
      <c r="X72" s="285"/>
      <c r="Y72" s="285"/>
      <c r="Z72" s="285"/>
      <c r="AA72" s="285"/>
      <c r="AB72" s="285"/>
      <c r="AC72" s="285"/>
      <c r="AD72" s="285"/>
      <c r="AE72" s="285"/>
      <c r="AF72" s="285"/>
      <c r="AG72" s="285"/>
      <c r="AH72" s="285"/>
      <c r="AI72" s="285"/>
      <c r="AJ72" s="285"/>
      <c r="AK72" s="285"/>
      <c r="AL72" s="285"/>
      <c r="AM72" s="285"/>
      <c r="AN72" s="285"/>
      <c r="AO72" s="285"/>
      <c r="AP72" s="285"/>
      <c r="AQ72" s="285"/>
      <c r="AR72" s="285"/>
      <c r="AS72" s="285"/>
      <c r="AT72" s="285"/>
    </row>
    <row r="73" spans="2:46" ht="22.8" customHeight="1">
      <c r="B73" s="73" t="s">
        <v>227</v>
      </c>
      <c r="C73" s="285" t="s">
        <v>210</v>
      </c>
      <c r="D73" s="285"/>
      <c r="E73" s="285"/>
      <c r="F73" s="285"/>
      <c r="G73" s="285"/>
      <c r="H73" s="285"/>
      <c r="I73" s="285"/>
      <c r="J73" s="285"/>
      <c r="K73" s="285"/>
      <c r="L73" s="285"/>
      <c r="M73" s="285"/>
      <c r="N73" s="285"/>
      <c r="O73" s="285"/>
      <c r="P73" s="285"/>
      <c r="Q73" s="285"/>
      <c r="R73" s="285"/>
      <c r="S73" s="285"/>
      <c r="T73" s="285"/>
      <c r="U73" s="285"/>
      <c r="V73" s="285"/>
      <c r="W73" s="285"/>
      <c r="X73" s="285"/>
      <c r="Y73" s="285"/>
      <c r="Z73" s="285"/>
      <c r="AA73" s="285"/>
      <c r="AB73" s="285"/>
      <c r="AC73" s="285"/>
      <c r="AD73" s="285"/>
      <c r="AE73" s="285"/>
      <c r="AF73" s="285"/>
      <c r="AG73" s="285"/>
      <c r="AH73" s="285"/>
      <c r="AI73" s="285"/>
      <c r="AJ73" s="285"/>
      <c r="AK73" s="285"/>
      <c r="AL73" s="285"/>
      <c r="AM73" s="285"/>
      <c r="AN73" s="285"/>
      <c r="AO73" s="285"/>
      <c r="AP73" s="285"/>
      <c r="AQ73" s="285"/>
      <c r="AR73" s="285"/>
      <c r="AS73" s="285"/>
      <c r="AT73" s="285"/>
    </row>
  </sheetData>
  <sheetProtection insertRows="0" deleteRows="0"/>
  <dataConsolidate/>
  <mergeCells count="216">
    <mergeCell ref="C69:AT69"/>
    <mergeCell ref="C70:AT70"/>
    <mergeCell ref="C71:AT71"/>
    <mergeCell ref="C72:AT72"/>
    <mergeCell ref="C73:AT73"/>
    <mergeCell ref="C63:AT63"/>
    <mergeCell ref="C64:AT64"/>
    <mergeCell ref="C65:AT65"/>
    <mergeCell ref="C66:AT66"/>
    <mergeCell ref="C67:AT67"/>
    <mergeCell ref="C68:AT68"/>
    <mergeCell ref="C57:AT57"/>
    <mergeCell ref="C58:AT58"/>
    <mergeCell ref="C59:AT59"/>
    <mergeCell ref="C60:AT60"/>
    <mergeCell ref="C61:AT61"/>
    <mergeCell ref="C62:AT62"/>
    <mergeCell ref="D54:E54"/>
    <mergeCell ref="F54:J54"/>
    <mergeCell ref="D55:E55"/>
    <mergeCell ref="F55:J55"/>
    <mergeCell ref="D56:E56"/>
    <mergeCell ref="F56:J56"/>
    <mergeCell ref="C50:AT50"/>
    <mergeCell ref="C51:AT51"/>
    <mergeCell ref="D52:E52"/>
    <mergeCell ref="F52:J52"/>
    <mergeCell ref="D53:E53"/>
    <mergeCell ref="F53:J53"/>
    <mergeCell ref="AJ43:AM44"/>
    <mergeCell ref="H44:K44"/>
    <mergeCell ref="C47:AT47"/>
    <mergeCell ref="C48:AT48"/>
    <mergeCell ref="B43:C44"/>
    <mergeCell ref="D43:G44"/>
    <mergeCell ref="H43:K43"/>
    <mergeCell ref="X43:AA44"/>
    <mergeCell ref="AB43:AE44"/>
    <mergeCell ref="AF43:AI44"/>
    <mergeCell ref="C49:AT49"/>
    <mergeCell ref="L43:O44"/>
    <mergeCell ref="P43:S44"/>
    <mergeCell ref="T43:W44"/>
    <mergeCell ref="AF41:AI41"/>
    <mergeCell ref="AJ41:AM41"/>
    <mergeCell ref="B42:C42"/>
    <mergeCell ref="D42:G42"/>
    <mergeCell ref="H42:K42"/>
    <mergeCell ref="L42:O42"/>
    <mergeCell ref="P42:S42"/>
    <mergeCell ref="T42:W42"/>
    <mergeCell ref="X42:AA42"/>
    <mergeCell ref="AB42:AE42"/>
    <mergeCell ref="AF42:AI42"/>
    <mergeCell ref="AJ42:AM42"/>
    <mergeCell ref="B41:C41"/>
    <mergeCell ref="D41:G41"/>
    <mergeCell ref="H41:K41"/>
    <mergeCell ref="L41:O41"/>
    <mergeCell ref="P41:S41"/>
    <mergeCell ref="T41:W41"/>
    <mergeCell ref="X41:AA41"/>
    <mergeCell ref="AB41:AE41"/>
    <mergeCell ref="Z40:AA40"/>
    <mergeCell ref="AB40:AC40"/>
    <mergeCell ref="AD40:AE40"/>
    <mergeCell ref="L40:M40"/>
    <mergeCell ref="N40:O40"/>
    <mergeCell ref="P40:Q40"/>
    <mergeCell ref="R40:S40"/>
    <mergeCell ref="T40:U40"/>
    <mergeCell ref="V40:W40"/>
    <mergeCell ref="T38:U38"/>
    <mergeCell ref="V38:W38"/>
    <mergeCell ref="AD39:AE39"/>
    <mergeCell ref="AF39:AG39"/>
    <mergeCell ref="AH39:AI39"/>
    <mergeCell ref="AJ39:AK39"/>
    <mergeCell ref="AL39:AM39"/>
    <mergeCell ref="B40:C40"/>
    <mergeCell ref="D40:E40"/>
    <mergeCell ref="F40:G40"/>
    <mergeCell ref="H40:I40"/>
    <mergeCell ref="J40:K40"/>
    <mergeCell ref="R39:S39"/>
    <mergeCell ref="T39:U39"/>
    <mergeCell ref="V39:W39"/>
    <mergeCell ref="X39:Y39"/>
    <mergeCell ref="Z39:AA39"/>
    <mergeCell ref="AB39:AC39"/>
    <mergeCell ref="AJ40:AK40"/>
    <mergeCell ref="AL40:AM40"/>
    <mergeCell ref="AF40:AG40"/>
    <mergeCell ref="AH40:AI40"/>
    <mergeCell ref="B38:C38"/>
    <mergeCell ref="X40:Y40"/>
    <mergeCell ref="D38:E38"/>
    <mergeCell ref="F38:G38"/>
    <mergeCell ref="H38:I38"/>
    <mergeCell ref="J38:K38"/>
    <mergeCell ref="AJ38:AK38"/>
    <mergeCell ref="AL38:AM38"/>
    <mergeCell ref="B39:C39"/>
    <mergeCell ref="D39:E39"/>
    <mergeCell ref="F39:G39"/>
    <mergeCell ref="H39:I39"/>
    <mergeCell ref="J39:K39"/>
    <mergeCell ref="L39:M39"/>
    <mergeCell ref="N39:O39"/>
    <mergeCell ref="P39:Q39"/>
    <mergeCell ref="X38:Y38"/>
    <mergeCell ref="Z38:AA38"/>
    <mergeCell ref="AB38:AC38"/>
    <mergeCell ref="AD38:AE38"/>
    <mergeCell ref="AF38:AG38"/>
    <mergeCell ref="AH38:AI38"/>
    <mergeCell ref="L38:M38"/>
    <mergeCell ref="N38:O38"/>
    <mergeCell ref="P38:Q38"/>
    <mergeCell ref="R38:S38"/>
    <mergeCell ref="B37:C37"/>
    <mergeCell ref="D37:G37"/>
    <mergeCell ref="H37:K37"/>
    <mergeCell ref="L37:O37"/>
    <mergeCell ref="P37:S37"/>
    <mergeCell ref="A30:J30"/>
    <mergeCell ref="A31:J31"/>
    <mergeCell ref="A33:K33"/>
    <mergeCell ref="L33:AU33"/>
    <mergeCell ref="B35:G35"/>
    <mergeCell ref="H35:K35"/>
    <mergeCell ref="L35:O35"/>
    <mergeCell ref="P35:S35"/>
    <mergeCell ref="T37:W37"/>
    <mergeCell ref="X37:AA37"/>
    <mergeCell ref="AB37:AE37"/>
    <mergeCell ref="AF37:AI37"/>
    <mergeCell ref="AJ37:AM37"/>
    <mergeCell ref="T35:W35"/>
    <mergeCell ref="X35:AA35"/>
    <mergeCell ref="D26:F26"/>
    <mergeCell ref="G26:J26"/>
    <mergeCell ref="D27:F27"/>
    <mergeCell ref="G27:J27"/>
    <mergeCell ref="D28:F28"/>
    <mergeCell ref="G28:J28"/>
    <mergeCell ref="D23:F23"/>
    <mergeCell ref="G23:J23"/>
    <mergeCell ref="D24:F24"/>
    <mergeCell ref="G24:J24"/>
    <mergeCell ref="D25:F25"/>
    <mergeCell ref="G25:J25"/>
    <mergeCell ref="D20:F20"/>
    <mergeCell ref="G20:J20"/>
    <mergeCell ref="D21:F21"/>
    <mergeCell ref="G21:J21"/>
    <mergeCell ref="D22:F22"/>
    <mergeCell ref="G22:J22"/>
    <mergeCell ref="D17:F17"/>
    <mergeCell ref="G17:J17"/>
    <mergeCell ref="D18:F18"/>
    <mergeCell ref="G18:J18"/>
    <mergeCell ref="D19:F19"/>
    <mergeCell ref="G19:J19"/>
    <mergeCell ref="D16:F16"/>
    <mergeCell ref="G16:J16"/>
    <mergeCell ref="BQ9:BW9"/>
    <mergeCell ref="BX9:BZ9"/>
    <mergeCell ref="G12:J12"/>
    <mergeCell ref="D13:F13"/>
    <mergeCell ref="G13:J13"/>
    <mergeCell ref="AS9:AS11"/>
    <mergeCell ref="AT9:AT11"/>
    <mergeCell ref="AU9:AU11"/>
    <mergeCell ref="AV9:BB9"/>
    <mergeCell ref="BC9:BI9"/>
    <mergeCell ref="BJ9:BP9"/>
    <mergeCell ref="Y9:AE9"/>
    <mergeCell ref="AF9:AL9"/>
    <mergeCell ref="AM9:AO9"/>
    <mergeCell ref="AP9:AP11"/>
    <mergeCell ref="AQ9:AQ11"/>
    <mergeCell ref="AR9:AR11"/>
    <mergeCell ref="D9:F11"/>
    <mergeCell ref="G9:J11"/>
    <mergeCell ref="K9:Q9"/>
    <mergeCell ref="R9:X9"/>
    <mergeCell ref="D14:F14"/>
    <mergeCell ref="G14:J14"/>
    <mergeCell ref="D15:F15"/>
    <mergeCell ref="G15:J15"/>
    <mergeCell ref="A12:F12"/>
    <mergeCell ref="D8:F8"/>
    <mergeCell ref="G8:J8"/>
    <mergeCell ref="K8:AO8"/>
    <mergeCell ref="A9:A11"/>
    <mergeCell ref="B9:B11"/>
    <mergeCell ref="C9:C11"/>
    <mergeCell ref="AR5:AS6"/>
    <mergeCell ref="AJ1:AO1"/>
    <mergeCell ref="AP1:AU1"/>
    <mergeCell ref="C2:D2"/>
    <mergeCell ref="E2:F2"/>
    <mergeCell ref="G2:H2"/>
    <mergeCell ref="I2:J2"/>
    <mergeCell ref="AJ2:AO2"/>
    <mergeCell ref="AP2:AU2"/>
    <mergeCell ref="AJ5:AO6"/>
    <mergeCell ref="AJ3:AO3"/>
    <mergeCell ref="AP3:AU3"/>
    <mergeCell ref="B4:F4"/>
    <mergeCell ref="G4:I4"/>
    <mergeCell ref="AJ4:AO4"/>
    <mergeCell ref="AP4:AU4"/>
    <mergeCell ref="B5:F5"/>
    <mergeCell ref="G5:I5"/>
  </mergeCells>
  <phoneticPr fontId="1"/>
  <conditionalFormatting sqref="C13:C29">
    <cfRule type="containsText" dxfId="54" priority="1" operator="containsText" text="超過">
      <formula>NOT(ISERROR(SEARCH("超過",C13)))</formula>
    </cfRule>
  </conditionalFormatting>
  <conditionalFormatting sqref="X35:AA35">
    <cfRule type="expression" dxfId="53" priority="4">
      <formula>$X$35&lt;$H$35</formula>
    </cfRule>
  </conditionalFormatting>
  <conditionalFormatting sqref="AM9:AO31">
    <cfRule type="expression" dxfId="52" priority="2">
      <formula>$AP$3="4週"</formula>
    </cfRule>
  </conditionalFormatting>
  <conditionalFormatting sqref="AP12:AP29">
    <cfRule type="expression" dxfId="51" priority="7">
      <formula>IF(COUNTIFS($B$12:$B$29,"管理者",$G$12:$G$29,$G12)&gt;0,$AQ12&gt;$AP$5,SUMIF($G$12:$G$29,$G12,$AQ$12:$AQ$29)&gt;$AP$5)</formula>
    </cfRule>
  </conditionalFormatting>
  <conditionalFormatting sqref="AP6:AQ6">
    <cfRule type="expression" dxfId="50" priority="11">
      <formula>$AP$3="4週"</formula>
    </cfRule>
  </conditionalFormatting>
  <conditionalFormatting sqref="AQ6">
    <cfRule type="expression" dxfId="49" priority="12">
      <formula>$AP$3="4週"</formula>
    </cfRule>
  </conditionalFormatting>
  <conditionalFormatting sqref="AQ12:AQ29">
    <cfRule type="expression" dxfId="48" priority="10">
      <formula>AND($AQ12&lt;&gt;"",IF($AP$3="4週",$AQ12&gt;$AP$5,$AP12&gt;$AP$6))</formula>
    </cfRule>
  </conditionalFormatting>
  <conditionalFormatting sqref="BX9:BZ9 BX11:BZ11">
    <cfRule type="expression" dxfId="47" priority="28">
      <formula>$AP$3="4週"</formula>
    </cfRule>
  </conditionalFormatting>
  <dataValidations count="3">
    <dataValidation type="decimal" allowBlank="1" showInputMessage="1" showErrorMessage="1" sqref="AP5" xr:uid="{E1829E23-80DE-4F90-81CA-4993B4DB5890}">
      <formula1>32</formula1>
      <formula2>44</formula2>
    </dataValidation>
    <dataValidation type="list" allowBlank="1" showInputMessage="1" showErrorMessage="1" sqref="G2:H2" xr:uid="{1D345E5F-AF20-47EF-B258-2327913E68C9}">
      <formula1>"4,5,6,7,8,9,10,11,12,1,2,3,"</formula1>
    </dataValidation>
    <dataValidation type="decimal" allowBlank="1" showInputMessage="1" showErrorMessage="1" error="週の勤務時間×4週以上としてください" sqref="AP6" xr:uid="{E7CFA394-603A-4AB1-902D-28C4B53CF0AC}">
      <formula1>0</formula1>
      <formula2>184</formula2>
    </dataValidation>
  </dataValidations>
  <printOptions horizontalCentered="1"/>
  <pageMargins left="0.19685039370078741" right="0.19685039370078741" top="0.59055118110236227" bottom="0.39370078740157483" header="0.19685039370078741" footer="0.19685039370078741"/>
  <pageSetup paperSize="9" scale="41" fitToWidth="0" fitToHeight="0" orientation="landscape" r:id="rId1"/>
  <rowBreaks count="1" manualBreakCount="1">
    <brk id="44" max="46" man="1"/>
  </rowBreaks>
  <drawing r:id="rId2"/>
  <extLst>
    <ext xmlns:x14="http://schemas.microsoft.com/office/spreadsheetml/2009/9/main" uri="{CCE6A557-97BC-4b89-ADB6-D9C93CAAB3DF}">
      <x14:dataValidations xmlns:xm="http://schemas.microsoft.com/office/excel/2006/main" count="8">
        <x14:dataValidation type="list" errorStyle="warning" allowBlank="1" showInputMessage="1" showErrorMessage="1" xr:uid="{FF31E280-F682-40E6-8986-BCC3A1EF4355}">
          <x14:formula1>
            <xm:f>別添①勤務時間!$A$3:$A$39</xm:f>
          </x14:formula1>
          <xm:sqref>K13:AO28</xm:sqref>
        </x14:dataValidation>
        <x14:dataValidation type="list" allowBlank="1" showInputMessage="1" showErrorMessage="1" xr:uid="{9DBC1153-6CC4-4DE4-A31A-D6B0CF12DD26}">
          <x14:formula1>
            <xm:f>マスタ!$A$2:$A$5</xm:f>
          </x14:formula1>
          <xm:sqref>B2</xm:sqref>
        </x14:dataValidation>
        <x14:dataValidation type="list" allowBlank="1" showInputMessage="1" showErrorMessage="1" xr:uid="{6B9E15A9-E02C-4139-83BB-58DD5BBF5A00}">
          <x14:formula1>
            <xm:f>マスタ!$D$8</xm:f>
          </x14:formula1>
          <xm:sqref>AP1:AU1</xm:sqref>
        </x14:dataValidation>
        <x14:dataValidation type="list" allowBlank="1" showInputMessage="1" showErrorMessage="1" xr:uid="{F4729A0F-6FA6-428A-BD69-974A425DAFCA}">
          <x14:formula1>
            <xm:f>マスタ!$J$2:$J$4</xm:f>
          </x14:formula1>
          <xm:sqref>AS13:AS28 K12:AO12</xm:sqref>
        </x14:dataValidation>
        <x14:dataValidation type="list" errorStyle="warning" allowBlank="1" showInputMessage="1" showErrorMessage="1" xr:uid="{9954996A-4980-4FB6-97CD-D50B5E949798}">
          <x14:formula1>
            <xm:f>マスタ!$F$2:$F$26</xm:f>
          </x14:formula1>
          <xm:sqref>B13:B28</xm:sqref>
        </x14:dataValidation>
        <x14:dataValidation type="list" allowBlank="1" showInputMessage="1" showErrorMessage="1" xr:uid="{DC028E35-DC92-4125-B51E-1BBB9388A32A}">
          <x14:formula1>
            <xm:f>マスタ!$I$2:$I$5</xm:f>
          </x14:formula1>
          <xm:sqref>AP4</xm:sqref>
        </x14:dataValidation>
        <x14:dataValidation type="list" allowBlank="1" showInputMessage="1" showErrorMessage="1" xr:uid="{D709C629-A73B-4AA7-97CE-14FF025027FD}">
          <x14:formula1>
            <xm:f>マスタ!$H$2:$H$5</xm:f>
          </x14:formula1>
          <xm:sqref>AP3</xm:sqref>
        </x14:dataValidation>
        <x14:dataValidation type="list" allowBlank="1" showInputMessage="1" showErrorMessage="1" xr:uid="{29569458-B4DA-4FB1-A054-25A0D5351C15}">
          <x14:formula1>
            <xm:f>マスタ!$G$2:$G$7</xm:f>
          </x14:formula1>
          <xm:sqref>C13:C28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0F5B4-5AA3-4393-AB3A-1CF477D3C0DE}">
  <sheetPr>
    <tabColor rgb="FFFFFF00"/>
  </sheetPr>
  <dimension ref="A1:BZ74"/>
  <sheetViews>
    <sheetView view="pageBreakPreview" zoomScale="85" zoomScaleNormal="100" zoomScaleSheetLayoutView="85" workbookViewId="0">
      <selection activeCell="B19" sqref="B19"/>
    </sheetView>
  </sheetViews>
  <sheetFormatPr defaultColWidth="2.5" defaultRowHeight="22.8" customHeight="1"/>
  <cols>
    <col min="1" max="1" width="6.5" style="1" customWidth="1"/>
    <col min="2" max="2" width="13" style="1" customWidth="1"/>
    <col min="3" max="3" width="5.5" style="1" customWidth="1"/>
    <col min="4" max="41" width="3.59765625" style="1" customWidth="1"/>
    <col min="42" max="43" width="8.19921875" style="1" customWidth="1"/>
    <col min="44" max="44" width="5.5" style="1" customWidth="1"/>
    <col min="45" max="45" width="5.69921875" style="1" customWidth="1"/>
    <col min="46" max="47" width="8.19921875" style="1" customWidth="1"/>
    <col min="48" max="78" width="3.8984375" style="1" customWidth="1"/>
    <col min="79" max="16384" width="2.5" style="1"/>
  </cols>
  <sheetData>
    <row r="1" spans="1:78" ht="22.8" customHeight="1">
      <c r="A1" s="2" t="s">
        <v>390</v>
      </c>
      <c r="B1" s="2"/>
      <c r="C1" s="2"/>
      <c r="D1" s="2"/>
      <c r="E1" s="2"/>
      <c r="F1" s="2"/>
      <c r="G1" s="2"/>
      <c r="H1" s="2"/>
      <c r="I1" s="2"/>
      <c r="J1" s="2"/>
      <c r="K1" s="2"/>
      <c r="L1" s="2"/>
      <c r="M1" s="2"/>
      <c r="AJ1" s="385" t="s">
        <v>89</v>
      </c>
      <c r="AK1" s="386"/>
      <c r="AL1" s="386"/>
      <c r="AM1" s="386"/>
      <c r="AN1" s="386"/>
      <c r="AO1" s="387"/>
      <c r="AP1" s="496"/>
      <c r="AQ1" s="497"/>
      <c r="AR1" s="497"/>
      <c r="AS1" s="497"/>
      <c r="AT1" s="497"/>
      <c r="AU1" s="498"/>
    </row>
    <row r="2" spans="1:78" ht="22.8" customHeight="1">
      <c r="B2" s="114" t="s">
        <v>72</v>
      </c>
      <c r="C2" s="499"/>
      <c r="D2" s="499"/>
      <c r="E2" s="470" t="s">
        <v>71</v>
      </c>
      <c r="F2" s="470"/>
      <c r="G2" s="499"/>
      <c r="H2" s="499"/>
      <c r="I2" s="470" t="s">
        <v>70</v>
      </c>
      <c r="J2" s="470"/>
      <c r="AJ2" s="385" t="s">
        <v>90</v>
      </c>
      <c r="AK2" s="386"/>
      <c r="AL2" s="386"/>
      <c r="AM2" s="386"/>
      <c r="AN2" s="386"/>
      <c r="AO2" s="387"/>
      <c r="AP2" s="500"/>
      <c r="AQ2" s="501"/>
      <c r="AR2" s="501"/>
      <c r="AS2" s="501"/>
      <c r="AT2" s="501"/>
      <c r="AU2" s="502"/>
    </row>
    <row r="3" spans="1:78" ht="22.8" customHeight="1">
      <c r="AJ3" s="385" t="s">
        <v>156</v>
      </c>
      <c r="AK3" s="386"/>
      <c r="AL3" s="386"/>
      <c r="AM3" s="386"/>
      <c r="AN3" s="386"/>
      <c r="AO3" s="387"/>
      <c r="AP3" s="496" t="s">
        <v>94</v>
      </c>
      <c r="AQ3" s="497"/>
      <c r="AR3" s="497"/>
      <c r="AS3" s="497"/>
      <c r="AT3" s="497"/>
      <c r="AU3" s="498"/>
    </row>
    <row r="4" spans="1:78" ht="22.8" customHeight="1">
      <c r="B4" s="385" t="s">
        <v>268</v>
      </c>
      <c r="C4" s="386"/>
      <c r="D4" s="386"/>
      <c r="E4" s="386"/>
      <c r="F4" s="387"/>
      <c r="G4" s="503"/>
      <c r="H4" s="503"/>
      <c r="I4" s="503"/>
      <c r="K4" s="454" t="s">
        <v>265</v>
      </c>
      <c r="L4" s="455"/>
      <c r="M4" s="455"/>
      <c r="N4" s="455"/>
      <c r="O4" s="455"/>
      <c r="P4" s="456"/>
      <c r="Q4" s="536"/>
      <c r="R4" s="536"/>
      <c r="S4" s="536"/>
      <c r="AJ4" s="385" t="s">
        <v>157</v>
      </c>
      <c r="AK4" s="386"/>
      <c r="AL4" s="386"/>
      <c r="AM4" s="386"/>
      <c r="AN4" s="386"/>
      <c r="AO4" s="387"/>
      <c r="AP4" s="496" t="s">
        <v>95</v>
      </c>
      <c r="AQ4" s="497"/>
      <c r="AR4" s="497"/>
      <c r="AS4" s="497"/>
      <c r="AT4" s="497"/>
      <c r="AU4" s="498"/>
    </row>
    <row r="5" spans="1:78" ht="22.8" customHeight="1">
      <c r="B5" s="540" t="s">
        <v>241</v>
      </c>
      <c r="C5" s="541"/>
      <c r="D5" s="541"/>
      <c r="E5" s="541"/>
      <c r="F5" s="542"/>
      <c r="G5" s="537">
        <f ca="1">'別添②利用者数_就労系(移行・継続）'!$H$7</f>
        <v>0</v>
      </c>
      <c r="H5" s="538"/>
      <c r="I5" s="539"/>
      <c r="K5" s="469" t="s">
        <v>319</v>
      </c>
      <c r="L5" s="469"/>
      <c r="M5" s="469"/>
      <c r="N5" s="469"/>
      <c r="O5" s="469"/>
      <c r="P5" s="469"/>
      <c r="Q5" s="543"/>
      <c r="R5" s="543"/>
      <c r="S5" s="543"/>
      <c r="AJ5" s="394" t="s">
        <v>158</v>
      </c>
      <c r="AK5" s="394"/>
      <c r="AL5" s="394"/>
      <c r="AM5" s="394"/>
      <c r="AN5" s="394"/>
      <c r="AO5" s="394"/>
      <c r="AP5" s="233">
        <v>40</v>
      </c>
      <c r="AQ5" s="224" t="s">
        <v>97</v>
      </c>
      <c r="AR5" s="395" t="s">
        <v>406</v>
      </c>
      <c r="AS5" s="396"/>
      <c r="AT5" s="247">
        <f>ROUND($AT$6/IF($AP$3="4週",4,DAY(EOMONTH($K$10,0))/7),2)</f>
        <v>40</v>
      </c>
      <c r="AU5" s="246" t="s">
        <v>97</v>
      </c>
    </row>
    <row r="6" spans="1:78" ht="22.8" customHeight="1">
      <c r="B6" s="112"/>
      <c r="C6" s="524" t="s">
        <v>316</v>
      </c>
      <c r="D6" s="525"/>
      <c r="E6" s="525"/>
      <c r="F6" s="526"/>
      <c r="G6" s="530">
        <f ca="1">'別添②利用者数_就労系(移行・継続）'!$I$7</f>
        <v>0</v>
      </c>
      <c r="H6" s="530"/>
      <c r="I6" s="530"/>
      <c r="AJ6" s="394"/>
      <c r="AK6" s="394"/>
      <c r="AL6" s="394"/>
      <c r="AM6" s="394"/>
      <c r="AN6" s="394"/>
      <c r="AO6" s="394"/>
      <c r="AP6" s="233">
        <v>177.14</v>
      </c>
      <c r="AQ6" s="224" t="s">
        <v>98</v>
      </c>
      <c r="AR6" s="397"/>
      <c r="AS6" s="398"/>
      <c r="AT6" s="247">
        <f>ROUND((IF($AP$3="4週",$AP$5*4-IFERROR($G$12*($AP$5/5),0),$AP$6-($G$12*ROUND(($AP$6*(28/DAY(EOMONTH($K$10,0))))/4/5,2)))),2)</f>
        <v>160</v>
      </c>
      <c r="AU6" s="246" t="s">
        <v>98</v>
      </c>
    </row>
    <row r="7" spans="1:78" ht="22.8" customHeight="1" thickBot="1"/>
    <row r="8" spans="1:78" ht="22.8" customHeight="1">
      <c r="A8" s="68"/>
      <c r="B8" s="56" t="s">
        <v>164</v>
      </c>
      <c r="C8" s="57" t="s">
        <v>165</v>
      </c>
      <c r="D8" s="434" t="s">
        <v>195</v>
      </c>
      <c r="E8" s="435"/>
      <c r="F8" s="436"/>
      <c r="G8" s="403" t="s">
        <v>181</v>
      </c>
      <c r="H8" s="404"/>
      <c r="I8" s="404"/>
      <c r="J8" s="405"/>
      <c r="K8" s="438" t="s">
        <v>183</v>
      </c>
      <c r="L8" s="439"/>
      <c r="M8" s="439"/>
      <c r="N8" s="439"/>
      <c r="O8" s="439"/>
      <c r="P8" s="439"/>
      <c r="Q8" s="439"/>
      <c r="R8" s="439"/>
      <c r="S8" s="439"/>
      <c r="T8" s="439"/>
      <c r="U8" s="439"/>
      <c r="V8" s="439"/>
      <c r="W8" s="439"/>
      <c r="X8" s="439"/>
      <c r="Y8" s="439"/>
      <c r="Z8" s="439"/>
      <c r="AA8" s="439"/>
      <c r="AB8" s="439"/>
      <c r="AC8" s="439"/>
      <c r="AD8" s="439"/>
      <c r="AE8" s="439"/>
      <c r="AF8" s="439"/>
      <c r="AG8" s="439"/>
      <c r="AH8" s="439"/>
      <c r="AI8" s="439"/>
      <c r="AJ8" s="439"/>
      <c r="AK8" s="439"/>
      <c r="AL8" s="439"/>
      <c r="AM8" s="439"/>
      <c r="AN8" s="439"/>
      <c r="AO8" s="440"/>
      <c r="AP8" s="58" t="s">
        <v>184</v>
      </c>
      <c r="AQ8" s="59" t="s">
        <v>197</v>
      </c>
      <c r="AR8" s="59"/>
      <c r="AS8" s="57" t="s">
        <v>202</v>
      </c>
      <c r="AT8" s="59" t="s">
        <v>205</v>
      </c>
      <c r="AU8" s="60" t="s">
        <v>206</v>
      </c>
      <c r="AV8" s="1" t="s">
        <v>261</v>
      </c>
    </row>
    <row r="9" spans="1:78" ht="22.8" customHeight="1">
      <c r="A9" s="361" t="s">
        <v>192</v>
      </c>
      <c r="B9" s="364" t="s">
        <v>127</v>
      </c>
      <c r="C9" s="345" t="s">
        <v>126</v>
      </c>
      <c r="D9" s="367" t="s">
        <v>102</v>
      </c>
      <c r="E9" s="368"/>
      <c r="F9" s="369"/>
      <c r="G9" s="376" t="s">
        <v>125</v>
      </c>
      <c r="H9" s="377"/>
      <c r="I9" s="377"/>
      <c r="J9" s="378"/>
      <c r="K9" s="354" t="s">
        <v>76</v>
      </c>
      <c r="L9" s="341"/>
      <c r="M9" s="341"/>
      <c r="N9" s="341"/>
      <c r="O9" s="341"/>
      <c r="P9" s="341"/>
      <c r="Q9" s="355"/>
      <c r="R9" s="354" t="s">
        <v>75</v>
      </c>
      <c r="S9" s="341"/>
      <c r="T9" s="341"/>
      <c r="U9" s="341"/>
      <c r="V9" s="341"/>
      <c r="W9" s="341"/>
      <c r="X9" s="355"/>
      <c r="Y9" s="354" t="s">
        <v>74</v>
      </c>
      <c r="Z9" s="341"/>
      <c r="AA9" s="341"/>
      <c r="AB9" s="341"/>
      <c r="AC9" s="341"/>
      <c r="AD9" s="341"/>
      <c r="AE9" s="355"/>
      <c r="AF9" s="354" t="s">
        <v>191</v>
      </c>
      <c r="AG9" s="341"/>
      <c r="AH9" s="341"/>
      <c r="AI9" s="341"/>
      <c r="AJ9" s="341"/>
      <c r="AK9" s="341"/>
      <c r="AL9" s="355"/>
      <c r="AM9" s="354" t="s">
        <v>73</v>
      </c>
      <c r="AN9" s="341"/>
      <c r="AO9" s="355"/>
      <c r="AP9" s="356" t="s">
        <v>81</v>
      </c>
      <c r="AQ9" s="348" t="s">
        <v>1</v>
      </c>
      <c r="AR9" s="348" t="s">
        <v>2</v>
      </c>
      <c r="AS9" s="345" t="s">
        <v>215</v>
      </c>
      <c r="AT9" s="348" t="s">
        <v>216</v>
      </c>
      <c r="AU9" s="351" t="s">
        <v>217</v>
      </c>
      <c r="AV9" s="354" t="s">
        <v>76</v>
      </c>
      <c r="AW9" s="341"/>
      <c r="AX9" s="341"/>
      <c r="AY9" s="341"/>
      <c r="AZ9" s="341"/>
      <c r="BA9" s="341"/>
      <c r="BB9" s="335"/>
      <c r="BC9" s="334" t="s">
        <v>75</v>
      </c>
      <c r="BD9" s="341"/>
      <c r="BE9" s="341"/>
      <c r="BF9" s="341"/>
      <c r="BG9" s="341"/>
      <c r="BH9" s="341"/>
      <c r="BI9" s="335"/>
      <c r="BJ9" s="334" t="s">
        <v>74</v>
      </c>
      <c r="BK9" s="341"/>
      <c r="BL9" s="341"/>
      <c r="BM9" s="341"/>
      <c r="BN9" s="341"/>
      <c r="BO9" s="341"/>
      <c r="BP9" s="335"/>
      <c r="BQ9" s="334" t="s">
        <v>191</v>
      </c>
      <c r="BR9" s="341"/>
      <c r="BS9" s="341"/>
      <c r="BT9" s="341"/>
      <c r="BU9" s="341"/>
      <c r="BV9" s="341"/>
      <c r="BW9" s="335"/>
      <c r="BX9" s="334" t="s">
        <v>73</v>
      </c>
      <c r="BY9" s="341"/>
      <c r="BZ9" s="335"/>
    </row>
    <row r="10" spans="1:78" ht="22.8" customHeight="1">
      <c r="A10" s="362"/>
      <c r="B10" s="365"/>
      <c r="C10" s="346"/>
      <c r="D10" s="370"/>
      <c r="E10" s="371"/>
      <c r="F10" s="372"/>
      <c r="G10" s="379"/>
      <c r="H10" s="380"/>
      <c r="I10" s="380"/>
      <c r="J10" s="381"/>
      <c r="K10" s="76">
        <f>DATE(VLOOKUP($B$2,マスタ!$A$2:$B$5,2,FALSE)-1+IF($C$2="元",1,$C$2),$G$2,1)</f>
        <v>43070</v>
      </c>
      <c r="L10" s="19">
        <f t="shared" ref="L10:AL10" si="0">K10+1</f>
        <v>43071</v>
      </c>
      <c r="M10" s="19">
        <f t="shared" si="0"/>
        <v>43072</v>
      </c>
      <c r="N10" s="19">
        <f t="shared" si="0"/>
        <v>43073</v>
      </c>
      <c r="O10" s="19">
        <f t="shared" si="0"/>
        <v>43074</v>
      </c>
      <c r="P10" s="19">
        <f t="shared" si="0"/>
        <v>43075</v>
      </c>
      <c r="Q10" s="20">
        <f t="shared" si="0"/>
        <v>43076</v>
      </c>
      <c r="R10" s="18">
        <f t="shared" si="0"/>
        <v>43077</v>
      </c>
      <c r="S10" s="19">
        <f t="shared" si="0"/>
        <v>43078</v>
      </c>
      <c r="T10" s="19">
        <f t="shared" si="0"/>
        <v>43079</v>
      </c>
      <c r="U10" s="19">
        <f t="shared" si="0"/>
        <v>43080</v>
      </c>
      <c r="V10" s="19">
        <f t="shared" si="0"/>
        <v>43081</v>
      </c>
      <c r="W10" s="19">
        <f t="shared" si="0"/>
        <v>43082</v>
      </c>
      <c r="X10" s="20">
        <f t="shared" si="0"/>
        <v>43083</v>
      </c>
      <c r="Y10" s="18">
        <f t="shared" si="0"/>
        <v>43084</v>
      </c>
      <c r="Z10" s="19">
        <f t="shared" si="0"/>
        <v>43085</v>
      </c>
      <c r="AA10" s="19">
        <f t="shared" si="0"/>
        <v>43086</v>
      </c>
      <c r="AB10" s="19">
        <f t="shared" si="0"/>
        <v>43087</v>
      </c>
      <c r="AC10" s="19">
        <f t="shared" si="0"/>
        <v>43088</v>
      </c>
      <c r="AD10" s="19">
        <f t="shared" si="0"/>
        <v>43089</v>
      </c>
      <c r="AE10" s="20">
        <f t="shared" si="0"/>
        <v>43090</v>
      </c>
      <c r="AF10" s="18">
        <f t="shared" si="0"/>
        <v>43091</v>
      </c>
      <c r="AG10" s="19">
        <f t="shared" si="0"/>
        <v>43092</v>
      </c>
      <c r="AH10" s="19">
        <f t="shared" si="0"/>
        <v>43093</v>
      </c>
      <c r="AI10" s="19">
        <f t="shared" si="0"/>
        <v>43094</v>
      </c>
      <c r="AJ10" s="19">
        <f t="shared" si="0"/>
        <v>43095</v>
      </c>
      <c r="AK10" s="19">
        <f t="shared" si="0"/>
        <v>43096</v>
      </c>
      <c r="AL10" s="20">
        <f t="shared" si="0"/>
        <v>43097</v>
      </c>
      <c r="AM10" s="19" t="str">
        <f>IFERROR(IF($AP$3="4週","",IF(DAY(EOMONTH($K$10,0))&gt;=DAY(AL10)+1,AL10+1,"")),"")</f>
        <v/>
      </c>
      <c r="AN10" s="19" t="str">
        <f>IFERROR(IF($AP$3="4週","",IF(DAY(EOMONTH($K$10,0))&gt;=DAY(AM10)+1,AM10+1,"")),"")</f>
        <v/>
      </c>
      <c r="AO10" s="20" t="str">
        <f>IFERROR(IF($AP$3="4週","",IF(DAY(EOMONTH($K$10,0))&gt;=DAY(AN10)+1,AN10+1,"")),"")</f>
        <v/>
      </c>
      <c r="AP10" s="357"/>
      <c r="AQ10" s="349"/>
      <c r="AR10" s="349"/>
      <c r="AS10" s="346"/>
      <c r="AT10" s="349"/>
      <c r="AU10" s="352"/>
      <c r="AV10" s="19">
        <f>K10</f>
        <v>43070</v>
      </c>
      <c r="AW10" s="19">
        <f t="shared" ref="AW10:BZ10" si="1">L10</f>
        <v>43071</v>
      </c>
      <c r="AX10" s="19">
        <f t="shared" si="1"/>
        <v>43072</v>
      </c>
      <c r="AY10" s="19">
        <f t="shared" si="1"/>
        <v>43073</v>
      </c>
      <c r="AZ10" s="19">
        <f t="shared" si="1"/>
        <v>43074</v>
      </c>
      <c r="BA10" s="19">
        <f t="shared" si="1"/>
        <v>43075</v>
      </c>
      <c r="BB10" s="19">
        <f t="shared" si="1"/>
        <v>43076</v>
      </c>
      <c r="BC10" s="19">
        <f t="shared" si="1"/>
        <v>43077</v>
      </c>
      <c r="BD10" s="19">
        <f t="shared" si="1"/>
        <v>43078</v>
      </c>
      <c r="BE10" s="19">
        <f t="shared" si="1"/>
        <v>43079</v>
      </c>
      <c r="BF10" s="19">
        <f t="shared" si="1"/>
        <v>43080</v>
      </c>
      <c r="BG10" s="19">
        <f t="shared" si="1"/>
        <v>43081</v>
      </c>
      <c r="BH10" s="19">
        <f t="shared" si="1"/>
        <v>43082</v>
      </c>
      <c r="BI10" s="19">
        <f t="shared" si="1"/>
        <v>43083</v>
      </c>
      <c r="BJ10" s="19">
        <f t="shared" si="1"/>
        <v>43084</v>
      </c>
      <c r="BK10" s="19">
        <f t="shared" si="1"/>
        <v>43085</v>
      </c>
      <c r="BL10" s="19">
        <f t="shared" si="1"/>
        <v>43086</v>
      </c>
      <c r="BM10" s="19">
        <f t="shared" si="1"/>
        <v>43087</v>
      </c>
      <c r="BN10" s="19">
        <f t="shared" si="1"/>
        <v>43088</v>
      </c>
      <c r="BO10" s="19">
        <f t="shared" si="1"/>
        <v>43089</v>
      </c>
      <c r="BP10" s="19">
        <f t="shared" si="1"/>
        <v>43090</v>
      </c>
      <c r="BQ10" s="19">
        <f t="shared" si="1"/>
        <v>43091</v>
      </c>
      <c r="BR10" s="19">
        <f t="shared" si="1"/>
        <v>43092</v>
      </c>
      <c r="BS10" s="19">
        <f t="shared" si="1"/>
        <v>43093</v>
      </c>
      <c r="BT10" s="19">
        <f t="shared" si="1"/>
        <v>43094</v>
      </c>
      <c r="BU10" s="19">
        <f t="shared" si="1"/>
        <v>43095</v>
      </c>
      <c r="BV10" s="19">
        <f t="shared" si="1"/>
        <v>43096</v>
      </c>
      <c r="BW10" s="19">
        <f t="shared" si="1"/>
        <v>43097</v>
      </c>
      <c r="BX10" s="19" t="str">
        <f t="shared" si="1"/>
        <v/>
      </c>
      <c r="BY10" s="19" t="str">
        <f t="shared" si="1"/>
        <v/>
      </c>
      <c r="BZ10" s="19" t="str">
        <f t="shared" si="1"/>
        <v/>
      </c>
    </row>
    <row r="11" spans="1:78" ht="22.8" customHeight="1" thickBot="1">
      <c r="A11" s="363"/>
      <c r="B11" s="366"/>
      <c r="C11" s="347"/>
      <c r="D11" s="373"/>
      <c r="E11" s="374"/>
      <c r="F11" s="375"/>
      <c r="G11" s="382"/>
      <c r="H11" s="383"/>
      <c r="I11" s="383"/>
      <c r="J11" s="384"/>
      <c r="K11" s="77">
        <f>K10</f>
        <v>43070</v>
      </c>
      <c r="L11" s="22">
        <f t="shared" ref="L11:AL11" si="2">L10</f>
        <v>43071</v>
      </c>
      <c r="M11" s="22">
        <f t="shared" si="2"/>
        <v>43072</v>
      </c>
      <c r="N11" s="22">
        <f t="shared" si="2"/>
        <v>43073</v>
      </c>
      <c r="O11" s="22">
        <f t="shared" si="2"/>
        <v>43074</v>
      </c>
      <c r="P11" s="22">
        <f t="shared" si="2"/>
        <v>43075</v>
      </c>
      <c r="Q11" s="23">
        <f t="shared" si="2"/>
        <v>43076</v>
      </c>
      <c r="R11" s="21">
        <f t="shared" si="2"/>
        <v>43077</v>
      </c>
      <c r="S11" s="22">
        <f t="shared" si="2"/>
        <v>43078</v>
      </c>
      <c r="T11" s="22">
        <f t="shared" si="2"/>
        <v>43079</v>
      </c>
      <c r="U11" s="22">
        <f t="shared" si="2"/>
        <v>43080</v>
      </c>
      <c r="V11" s="22">
        <f t="shared" si="2"/>
        <v>43081</v>
      </c>
      <c r="W11" s="22">
        <f t="shared" si="2"/>
        <v>43082</v>
      </c>
      <c r="X11" s="23">
        <f t="shared" si="2"/>
        <v>43083</v>
      </c>
      <c r="Y11" s="21">
        <f t="shared" si="2"/>
        <v>43084</v>
      </c>
      <c r="Z11" s="22">
        <f t="shared" si="2"/>
        <v>43085</v>
      </c>
      <c r="AA11" s="22">
        <f t="shared" si="2"/>
        <v>43086</v>
      </c>
      <c r="AB11" s="22">
        <f t="shared" si="2"/>
        <v>43087</v>
      </c>
      <c r="AC11" s="22">
        <f t="shared" si="2"/>
        <v>43088</v>
      </c>
      <c r="AD11" s="22">
        <f t="shared" si="2"/>
        <v>43089</v>
      </c>
      <c r="AE11" s="23">
        <f t="shared" si="2"/>
        <v>43090</v>
      </c>
      <c r="AF11" s="21">
        <f t="shared" si="2"/>
        <v>43091</v>
      </c>
      <c r="AG11" s="22">
        <f t="shared" si="2"/>
        <v>43092</v>
      </c>
      <c r="AH11" s="22">
        <f t="shared" si="2"/>
        <v>43093</v>
      </c>
      <c r="AI11" s="22">
        <f t="shared" si="2"/>
        <v>43094</v>
      </c>
      <c r="AJ11" s="22">
        <f t="shared" si="2"/>
        <v>43095</v>
      </c>
      <c r="AK11" s="22">
        <f t="shared" si="2"/>
        <v>43096</v>
      </c>
      <c r="AL11" s="23">
        <f t="shared" si="2"/>
        <v>43097</v>
      </c>
      <c r="AM11" s="22" t="str">
        <f>AM10</f>
        <v/>
      </c>
      <c r="AN11" s="22" t="str">
        <f>AN10</f>
        <v/>
      </c>
      <c r="AO11" s="23" t="str">
        <f>AO10</f>
        <v/>
      </c>
      <c r="AP11" s="358"/>
      <c r="AQ11" s="350"/>
      <c r="AR11" s="350"/>
      <c r="AS11" s="347"/>
      <c r="AT11" s="350"/>
      <c r="AU11" s="353"/>
      <c r="AV11" s="94">
        <f>AV10</f>
        <v>43070</v>
      </c>
      <c r="AW11" s="94">
        <f t="shared" ref="AW11:BW11" si="3">AW10</f>
        <v>43071</v>
      </c>
      <c r="AX11" s="94">
        <f t="shared" si="3"/>
        <v>43072</v>
      </c>
      <c r="AY11" s="94">
        <f t="shared" si="3"/>
        <v>43073</v>
      </c>
      <c r="AZ11" s="94">
        <f t="shared" si="3"/>
        <v>43074</v>
      </c>
      <c r="BA11" s="94">
        <f t="shared" si="3"/>
        <v>43075</v>
      </c>
      <c r="BB11" s="94">
        <f t="shared" si="3"/>
        <v>43076</v>
      </c>
      <c r="BC11" s="94">
        <f t="shared" si="3"/>
        <v>43077</v>
      </c>
      <c r="BD11" s="94">
        <f t="shared" si="3"/>
        <v>43078</v>
      </c>
      <c r="BE11" s="94">
        <f t="shared" si="3"/>
        <v>43079</v>
      </c>
      <c r="BF11" s="94">
        <f t="shared" si="3"/>
        <v>43080</v>
      </c>
      <c r="BG11" s="94">
        <f t="shared" si="3"/>
        <v>43081</v>
      </c>
      <c r="BH11" s="94">
        <f t="shared" si="3"/>
        <v>43082</v>
      </c>
      <c r="BI11" s="94">
        <f t="shared" si="3"/>
        <v>43083</v>
      </c>
      <c r="BJ11" s="94">
        <f t="shared" si="3"/>
        <v>43084</v>
      </c>
      <c r="BK11" s="94">
        <f t="shared" si="3"/>
        <v>43085</v>
      </c>
      <c r="BL11" s="94">
        <f t="shared" si="3"/>
        <v>43086</v>
      </c>
      <c r="BM11" s="94">
        <f t="shared" si="3"/>
        <v>43087</v>
      </c>
      <c r="BN11" s="94">
        <f t="shared" si="3"/>
        <v>43088</v>
      </c>
      <c r="BO11" s="94">
        <f t="shared" si="3"/>
        <v>43089</v>
      </c>
      <c r="BP11" s="94">
        <f t="shared" si="3"/>
        <v>43090</v>
      </c>
      <c r="BQ11" s="94">
        <f t="shared" si="3"/>
        <v>43091</v>
      </c>
      <c r="BR11" s="94">
        <f t="shared" si="3"/>
        <v>43092</v>
      </c>
      <c r="BS11" s="94">
        <f t="shared" si="3"/>
        <v>43093</v>
      </c>
      <c r="BT11" s="94">
        <f t="shared" si="3"/>
        <v>43094</v>
      </c>
      <c r="BU11" s="94">
        <f t="shared" si="3"/>
        <v>43095</v>
      </c>
      <c r="BV11" s="94">
        <f t="shared" si="3"/>
        <v>43096</v>
      </c>
      <c r="BW11" s="94">
        <f t="shared" si="3"/>
        <v>43097</v>
      </c>
      <c r="BX11" s="94" t="str">
        <f>BX10</f>
        <v/>
      </c>
      <c r="BY11" s="94" t="str">
        <f>BY10</f>
        <v/>
      </c>
      <c r="BZ11" s="94" t="str">
        <f>BZ10</f>
        <v/>
      </c>
    </row>
    <row r="12" spans="1:78" ht="22.8" customHeight="1" thickBot="1">
      <c r="A12" s="359" t="s">
        <v>403</v>
      </c>
      <c r="B12" s="360"/>
      <c r="C12" s="360"/>
      <c r="D12" s="360"/>
      <c r="E12" s="360"/>
      <c r="F12" s="360"/>
      <c r="G12" s="342">
        <f>COUNTIF(IF($AP$3="4週",$K$12:$AL$12,$K$12:$AO$12),"○")</f>
        <v>0</v>
      </c>
      <c r="H12" s="343"/>
      <c r="I12" s="343"/>
      <c r="J12" s="344"/>
      <c r="K12" s="242"/>
      <c r="L12" s="243"/>
      <c r="M12" s="243"/>
      <c r="N12" s="243"/>
      <c r="O12" s="243"/>
      <c r="P12" s="243"/>
      <c r="Q12" s="244"/>
      <c r="R12" s="245"/>
      <c r="S12" s="243"/>
      <c r="T12" s="243"/>
      <c r="U12" s="243"/>
      <c r="V12" s="243"/>
      <c r="W12" s="243"/>
      <c r="X12" s="244"/>
      <c r="Y12" s="245"/>
      <c r="Z12" s="243"/>
      <c r="AA12" s="243"/>
      <c r="AB12" s="243"/>
      <c r="AC12" s="243"/>
      <c r="AD12" s="243"/>
      <c r="AE12" s="244"/>
      <c r="AF12" s="245"/>
      <c r="AG12" s="243"/>
      <c r="AH12" s="243"/>
      <c r="AI12" s="243"/>
      <c r="AJ12" s="243"/>
      <c r="AK12" s="243"/>
      <c r="AL12" s="244"/>
      <c r="AM12" s="243"/>
      <c r="AN12" s="243"/>
      <c r="AO12" s="244"/>
      <c r="AP12" s="237"/>
      <c r="AQ12" s="237"/>
      <c r="AR12" s="237"/>
      <c r="AS12" s="238"/>
      <c r="AT12" s="239"/>
      <c r="AU12" s="240"/>
      <c r="AV12" s="241"/>
      <c r="AW12" s="241"/>
      <c r="AX12" s="241"/>
      <c r="AY12" s="241"/>
      <c r="AZ12" s="241"/>
      <c r="BA12" s="241"/>
      <c r="BB12" s="241"/>
      <c r="BC12" s="241"/>
      <c r="BD12" s="241"/>
      <c r="BE12" s="241"/>
      <c r="BF12" s="241"/>
      <c r="BG12" s="241"/>
      <c r="BH12" s="241"/>
      <c r="BI12" s="241"/>
      <c r="BJ12" s="241"/>
      <c r="BK12" s="241"/>
      <c r="BL12" s="241"/>
      <c r="BM12" s="241"/>
      <c r="BN12" s="241"/>
      <c r="BO12" s="241"/>
      <c r="BP12" s="241"/>
      <c r="BQ12" s="241"/>
      <c r="BR12" s="241"/>
      <c r="BS12" s="241"/>
      <c r="BT12" s="241"/>
      <c r="BU12" s="241"/>
      <c r="BV12" s="241"/>
      <c r="BW12" s="241"/>
      <c r="BX12" s="241"/>
      <c r="BY12" s="241"/>
      <c r="BZ12" s="241"/>
    </row>
    <row r="13" spans="1:78" ht="22.8" customHeight="1" thickTop="1">
      <c r="A13" s="75">
        <f>ROW()-ROW($A$12)</f>
        <v>1</v>
      </c>
      <c r="B13" s="48" t="s">
        <v>3</v>
      </c>
      <c r="C13" s="236"/>
      <c r="D13" s="281"/>
      <c r="E13" s="282"/>
      <c r="F13" s="283"/>
      <c r="G13" s="281"/>
      <c r="H13" s="282"/>
      <c r="I13" s="282"/>
      <c r="J13" s="284"/>
      <c r="K13" s="48"/>
      <c r="L13" s="48"/>
      <c r="M13" s="48"/>
      <c r="N13" s="49"/>
      <c r="O13" s="49"/>
      <c r="P13" s="48"/>
      <c r="Q13" s="49"/>
      <c r="R13" s="50"/>
      <c r="S13" s="49"/>
      <c r="T13" s="49"/>
      <c r="U13" s="49"/>
      <c r="V13" s="49"/>
      <c r="W13" s="49"/>
      <c r="X13" s="51"/>
      <c r="Y13" s="50"/>
      <c r="Z13" s="49"/>
      <c r="AA13" s="49"/>
      <c r="AB13" s="49"/>
      <c r="AC13" s="49"/>
      <c r="AD13" s="49"/>
      <c r="AE13" s="51"/>
      <c r="AF13" s="50"/>
      <c r="AG13" s="49"/>
      <c r="AH13" s="49"/>
      <c r="AI13" s="49"/>
      <c r="AJ13" s="49"/>
      <c r="AK13" s="49"/>
      <c r="AL13" s="51"/>
      <c r="AM13" s="49"/>
      <c r="AN13" s="49"/>
      <c r="AO13" s="51"/>
      <c r="AP13" s="40" t="str">
        <f>IF($G13="","",IFERROR(IF($AP$3="4週",SUM($AV13:$BW13),SUM($AV13:$BZ13)),""))</f>
        <v/>
      </c>
      <c r="AQ13" s="3" t="str">
        <f>IF($AP13="","",IF($AP$3="4週",$AP13/4,$AP13/(DAY(EOMONTH($K$10,0))/7)))</f>
        <v/>
      </c>
      <c r="AR13" s="3" t="str">
        <f>IF(OR(AND($AP$5="",$AP$6=""),$AQ13=""),"",MIN(1,ROUNDDOWN($AQ13/IF($AS13="",$AT$5,30*IF($AP$3="4週",(28-$G$12)/28,(DAY(EOMONTH($K$10,0))-$G$12)/DAY(EOMONTH($K$10,0)))),2)))</f>
        <v/>
      </c>
      <c r="AS13" s="47"/>
      <c r="AT13" s="52"/>
      <c r="AU13" s="53"/>
      <c r="AV13" s="109" t="str">
        <f>IFERROR(VLOOKUP(K13,別添①勤務時間!$A$3:$K$39,10,FALSE),"")</f>
        <v/>
      </c>
      <c r="AW13" s="109" t="str">
        <f>IFERROR(VLOOKUP(L13,別添①勤務時間!$A$3:$K$39,10,FALSE),"")</f>
        <v/>
      </c>
      <c r="AX13" s="109" t="str">
        <f>IFERROR(VLOOKUP(M13,別添①勤務時間!$A$3:$K$39,10,FALSE),"")</f>
        <v/>
      </c>
      <c r="AY13" s="109" t="str">
        <f>IFERROR(VLOOKUP(N13,別添①勤務時間!$A$3:$K$39,10,FALSE),"")</f>
        <v/>
      </c>
      <c r="AZ13" s="109" t="str">
        <f>IFERROR(VLOOKUP(O13,別添①勤務時間!$A$3:$K$39,10,FALSE),"")</f>
        <v/>
      </c>
      <c r="BA13" s="109" t="str">
        <f>IFERROR(VLOOKUP(P13,別添①勤務時間!$A$3:$K$39,10,FALSE),"")</f>
        <v/>
      </c>
      <c r="BB13" s="109" t="str">
        <f>IFERROR(VLOOKUP(Q13,別添①勤務時間!$A$3:$K$39,10,FALSE),"")</f>
        <v/>
      </c>
      <c r="BC13" s="109" t="str">
        <f>IFERROR(VLOOKUP(R13,別添①勤務時間!$A$3:$K$39,10,FALSE),"")</f>
        <v/>
      </c>
      <c r="BD13" s="109" t="str">
        <f>IFERROR(VLOOKUP(S13,別添①勤務時間!$A$3:$K$39,10,FALSE),"")</f>
        <v/>
      </c>
      <c r="BE13" s="109" t="str">
        <f>IFERROR(VLOOKUP(T13,別添①勤務時間!$A$3:$K$39,10,FALSE),"")</f>
        <v/>
      </c>
      <c r="BF13" s="109" t="str">
        <f>IFERROR(VLOOKUP(U13,別添①勤務時間!$A$3:$K$39,10,FALSE),"")</f>
        <v/>
      </c>
      <c r="BG13" s="109" t="str">
        <f>IFERROR(VLOOKUP(V13,別添①勤務時間!$A$3:$K$39,10,FALSE),"")</f>
        <v/>
      </c>
      <c r="BH13" s="109" t="str">
        <f>IFERROR(VLOOKUP(W13,別添①勤務時間!$A$3:$K$39,10,FALSE),"")</f>
        <v/>
      </c>
      <c r="BI13" s="109" t="str">
        <f>IFERROR(VLOOKUP(X13,別添①勤務時間!$A$3:$K$39,10,FALSE),"")</f>
        <v/>
      </c>
      <c r="BJ13" s="109" t="str">
        <f>IFERROR(VLOOKUP(Y13,別添①勤務時間!$A$3:$K$39,10,FALSE),"")</f>
        <v/>
      </c>
      <c r="BK13" s="109" t="str">
        <f>IFERROR(VLOOKUP(Z13,別添①勤務時間!$A$3:$K$39,10,FALSE),"")</f>
        <v/>
      </c>
      <c r="BL13" s="109" t="str">
        <f>IFERROR(VLOOKUP(AA13,別添①勤務時間!$A$3:$K$39,10,FALSE),"")</f>
        <v/>
      </c>
      <c r="BM13" s="109" t="str">
        <f>IFERROR(VLOOKUP(AB13,別添①勤務時間!$A$3:$K$39,10,FALSE),"")</f>
        <v/>
      </c>
      <c r="BN13" s="109" t="str">
        <f>IFERROR(VLOOKUP(AC13,別添①勤務時間!$A$3:$K$39,10,FALSE),"")</f>
        <v/>
      </c>
      <c r="BO13" s="109" t="str">
        <f>IFERROR(VLOOKUP(AD13,別添①勤務時間!$A$3:$K$39,10,FALSE),"")</f>
        <v/>
      </c>
      <c r="BP13" s="109" t="str">
        <f>IFERROR(VLOOKUP(AE13,別添①勤務時間!$A$3:$K$39,10,FALSE),"")</f>
        <v/>
      </c>
      <c r="BQ13" s="109" t="str">
        <f>IFERROR(VLOOKUP(AF13,別添①勤務時間!$A$3:$K$39,10,FALSE),"")</f>
        <v/>
      </c>
      <c r="BR13" s="109" t="str">
        <f>IFERROR(VLOOKUP(AG13,別添①勤務時間!$A$3:$K$39,10,FALSE),"")</f>
        <v/>
      </c>
      <c r="BS13" s="109" t="str">
        <f>IFERROR(VLOOKUP(AH13,別添①勤務時間!$A$3:$K$39,10,FALSE),"")</f>
        <v/>
      </c>
      <c r="BT13" s="109" t="str">
        <f>IFERROR(VLOOKUP(AI13,別添①勤務時間!$A$3:$K$39,10,FALSE),"")</f>
        <v/>
      </c>
      <c r="BU13" s="109" t="str">
        <f>IFERROR(VLOOKUP(AJ13,別添①勤務時間!$A$3:$K$39,10,FALSE),"")</f>
        <v/>
      </c>
      <c r="BV13" s="109" t="str">
        <f>IFERROR(VLOOKUP(AK13,別添①勤務時間!$A$3:$K$39,10,FALSE),"")</f>
        <v/>
      </c>
      <c r="BW13" s="109" t="str">
        <f>IFERROR(VLOOKUP(AL13,別添①勤務時間!$A$3:$K$39,10,FALSE),"")</f>
        <v/>
      </c>
      <c r="BX13" s="109" t="str">
        <f>IFERROR(VLOOKUP(AM13,別添①勤務時間!$A$3:$K$39,10,FALSE),"")</f>
        <v/>
      </c>
      <c r="BY13" s="109" t="str">
        <f>IFERROR(VLOOKUP(AN13,別添①勤務時間!$A$3:$K$39,10,FALSE),"")</f>
        <v/>
      </c>
      <c r="BZ13" s="109" t="str">
        <f>IFERROR(VLOOKUP(AO13,別添①勤務時間!$A$3:$K$39,10,FALSE),"")</f>
        <v/>
      </c>
    </row>
    <row r="14" spans="1:78" ht="22.8" customHeight="1">
      <c r="A14" s="75">
        <f t="shared" ref="A14:A28" si="4">ROW()-ROW($A$12)</f>
        <v>2</v>
      </c>
      <c r="B14" s="48" t="s">
        <v>20</v>
      </c>
      <c r="C14" s="236"/>
      <c r="D14" s="281"/>
      <c r="E14" s="282"/>
      <c r="F14" s="283"/>
      <c r="G14" s="281"/>
      <c r="H14" s="282"/>
      <c r="I14" s="282"/>
      <c r="J14" s="284"/>
      <c r="K14" s="48"/>
      <c r="L14" s="49"/>
      <c r="M14" s="49"/>
      <c r="N14" s="49"/>
      <c r="O14" s="49"/>
      <c r="P14" s="49"/>
      <c r="Q14" s="51"/>
      <c r="R14" s="50"/>
      <c r="S14" s="49"/>
      <c r="T14" s="49"/>
      <c r="U14" s="49"/>
      <c r="V14" s="49"/>
      <c r="W14" s="49"/>
      <c r="X14" s="51"/>
      <c r="Y14" s="50"/>
      <c r="Z14" s="49"/>
      <c r="AA14" s="49"/>
      <c r="AB14" s="49"/>
      <c r="AC14" s="49"/>
      <c r="AD14" s="49"/>
      <c r="AE14" s="51"/>
      <c r="AF14" s="50"/>
      <c r="AG14" s="49"/>
      <c r="AH14" s="49"/>
      <c r="AI14" s="49"/>
      <c r="AJ14" s="49"/>
      <c r="AK14" s="49"/>
      <c r="AL14" s="51"/>
      <c r="AM14" s="49"/>
      <c r="AN14" s="49"/>
      <c r="AO14" s="51"/>
      <c r="AP14" s="40" t="str">
        <f t="shared" ref="AP14:AP28" si="5">IF($G14="","",IFERROR(IF($AP$3="4週",SUM($AV14:$BW14),SUM($AV14:$BZ14)),""))</f>
        <v/>
      </c>
      <c r="AQ14" s="3" t="str">
        <f>IF($AP14="","",IF($AP$3="4週",$AP14/4,$AP14/(DAY(EOMONTH($K$10,0))/7)))</f>
        <v/>
      </c>
      <c r="AR14" s="3" t="str">
        <f t="shared" ref="AR14:AR28" si="6">IF(OR(AND($AP$5="",$AP$6=""),$AQ14=""),"",MIN(1,ROUNDDOWN($AQ14/IF($AS14="",$AT$5,30*IF($AP$3="4週",(28-$G$12)/28,(DAY(EOMONTH($K$10,0))-$G$12)/DAY(EOMONTH($K$10,0)))),2)))</f>
        <v/>
      </c>
      <c r="AS14" s="47"/>
      <c r="AT14" s="52"/>
      <c r="AU14" s="53"/>
      <c r="AV14" s="109" t="str">
        <f>IFERROR(VLOOKUP(K14,別添①勤務時間!$A$3:$K$39,10,FALSE),"")</f>
        <v/>
      </c>
      <c r="AW14" s="109" t="str">
        <f>IFERROR(VLOOKUP(L14,別添①勤務時間!$A$3:$K$39,10,FALSE),"")</f>
        <v/>
      </c>
      <c r="AX14" s="109" t="str">
        <f>IFERROR(VLOOKUP(M14,別添①勤務時間!$A$3:$K$39,10,FALSE),"")</f>
        <v/>
      </c>
      <c r="AY14" s="109" t="str">
        <f>IFERROR(VLOOKUP(N14,別添①勤務時間!$A$3:$K$39,10,FALSE),"")</f>
        <v/>
      </c>
      <c r="AZ14" s="109" t="str">
        <f>IFERROR(VLOOKUP(O14,別添①勤務時間!$A$3:$K$39,10,FALSE),"")</f>
        <v/>
      </c>
      <c r="BA14" s="109" t="str">
        <f>IFERROR(VLOOKUP(P14,別添①勤務時間!$A$3:$K$39,10,FALSE),"")</f>
        <v/>
      </c>
      <c r="BB14" s="109" t="str">
        <f>IFERROR(VLOOKUP(Q14,別添①勤務時間!$A$3:$K$39,10,FALSE),"")</f>
        <v/>
      </c>
      <c r="BC14" s="109" t="str">
        <f>IFERROR(VLOOKUP(R14,別添①勤務時間!$A$3:$K$39,10,FALSE),"")</f>
        <v/>
      </c>
      <c r="BD14" s="109" t="str">
        <f>IFERROR(VLOOKUP(S14,別添①勤務時間!$A$3:$K$39,10,FALSE),"")</f>
        <v/>
      </c>
      <c r="BE14" s="109" t="str">
        <f>IFERROR(VLOOKUP(T14,別添①勤務時間!$A$3:$K$39,10,FALSE),"")</f>
        <v/>
      </c>
      <c r="BF14" s="109" t="str">
        <f>IFERROR(VLOOKUP(U14,別添①勤務時間!$A$3:$K$39,10,FALSE),"")</f>
        <v/>
      </c>
      <c r="BG14" s="109" t="str">
        <f>IFERROR(VLOOKUP(V14,別添①勤務時間!$A$3:$K$39,10,FALSE),"")</f>
        <v/>
      </c>
      <c r="BH14" s="109" t="str">
        <f>IFERROR(VLOOKUP(W14,別添①勤務時間!$A$3:$K$39,10,FALSE),"")</f>
        <v/>
      </c>
      <c r="BI14" s="109" t="str">
        <f>IFERROR(VLOOKUP(X14,別添①勤務時間!$A$3:$K$39,10,FALSE),"")</f>
        <v/>
      </c>
      <c r="BJ14" s="109" t="str">
        <f>IFERROR(VLOOKUP(Y14,別添①勤務時間!$A$3:$K$39,10,FALSE),"")</f>
        <v/>
      </c>
      <c r="BK14" s="109" t="str">
        <f>IFERROR(VLOOKUP(Z14,別添①勤務時間!$A$3:$K$39,10,FALSE),"")</f>
        <v/>
      </c>
      <c r="BL14" s="109" t="str">
        <f>IFERROR(VLOOKUP(AA14,別添①勤務時間!$A$3:$K$39,10,FALSE),"")</f>
        <v/>
      </c>
      <c r="BM14" s="109" t="str">
        <f>IFERROR(VLOOKUP(AB14,別添①勤務時間!$A$3:$K$39,10,FALSE),"")</f>
        <v/>
      </c>
      <c r="BN14" s="109" t="str">
        <f>IFERROR(VLOOKUP(AC14,別添①勤務時間!$A$3:$K$39,10,FALSE),"")</f>
        <v/>
      </c>
      <c r="BO14" s="109" t="str">
        <f>IFERROR(VLOOKUP(AD14,別添①勤務時間!$A$3:$K$39,10,FALSE),"")</f>
        <v/>
      </c>
      <c r="BP14" s="109" t="str">
        <f>IFERROR(VLOOKUP(AE14,別添①勤務時間!$A$3:$K$39,10,FALSE),"")</f>
        <v/>
      </c>
      <c r="BQ14" s="109" t="str">
        <f>IFERROR(VLOOKUP(AF14,別添①勤務時間!$A$3:$K$39,10,FALSE),"")</f>
        <v/>
      </c>
      <c r="BR14" s="109" t="str">
        <f>IFERROR(VLOOKUP(AG14,別添①勤務時間!$A$3:$K$39,10,FALSE),"")</f>
        <v/>
      </c>
      <c r="BS14" s="109" t="str">
        <f>IFERROR(VLOOKUP(AH14,別添①勤務時間!$A$3:$K$39,10,FALSE),"")</f>
        <v/>
      </c>
      <c r="BT14" s="109" t="str">
        <f>IFERROR(VLOOKUP(AI14,別添①勤務時間!$A$3:$K$39,10,FALSE),"")</f>
        <v/>
      </c>
      <c r="BU14" s="109" t="str">
        <f>IFERROR(VLOOKUP(AJ14,別添①勤務時間!$A$3:$K$39,10,FALSE),"")</f>
        <v/>
      </c>
      <c r="BV14" s="109" t="str">
        <f>IFERROR(VLOOKUP(AK14,別添①勤務時間!$A$3:$K$39,10,FALSE),"")</f>
        <v/>
      </c>
      <c r="BW14" s="109" t="str">
        <f>IFERROR(VLOOKUP(AL14,別添①勤務時間!$A$3:$K$39,10,FALSE),"")</f>
        <v/>
      </c>
      <c r="BX14" s="109" t="str">
        <f>IFERROR(VLOOKUP(AM14,別添①勤務時間!$A$3:$K$39,10,FALSE),"")</f>
        <v/>
      </c>
      <c r="BY14" s="109" t="str">
        <f>IFERROR(VLOOKUP(AN14,別添①勤務時間!$A$3:$K$39,10,FALSE),"")</f>
        <v/>
      </c>
      <c r="BZ14" s="109" t="str">
        <f>IFERROR(VLOOKUP(AO14,別添①勤務時間!$A$3:$K$39,10,FALSE),"")</f>
        <v/>
      </c>
    </row>
    <row r="15" spans="1:78" ht="22.8" customHeight="1">
      <c r="A15" s="75">
        <f t="shared" si="4"/>
        <v>3</v>
      </c>
      <c r="B15" s="48" t="s">
        <v>34</v>
      </c>
      <c r="C15" s="236"/>
      <c r="D15" s="281"/>
      <c r="E15" s="282"/>
      <c r="F15" s="283"/>
      <c r="G15" s="281"/>
      <c r="H15" s="282"/>
      <c r="I15" s="282"/>
      <c r="J15" s="284"/>
      <c r="K15" s="48"/>
      <c r="L15" s="49"/>
      <c r="M15" s="49"/>
      <c r="N15" s="49"/>
      <c r="O15" s="49"/>
      <c r="P15" s="49"/>
      <c r="Q15" s="51"/>
      <c r="R15" s="50"/>
      <c r="S15" s="49"/>
      <c r="T15" s="49"/>
      <c r="U15" s="49"/>
      <c r="V15" s="49"/>
      <c r="W15" s="49"/>
      <c r="X15" s="51"/>
      <c r="Y15" s="50"/>
      <c r="Z15" s="49"/>
      <c r="AA15" s="49"/>
      <c r="AB15" s="49"/>
      <c r="AC15" s="49"/>
      <c r="AD15" s="49"/>
      <c r="AE15" s="51"/>
      <c r="AF15" s="50"/>
      <c r="AG15" s="49"/>
      <c r="AH15" s="49"/>
      <c r="AI15" s="49"/>
      <c r="AJ15" s="49"/>
      <c r="AK15" s="49"/>
      <c r="AL15" s="51"/>
      <c r="AM15" s="49"/>
      <c r="AN15" s="49"/>
      <c r="AO15" s="51"/>
      <c r="AP15" s="40" t="str">
        <f t="shared" si="5"/>
        <v/>
      </c>
      <c r="AQ15" s="3" t="str">
        <f t="shared" ref="AQ15:AQ28" si="7">IF($AP15="","",IF($AP$3="4週",$AP15/4,$AP15/(DAY(EOMONTH($K$10,0))/7)))</f>
        <v/>
      </c>
      <c r="AR15" s="3" t="str">
        <f t="shared" si="6"/>
        <v/>
      </c>
      <c r="AS15" s="47"/>
      <c r="AT15" s="52"/>
      <c r="AU15" s="53"/>
      <c r="AV15" s="109" t="str">
        <f>IFERROR(VLOOKUP(K15,別添①勤務時間!$A$3:$K$39,10,FALSE),"")</f>
        <v/>
      </c>
      <c r="AW15" s="109" t="str">
        <f>IFERROR(VLOOKUP(L15,別添①勤務時間!$A$3:$K$39,10,FALSE),"")</f>
        <v/>
      </c>
      <c r="AX15" s="109" t="str">
        <f>IFERROR(VLOOKUP(M15,別添①勤務時間!$A$3:$K$39,10,FALSE),"")</f>
        <v/>
      </c>
      <c r="AY15" s="109" t="str">
        <f>IFERROR(VLOOKUP(N15,別添①勤務時間!$A$3:$K$39,10,FALSE),"")</f>
        <v/>
      </c>
      <c r="AZ15" s="109" t="str">
        <f>IFERROR(VLOOKUP(O15,別添①勤務時間!$A$3:$K$39,10,FALSE),"")</f>
        <v/>
      </c>
      <c r="BA15" s="109" t="str">
        <f>IFERROR(VLOOKUP(P15,別添①勤務時間!$A$3:$K$39,10,FALSE),"")</f>
        <v/>
      </c>
      <c r="BB15" s="109" t="str">
        <f>IFERROR(VLOOKUP(Q15,別添①勤務時間!$A$3:$K$39,10,FALSE),"")</f>
        <v/>
      </c>
      <c r="BC15" s="109" t="str">
        <f>IFERROR(VLOOKUP(R15,別添①勤務時間!$A$3:$K$39,10,FALSE),"")</f>
        <v/>
      </c>
      <c r="BD15" s="109" t="str">
        <f>IFERROR(VLOOKUP(S15,別添①勤務時間!$A$3:$K$39,10,FALSE),"")</f>
        <v/>
      </c>
      <c r="BE15" s="109" t="str">
        <f>IFERROR(VLOOKUP(T15,別添①勤務時間!$A$3:$K$39,10,FALSE),"")</f>
        <v/>
      </c>
      <c r="BF15" s="109" t="str">
        <f>IFERROR(VLOOKUP(U15,別添①勤務時間!$A$3:$K$39,10,FALSE),"")</f>
        <v/>
      </c>
      <c r="BG15" s="109" t="str">
        <f>IFERROR(VLOOKUP(V15,別添①勤務時間!$A$3:$K$39,10,FALSE),"")</f>
        <v/>
      </c>
      <c r="BH15" s="109" t="str">
        <f>IFERROR(VLOOKUP(W15,別添①勤務時間!$A$3:$K$39,10,FALSE),"")</f>
        <v/>
      </c>
      <c r="BI15" s="109" t="str">
        <f>IFERROR(VLOOKUP(X15,別添①勤務時間!$A$3:$K$39,10,FALSE),"")</f>
        <v/>
      </c>
      <c r="BJ15" s="109" t="str">
        <f>IFERROR(VLOOKUP(Y15,別添①勤務時間!$A$3:$K$39,10,FALSE),"")</f>
        <v/>
      </c>
      <c r="BK15" s="109" t="str">
        <f>IFERROR(VLOOKUP(Z15,別添①勤務時間!$A$3:$K$39,10,FALSE),"")</f>
        <v/>
      </c>
      <c r="BL15" s="109" t="str">
        <f>IFERROR(VLOOKUP(AA15,別添①勤務時間!$A$3:$K$39,10,FALSE),"")</f>
        <v/>
      </c>
      <c r="BM15" s="109" t="str">
        <f>IFERROR(VLOOKUP(AB15,別添①勤務時間!$A$3:$K$39,10,FALSE),"")</f>
        <v/>
      </c>
      <c r="BN15" s="109" t="str">
        <f>IFERROR(VLOOKUP(AC15,別添①勤務時間!$A$3:$K$39,10,FALSE),"")</f>
        <v/>
      </c>
      <c r="BO15" s="109" t="str">
        <f>IFERROR(VLOOKUP(AD15,別添①勤務時間!$A$3:$K$39,10,FALSE),"")</f>
        <v/>
      </c>
      <c r="BP15" s="109" t="str">
        <f>IFERROR(VLOOKUP(AE15,別添①勤務時間!$A$3:$K$39,10,FALSE),"")</f>
        <v/>
      </c>
      <c r="BQ15" s="109" t="str">
        <f>IFERROR(VLOOKUP(AF15,別添①勤務時間!$A$3:$K$39,10,FALSE),"")</f>
        <v/>
      </c>
      <c r="BR15" s="109" t="str">
        <f>IFERROR(VLOOKUP(AG15,別添①勤務時間!$A$3:$K$39,10,FALSE),"")</f>
        <v/>
      </c>
      <c r="BS15" s="109" t="str">
        <f>IFERROR(VLOOKUP(AH15,別添①勤務時間!$A$3:$K$39,10,FALSE),"")</f>
        <v/>
      </c>
      <c r="BT15" s="109" t="str">
        <f>IFERROR(VLOOKUP(AI15,別添①勤務時間!$A$3:$K$39,10,FALSE),"")</f>
        <v/>
      </c>
      <c r="BU15" s="109" t="str">
        <f>IFERROR(VLOOKUP(AJ15,別添①勤務時間!$A$3:$K$39,10,FALSE),"")</f>
        <v/>
      </c>
      <c r="BV15" s="109" t="str">
        <f>IFERROR(VLOOKUP(AK15,別添①勤務時間!$A$3:$K$39,10,FALSE),"")</f>
        <v/>
      </c>
      <c r="BW15" s="109" t="str">
        <f>IFERROR(VLOOKUP(AL15,別添①勤務時間!$A$3:$K$39,10,FALSE),"")</f>
        <v/>
      </c>
      <c r="BX15" s="109" t="str">
        <f>IFERROR(VLOOKUP(AM15,別添①勤務時間!$A$3:$K$39,10,FALSE),"")</f>
        <v/>
      </c>
      <c r="BY15" s="109" t="str">
        <f>IFERROR(VLOOKUP(AN15,別添①勤務時間!$A$3:$K$39,10,FALSE),"")</f>
        <v/>
      </c>
      <c r="BZ15" s="109" t="str">
        <f>IFERROR(VLOOKUP(AO15,別添①勤務時間!$A$3:$K$39,10,FALSE),"")</f>
        <v/>
      </c>
    </row>
    <row r="16" spans="1:78" ht="22.8" customHeight="1">
      <c r="A16" s="75">
        <f t="shared" si="4"/>
        <v>4</v>
      </c>
      <c r="B16" s="48" t="s">
        <v>34</v>
      </c>
      <c r="C16" s="236"/>
      <c r="D16" s="281"/>
      <c r="E16" s="282"/>
      <c r="F16" s="283"/>
      <c r="G16" s="281"/>
      <c r="H16" s="282"/>
      <c r="I16" s="282"/>
      <c r="J16" s="284"/>
      <c r="K16" s="48"/>
      <c r="L16" s="49"/>
      <c r="M16" s="49"/>
      <c r="N16" s="49"/>
      <c r="O16" s="49"/>
      <c r="P16" s="49"/>
      <c r="Q16" s="51"/>
      <c r="R16" s="50"/>
      <c r="S16" s="49"/>
      <c r="T16" s="49"/>
      <c r="U16" s="49"/>
      <c r="V16" s="49"/>
      <c r="W16" s="49"/>
      <c r="X16" s="51"/>
      <c r="Y16" s="50"/>
      <c r="Z16" s="49"/>
      <c r="AA16" s="49"/>
      <c r="AB16" s="49"/>
      <c r="AC16" s="49"/>
      <c r="AD16" s="49"/>
      <c r="AE16" s="51"/>
      <c r="AF16" s="50"/>
      <c r="AG16" s="49"/>
      <c r="AH16" s="49"/>
      <c r="AI16" s="49"/>
      <c r="AJ16" s="49"/>
      <c r="AK16" s="49"/>
      <c r="AL16" s="51"/>
      <c r="AM16" s="49"/>
      <c r="AN16" s="49"/>
      <c r="AO16" s="51"/>
      <c r="AP16" s="40" t="str">
        <f t="shared" si="5"/>
        <v/>
      </c>
      <c r="AQ16" s="3" t="str">
        <f t="shared" si="7"/>
        <v/>
      </c>
      <c r="AR16" s="3" t="str">
        <f t="shared" si="6"/>
        <v/>
      </c>
      <c r="AS16" s="47"/>
      <c r="AT16" s="52"/>
      <c r="AU16" s="53"/>
      <c r="AV16" s="109" t="str">
        <f>IFERROR(VLOOKUP(K16,別添①勤務時間!$A$3:$K$39,10,FALSE),"")</f>
        <v/>
      </c>
      <c r="AW16" s="109" t="str">
        <f>IFERROR(VLOOKUP(L16,別添①勤務時間!$A$3:$K$39,10,FALSE),"")</f>
        <v/>
      </c>
      <c r="AX16" s="109" t="str">
        <f>IFERROR(VLOOKUP(M16,別添①勤務時間!$A$3:$K$39,10,FALSE),"")</f>
        <v/>
      </c>
      <c r="AY16" s="109" t="str">
        <f>IFERROR(VLOOKUP(N16,別添①勤務時間!$A$3:$K$39,10,FALSE),"")</f>
        <v/>
      </c>
      <c r="AZ16" s="109" t="str">
        <f>IFERROR(VLOOKUP(O16,別添①勤務時間!$A$3:$K$39,10,FALSE),"")</f>
        <v/>
      </c>
      <c r="BA16" s="109" t="str">
        <f>IFERROR(VLOOKUP(P16,別添①勤務時間!$A$3:$K$39,10,FALSE),"")</f>
        <v/>
      </c>
      <c r="BB16" s="109" t="str">
        <f>IFERROR(VLOOKUP(Q16,別添①勤務時間!$A$3:$K$39,10,FALSE),"")</f>
        <v/>
      </c>
      <c r="BC16" s="109" t="str">
        <f>IFERROR(VLOOKUP(R16,別添①勤務時間!$A$3:$K$39,10,FALSE),"")</f>
        <v/>
      </c>
      <c r="BD16" s="109" t="str">
        <f>IFERROR(VLOOKUP(S16,別添①勤務時間!$A$3:$K$39,10,FALSE),"")</f>
        <v/>
      </c>
      <c r="BE16" s="109" t="str">
        <f>IFERROR(VLOOKUP(T16,別添①勤務時間!$A$3:$K$39,10,FALSE),"")</f>
        <v/>
      </c>
      <c r="BF16" s="109" t="str">
        <f>IFERROR(VLOOKUP(U16,別添①勤務時間!$A$3:$K$39,10,FALSE),"")</f>
        <v/>
      </c>
      <c r="BG16" s="109" t="str">
        <f>IFERROR(VLOOKUP(V16,別添①勤務時間!$A$3:$K$39,10,FALSE),"")</f>
        <v/>
      </c>
      <c r="BH16" s="109" t="str">
        <f>IFERROR(VLOOKUP(W16,別添①勤務時間!$A$3:$K$39,10,FALSE),"")</f>
        <v/>
      </c>
      <c r="BI16" s="109" t="str">
        <f>IFERROR(VLOOKUP(X16,別添①勤務時間!$A$3:$K$39,10,FALSE),"")</f>
        <v/>
      </c>
      <c r="BJ16" s="109" t="str">
        <f>IFERROR(VLOOKUP(Y16,別添①勤務時間!$A$3:$K$39,10,FALSE),"")</f>
        <v/>
      </c>
      <c r="BK16" s="109" t="str">
        <f>IFERROR(VLOOKUP(Z16,別添①勤務時間!$A$3:$K$39,10,FALSE),"")</f>
        <v/>
      </c>
      <c r="BL16" s="109" t="str">
        <f>IFERROR(VLOOKUP(AA16,別添①勤務時間!$A$3:$K$39,10,FALSE),"")</f>
        <v/>
      </c>
      <c r="BM16" s="109" t="str">
        <f>IFERROR(VLOOKUP(AB16,別添①勤務時間!$A$3:$K$39,10,FALSE),"")</f>
        <v/>
      </c>
      <c r="BN16" s="109" t="str">
        <f>IFERROR(VLOOKUP(AC16,別添①勤務時間!$A$3:$K$39,10,FALSE),"")</f>
        <v/>
      </c>
      <c r="BO16" s="109" t="str">
        <f>IFERROR(VLOOKUP(AD16,別添①勤務時間!$A$3:$K$39,10,FALSE),"")</f>
        <v/>
      </c>
      <c r="BP16" s="109" t="str">
        <f>IFERROR(VLOOKUP(AE16,別添①勤務時間!$A$3:$K$39,10,FALSE),"")</f>
        <v/>
      </c>
      <c r="BQ16" s="109" t="str">
        <f>IFERROR(VLOOKUP(AF16,別添①勤務時間!$A$3:$K$39,10,FALSE),"")</f>
        <v/>
      </c>
      <c r="BR16" s="109" t="str">
        <f>IFERROR(VLOOKUP(AG16,別添①勤務時間!$A$3:$K$39,10,FALSE),"")</f>
        <v/>
      </c>
      <c r="BS16" s="109" t="str">
        <f>IFERROR(VLOOKUP(AH16,別添①勤務時間!$A$3:$K$39,10,FALSE),"")</f>
        <v/>
      </c>
      <c r="BT16" s="109" t="str">
        <f>IFERROR(VLOOKUP(AI16,別添①勤務時間!$A$3:$K$39,10,FALSE),"")</f>
        <v/>
      </c>
      <c r="BU16" s="109" t="str">
        <f>IFERROR(VLOOKUP(AJ16,別添①勤務時間!$A$3:$K$39,10,FALSE),"")</f>
        <v/>
      </c>
      <c r="BV16" s="109" t="str">
        <f>IFERROR(VLOOKUP(AK16,別添①勤務時間!$A$3:$K$39,10,FALSE),"")</f>
        <v/>
      </c>
      <c r="BW16" s="109" t="str">
        <f>IFERROR(VLOOKUP(AL16,別添①勤務時間!$A$3:$K$39,10,FALSE),"")</f>
        <v/>
      </c>
      <c r="BX16" s="109" t="str">
        <f>IFERROR(VLOOKUP(AM16,別添①勤務時間!$A$3:$K$39,10,FALSE),"")</f>
        <v/>
      </c>
      <c r="BY16" s="109" t="str">
        <f>IFERROR(VLOOKUP(AN16,別添①勤務時間!$A$3:$K$39,10,FALSE),"")</f>
        <v/>
      </c>
      <c r="BZ16" s="109" t="str">
        <f>IFERROR(VLOOKUP(AO16,別添①勤務時間!$A$3:$K$39,10,FALSE),"")</f>
        <v/>
      </c>
    </row>
    <row r="17" spans="1:78" ht="22.8" customHeight="1">
      <c r="A17" s="75">
        <f t="shared" si="4"/>
        <v>5</v>
      </c>
      <c r="B17" s="48" t="s">
        <v>30</v>
      </c>
      <c r="C17" s="236"/>
      <c r="D17" s="281"/>
      <c r="E17" s="282"/>
      <c r="F17" s="283"/>
      <c r="G17" s="281"/>
      <c r="H17" s="282"/>
      <c r="I17" s="282"/>
      <c r="J17" s="284"/>
      <c r="K17" s="48"/>
      <c r="L17" s="49"/>
      <c r="M17" s="49"/>
      <c r="N17" s="49"/>
      <c r="O17" s="49"/>
      <c r="P17" s="49"/>
      <c r="Q17" s="51"/>
      <c r="R17" s="50"/>
      <c r="S17" s="49"/>
      <c r="T17" s="49"/>
      <c r="U17" s="49"/>
      <c r="V17" s="49"/>
      <c r="W17" s="49"/>
      <c r="X17" s="51"/>
      <c r="Y17" s="50"/>
      <c r="Z17" s="49"/>
      <c r="AA17" s="49"/>
      <c r="AB17" s="49"/>
      <c r="AC17" s="49"/>
      <c r="AD17" s="49"/>
      <c r="AE17" s="51"/>
      <c r="AF17" s="50"/>
      <c r="AG17" s="49"/>
      <c r="AH17" s="49"/>
      <c r="AI17" s="49"/>
      <c r="AJ17" s="49"/>
      <c r="AK17" s="49"/>
      <c r="AL17" s="51"/>
      <c r="AM17" s="49"/>
      <c r="AN17" s="49"/>
      <c r="AO17" s="51"/>
      <c r="AP17" s="40" t="str">
        <f t="shared" si="5"/>
        <v/>
      </c>
      <c r="AQ17" s="3" t="str">
        <f t="shared" si="7"/>
        <v/>
      </c>
      <c r="AR17" s="3" t="str">
        <f t="shared" si="6"/>
        <v/>
      </c>
      <c r="AS17" s="47"/>
      <c r="AT17" s="52"/>
      <c r="AU17" s="53"/>
      <c r="AV17" s="109" t="str">
        <f>IFERROR(VLOOKUP(K17,別添①勤務時間!$A$3:$K$39,10,FALSE),"")</f>
        <v/>
      </c>
      <c r="AW17" s="109" t="str">
        <f>IFERROR(VLOOKUP(L17,別添①勤務時間!$A$3:$K$39,10,FALSE),"")</f>
        <v/>
      </c>
      <c r="AX17" s="109" t="str">
        <f>IFERROR(VLOOKUP(M17,別添①勤務時間!$A$3:$K$39,10,FALSE),"")</f>
        <v/>
      </c>
      <c r="AY17" s="109" t="str">
        <f>IFERROR(VLOOKUP(N17,別添①勤務時間!$A$3:$K$39,10,FALSE),"")</f>
        <v/>
      </c>
      <c r="AZ17" s="109" t="str">
        <f>IFERROR(VLOOKUP(O17,別添①勤務時間!$A$3:$K$39,10,FALSE),"")</f>
        <v/>
      </c>
      <c r="BA17" s="109" t="str">
        <f>IFERROR(VLOOKUP(P17,別添①勤務時間!$A$3:$K$39,10,FALSE),"")</f>
        <v/>
      </c>
      <c r="BB17" s="109" t="str">
        <f>IFERROR(VLOOKUP(Q17,別添①勤務時間!$A$3:$K$39,10,FALSE),"")</f>
        <v/>
      </c>
      <c r="BC17" s="109" t="str">
        <f>IFERROR(VLOOKUP(R17,別添①勤務時間!$A$3:$K$39,10,FALSE),"")</f>
        <v/>
      </c>
      <c r="BD17" s="109" t="str">
        <f>IFERROR(VLOOKUP(S17,別添①勤務時間!$A$3:$K$39,10,FALSE),"")</f>
        <v/>
      </c>
      <c r="BE17" s="109" t="str">
        <f>IFERROR(VLOOKUP(T17,別添①勤務時間!$A$3:$K$39,10,FALSE),"")</f>
        <v/>
      </c>
      <c r="BF17" s="109" t="str">
        <f>IFERROR(VLOOKUP(U17,別添①勤務時間!$A$3:$K$39,10,FALSE),"")</f>
        <v/>
      </c>
      <c r="BG17" s="109" t="str">
        <f>IFERROR(VLOOKUP(V17,別添①勤務時間!$A$3:$K$39,10,FALSE),"")</f>
        <v/>
      </c>
      <c r="BH17" s="109" t="str">
        <f>IFERROR(VLOOKUP(W17,別添①勤務時間!$A$3:$K$39,10,FALSE),"")</f>
        <v/>
      </c>
      <c r="BI17" s="109" t="str">
        <f>IFERROR(VLOOKUP(X17,別添①勤務時間!$A$3:$K$39,10,FALSE),"")</f>
        <v/>
      </c>
      <c r="BJ17" s="109" t="str">
        <f>IFERROR(VLOOKUP(Y17,別添①勤務時間!$A$3:$K$39,10,FALSE),"")</f>
        <v/>
      </c>
      <c r="BK17" s="109" t="str">
        <f>IFERROR(VLOOKUP(Z17,別添①勤務時間!$A$3:$K$39,10,FALSE),"")</f>
        <v/>
      </c>
      <c r="BL17" s="109" t="str">
        <f>IFERROR(VLOOKUP(AA17,別添①勤務時間!$A$3:$K$39,10,FALSE),"")</f>
        <v/>
      </c>
      <c r="BM17" s="109" t="str">
        <f>IFERROR(VLOOKUP(AB17,別添①勤務時間!$A$3:$K$39,10,FALSE),"")</f>
        <v/>
      </c>
      <c r="BN17" s="109" t="str">
        <f>IFERROR(VLOOKUP(AC17,別添①勤務時間!$A$3:$K$39,10,FALSE),"")</f>
        <v/>
      </c>
      <c r="BO17" s="109" t="str">
        <f>IFERROR(VLOOKUP(AD17,別添①勤務時間!$A$3:$K$39,10,FALSE),"")</f>
        <v/>
      </c>
      <c r="BP17" s="109" t="str">
        <f>IFERROR(VLOOKUP(AE17,別添①勤務時間!$A$3:$K$39,10,FALSE),"")</f>
        <v/>
      </c>
      <c r="BQ17" s="109" t="str">
        <f>IFERROR(VLOOKUP(AF17,別添①勤務時間!$A$3:$K$39,10,FALSE),"")</f>
        <v/>
      </c>
      <c r="BR17" s="109" t="str">
        <f>IFERROR(VLOOKUP(AG17,別添①勤務時間!$A$3:$K$39,10,FALSE),"")</f>
        <v/>
      </c>
      <c r="BS17" s="109" t="str">
        <f>IFERROR(VLOOKUP(AH17,別添①勤務時間!$A$3:$K$39,10,FALSE),"")</f>
        <v/>
      </c>
      <c r="BT17" s="109" t="str">
        <f>IFERROR(VLOOKUP(AI17,別添①勤務時間!$A$3:$K$39,10,FALSE),"")</f>
        <v/>
      </c>
      <c r="BU17" s="109" t="str">
        <f>IFERROR(VLOOKUP(AJ17,別添①勤務時間!$A$3:$K$39,10,FALSE),"")</f>
        <v/>
      </c>
      <c r="BV17" s="109" t="str">
        <f>IFERROR(VLOOKUP(AK17,別添①勤務時間!$A$3:$K$39,10,FALSE),"")</f>
        <v/>
      </c>
      <c r="BW17" s="109" t="str">
        <f>IFERROR(VLOOKUP(AL17,別添①勤務時間!$A$3:$K$39,10,FALSE),"")</f>
        <v/>
      </c>
      <c r="BX17" s="109" t="str">
        <f>IFERROR(VLOOKUP(AM17,別添①勤務時間!$A$3:$K$39,10,FALSE),"")</f>
        <v/>
      </c>
      <c r="BY17" s="109" t="str">
        <f>IFERROR(VLOOKUP(AN17,別添①勤務時間!$A$3:$K$39,10,FALSE),"")</f>
        <v/>
      </c>
      <c r="BZ17" s="109" t="str">
        <f>IFERROR(VLOOKUP(AO17,別添①勤務時間!$A$3:$K$39,10,FALSE),"")</f>
        <v/>
      </c>
    </row>
    <row r="18" spans="1:78" ht="22.8" customHeight="1">
      <c r="A18" s="75">
        <f t="shared" si="4"/>
        <v>6</v>
      </c>
      <c r="B18" s="48" t="s">
        <v>36</v>
      </c>
      <c r="C18" s="236"/>
      <c r="D18" s="281"/>
      <c r="E18" s="282"/>
      <c r="F18" s="283"/>
      <c r="G18" s="281"/>
      <c r="H18" s="282"/>
      <c r="I18" s="282"/>
      <c r="J18" s="284"/>
      <c r="K18" s="48"/>
      <c r="L18" s="49"/>
      <c r="M18" s="49"/>
      <c r="N18" s="49"/>
      <c r="O18" s="49"/>
      <c r="P18" s="49"/>
      <c r="Q18" s="51"/>
      <c r="R18" s="50"/>
      <c r="S18" s="49"/>
      <c r="T18" s="49"/>
      <c r="U18" s="49"/>
      <c r="V18" s="49"/>
      <c r="W18" s="49"/>
      <c r="X18" s="51"/>
      <c r="Y18" s="50"/>
      <c r="Z18" s="49"/>
      <c r="AA18" s="49"/>
      <c r="AB18" s="49"/>
      <c r="AC18" s="49"/>
      <c r="AD18" s="49"/>
      <c r="AE18" s="51"/>
      <c r="AF18" s="50"/>
      <c r="AG18" s="49"/>
      <c r="AH18" s="49"/>
      <c r="AI18" s="49"/>
      <c r="AJ18" s="49"/>
      <c r="AK18" s="49"/>
      <c r="AL18" s="51"/>
      <c r="AM18" s="49"/>
      <c r="AN18" s="49"/>
      <c r="AO18" s="51"/>
      <c r="AP18" s="40" t="str">
        <f t="shared" si="5"/>
        <v/>
      </c>
      <c r="AQ18" s="3" t="str">
        <f t="shared" si="7"/>
        <v/>
      </c>
      <c r="AR18" s="3" t="str">
        <f t="shared" si="6"/>
        <v/>
      </c>
      <c r="AS18" s="47"/>
      <c r="AT18" s="52"/>
      <c r="AU18" s="53"/>
      <c r="AV18" s="109" t="str">
        <f>IFERROR(VLOOKUP(K18,別添①勤務時間!$A$3:$K$39,10,FALSE),"")</f>
        <v/>
      </c>
      <c r="AW18" s="109" t="str">
        <f>IFERROR(VLOOKUP(L18,別添①勤務時間!$A$3:$K$39,10,FALSE),"")</f>
        <v/>
      </c>
      <c r="AX18" s="109" t="str">
        <f>IFERROR(VLOOKUP(M18,別添①勤務時間!$A$3:$K$39,10,FALSE),"")</f>
        <v/>
      </c>
      <c r="AY18" s="109" t="str">
        <f>IFERROR(VLOOKUP(N18,別添①勤務時間!$A$3:$K$39,10,FALSE),"")</f>
        <v/>
      </c>
      <c r="AZ18" s="109" t="str">
        <f>IFERROR(VLOOKUP(O18,別添①勤務時間!$A$3:$K$39,10,FALSE),"")</f>
        <v/>
      </c>
      <c r="BA18" s="109" t="str">
        <f>IFERROR(VLOOKUP(P18,別添①勤務時間!$A$3:$K$39,10,FALSE),"")</f>
        <v/>
      </c>
      <c r="BB18" s="109" t="str">
        <f>IFERROR(VLOOKUP(Q18,別添①勤務時間!$A$3:$K$39,10,FALSE),"")</f>
        <v/>
      </c>
      <c r="BC18" s="109" t="str">
        <f>IFERROR(VLOOKUP(R18,別添①勤務時間!$A$3:$K$39,10,FALSE),"")</f>
        <v/>
      </c>
      <c r="BD18" s="109" t="str">
        <f>IFERROR(VLOOKUP(S18,別添①勤務時間!$A$3:$K$39,10,FALSE),"")</f>
        <v/>
      </c>
      <c r="BE18" s="109" t="str">
        <f>IFERROR(VLOOKUP(T18,別添①勤務時間!$A$3:$K$39,10,FALSE),"")</f>
        <v/>
      </c>
      <c r="BF18" s="109" t="str">
        <f>IFERROR(VLOOKUP(U18,別添①勤務時間!$A$3:$K$39,10,FALSE),"")</f>
        <v/>
      </c>
      <c r="BG18" s="109" t="str">
        <f>IFERROR(VLOOKUP(V18,別添①勤務時間!$A$3:$K$39,10,FALSE),"")</f>
        <v/>
      </c>
      <c r="BH18" s="109" t="str">
        <f>IFERROR(VLOOKUP(W18,別添①勤務時間!$A$3:$K$39,10,FALSE),"")</f>
        <v/>
      </c>
      <c r="BI18" s="109" t="str">
        <f>IFERROR(VLOOKUP(X18,別添①勤務時間!$A$3:$K$39,10,FALSE),"")</f>
        <v/>
      </c>
      <c r="BJ18" s="109" t="str">
        <f>IFERROR(VLOOKUP(Y18,別添①勤務時間!$A$3:$K$39,10,FALSE),"")</f>
        <v/>
      </c>
      <c r="BK18" s="109" t="str">
        <f>IFERROR(VLOOKUP(Z18,別添①勤務時間!$A$3:$K$39,10,FALSE),"")</f>
        <v/>
      </c>
      <c r="BL18" s="109" t="str">
        <f>IFERROR(VLOOKUP(AA18,別添①勤務時間!$A$3:$K$39,10,FALSE),"")</f>
        <v/>
      </c>
      <c r="BM18" s="109" t="str">
        <f>IFERROR(VLOOKUP(AB18,別添①勤務時間!$A$3:$K$39,10,FALSE),"")</f>
        <v/>
      </c>
      <c r="BN18" s="109" t="str">
        <f>IFERROR(VLOOKUP(AC18,別添①勤務時間!$A$3:$K$39,10,FALSE),"")</f>
        <v/>
      </c>
      <c r="BO18" s="109" t="str">
        <f>IFERROR(VLOOKUP(AD18,別添①勤務時間!$A$3:$K$39,10,FALSE),"")</f>
        <v/>
      </c>
      <c r="BP18" s="109" t="str">
        <f>IFERROR(VLOOKUP(AE18,別添①勤務時間!$A$3:$K$39,10,FALSE),"")</f>
        <v/>
      </c>
      <c r="BQ18" s="109" t="str">
        <f>IFERROR(VLOOKUP(AF18,別添①勤務時間!$A$3:$K$39,10,FALSE),"")</f>
        <v/>
      </c>
      <c r="BR18" s="109" t="str">
        <f>IFERROR(VLOOKUP(AG18,別添①勤務時間!$A$3:$K$39,10,FALSE),"")</f>
        <v/>
      </c>
      <c r="BS18" s="109" t="str">
        <f>IFERROR(VLOOKUP(AH18,別添①勤務時間!$A$3:$K$39,10,FALSE),"")</f>
        <v/>
      </c>
      <c r="BT18" s="109" t="str">
        <f>IFERROR(VLOOKUP(AI18,別添①勤務時間!$A$3:$K$39,10,FALSE),"")</f>
        <v/>
      </c>
      <c r="BU18" s="109" t="str">
        <f>IFERROR(VLOOKUP(AJ18,別添①勤務時間!$A$3:$K$39,10,FALSE),"")</f>
        <v/>
      </c>
      <c r="BV18" s="109" t="str">
        <f>IFERROR(VLOOKUP(AK18,別添①勤務時間!$A$3:$K$39,10,FALSE),"")</f>
        <v/>
      </c>
      <c r="BW18" s="109" t="str">
        <f>IFERROR(VLOOKUP(AL18,別添①勤務時間!$A$3:$K$39,10,FALSE),"")</f>
        <v/>
      </c>
      <c r="BX18" s="109" t="str">
        <f>IFERROR(VLOOKUP(AM18,別添①勤務時間!$A$3:$K$39,10,FALSE),"")</f>
        <v/>
      </c>
      <c r="BY18" s="109" t="str">
        <f>IFERROR(VLOOKUP(AN18,別添①勤務時間!$A$3:$K$39,10,FALSE),"")</f>
        <v/>
      </c>
      <c r="BZ18" s="109" t="str">
        <f>IFERROR(VLOOKUP(AO18,別添①勤務時間!$A$3:$K$39,10,FALSE),"")</f>
        <v/>
      </c>
    </row>
    <row r="19" spans="1:78" ht="22.8" customHeight="1">
      <c r="A19" s="75">
        <f t="shared" si="4"/>
        <v>7</v>
      </c>
      <c r="B19" s="48"/>
      <c r="C19" s="236"/>
      <c r="D19" s="281"/>
      <c r="E19" s="282"/>
      <c r="F19" s="283"/>
      <c r="G19" s="281"/>
      <c r="H19" s="282"/>
      <c r="I19" s="282"/>
      <c r="J19" s="284"/>
      <c r="K19" s="48"/>
      <c r="L19" s="49"/>
      <c r="M19" s="49"/>
      <c r="N19" s="49"/>
      <c r="O19" s="49"/>
      <c r="P19" s="49"/>
      <c r="Q19" s="51"/>
      <c r="R19" s="50"/>
      <c r="S19" s="49"/>
      <c r="T19" s="49"/>
      <c r="U19" s="49"/>
      <c r="V19" s="49"/>
      <c r="W19" s="49"/>
      <c r="X19" s="51"/>
      <c r="Y19" s="50"/>
      <c r="Z19" s="49"/>
      <c r="AA19" s="49"/>
      <c r="AB19" s="49"/>
      <c r="AC19" s="49"/>
      <c r="AD19" s="49"/>
      <c r="AE19" s="51"/>
      <c r="AF19" s="50"/>
      <c r="AG19" s="49"/>
      <c r="AH19" s="49"/>
      <c r="AI19" s="49"/>
      <c r="AJ19" s="49"/>
      <c r="AK19" s="49"/>
      <c r="AL19" s="51"/>
      <c r="AM19" s="49"/>
      <c r="AN19" s="49"/>
      <c r="AO19" s="51"/>
      <c r="AP19" s="40" t="str">
        <f t="shared" si="5"/>
        <v/>
      </c>
      <c r="AQ19" s="3" t="str">
        <f t="shared" si="7"/>
        <v/>
      </c>
      <c r="AR19" s="3" t="str">
        <f t="shared" si="6"/>
        <v/>
      </c>
      <c r="AS19" s="47"/>
      <c r="AT19" s="93"/>
      <c r="AU19" s="53"/>
      <c r="AV19" s="109" t="str">
        <f>IFERROR(VLOOKUP(K19,別添①勤務時間!$A$3:$K$39,10,FALSE),"")</f>
        <v/>
      </c>
      <c r="AW19" s="109" t="str">
        <f>IFERROR(VLOOKUP(L19,別添①勤務時間!$A$3:$K$39,10,FALSE),"")</f>
        <v/>
      </c>
      <c r="AX19" s="109" t="str">
        <f>IFERROR(VLOOKUP(M19,別添①勤務時間!$A$3:$K$39,10,FALSE),"")</f>
        <v/>
      </c>
      <c r="AY19" s="109" t="str">
        <f>IFERROR(VLOOKUP(N19,別添①勤務時間!$A$3:$K$39,10,FALSE),"")</f>
        <v/>
      </c>
      <c r="AZ19" s="109" t="str">
        <f>IFERROR(VLOOKUP(O19,別添①勤務時間!$A$3:$K$39,10,FALSE),"")</f>
        <v/>
      </c>
      <c r="BA19" s="109" t="str">
        <f>IFERROR(VLOOKUP(P19,別添①勤務時間!$A$3:$K$39,10,FALSE),"")</f>
        <v/>
      </c>
      <c r="BB19" s="109" t="str">
        <f>IFERROR(VLOOKUP(Q19,別添①勤務時間!$A$3:$K$39,10,FALSE),"")</f>
        <v/>
      </c>
      <c r="BC19" s="109" t="str">
        <f>IFERROR(VLOOKUP(R19,別添①勤務時間!$A$3:$K$39,10,FALSE),"")</f>
        <v/>
      </c>
      <c r="BD19" s="109" t="str">
        <f>IFERROR(VLOOKUP(S19,別添①勤務時間!$A$3:$K$39,10,FALSE),"")</f>
        <v/>
      </c>
      <c r="BE19" s="109" t="str">
        <f>IFERROR(VLOOKUP(T19,別添①勤務時間!$A$3:$K$39,10,FALSE),"")</f>
        <v/>
      </c>
      <c r="BF19" s="109" t="str">
        <f>IFERROR(VLOOKUP(U19,別添①勤務時間!$A$3:$K$39,10,FALSE),"")</f>
        <v/>
      </c>
      <c r="BG19" s="109" t="str">
        <f>IFERROR(VLOOKUP(V19,別添①勤務時間!$A$3:$K$39,10,FALSE),"")</f>
        <v/>
      </c>
      <c r="BH19" s="109" t="str">
        <f>IFERROR(VLOOKUP(W19,別添①勤務時間!$A$3:$K$39,10,FALSE),"")</f>
        <v/>
      </c>
      <c r="BI19" s="109" t="str">
        <f>IFERROR(VLOOKUP(X19,別添①勤務時間!$A$3:$K$39,10,FALSE),"")</f>
        <v/>
      </c>
      <c r="BJ19" s="109" t="str">
        <f>IFERROR(VLOOKUP(Y19,別添①勤務時間!$A$3:$K$39,10,FALSE),"")</f>
        <v/>
      </c>
      <c r="BK19" s="109" t="str">
        <f>IFERROR(VLOOKUP(Z19,別添①勤務時間!$A$3:$K$39,10,FALSE),"")</f>
        <v/>
      </c>
      <c r="BL19" s="109" t="str">
        <f>IFERROR(VLOOKUP(AA19,別添①勤務時間!$A$3:$K$39,10,FALSE),"")</f>
        <v/>
      </c>
      <c r="BM19" s="109" t="str">
        <f>IFERROR(VLOOKUP(AB19,別添①勤務時間!$A$3:$K$39,10,FALSE),"")</f>
        <v/>
      </c>
      <c r="BN19" s="109" t="str">
        <f>IFERROR(VLOOKUP(AC19,別添①勤務時間!$A$3:$K$39,10,FALSE),"")</f>
        <v/>
      </c>
      <c r="BO19" s="109" t="str">
        <f>IFERROR(VLOOKUP(AD19,別添①勤務時間!$A$3:$K$39,10,FALSE),"")</f>
        <v/>
      </c>
      <c r="BP19" s="109" t="str">
        <f>IFERROR(VLOOKUP(AE19,別添①勤務時間!$A$3:$K$39,10,FALSE),"")</f>
        <v/>
      </c>
      <c r="BQ19" s="109" t="str">
        <f>IFERROR(VLOOKUP(AF19,別添①勤務時間!$A$3:$K$39,10,FALSE),"")</f>
        <v/>
      </c>
      <c r="BR19" s="109" t="str">
        <f>IFERROR(VLOOKUP(AG19,別添①勤務時間!$A$3:$K$39,10,FALSE),"")</f>
        <v/>
      </c>
      <c r="BS19" s="109" t="str">
        <f>IFERROR(VLOOKUP(AH19,別添①勤務時間!$A$3:$K$39,10,FALSE),"")</f>
        <v/>
      </c>
      <c r="BT19" s="109" t="str">
        <f>IFERROR(VLOOKUP(AI19,別添①勤務時間!$A$3:$K$39,10,FALSE),"")</f>
        <v/>
      </c>
      <c r="BU19" s="109" t="str">
        <f>IFERROR(VLOOKUP(AJ19,別添①勤務時間!$A$3:$K$39,10,FALSE),"")</f>
        <v/>
      </c>
      <c r="BV19" s="109" t="str">
        <f>IFERROR(VLOOKUP(AK19,別添①勤務時間!$A$3:$K$39,10,FALSE),"")</f>
        <v/>
      </c>
      <c r="BW19" s="109" t="str">
        <f>IFERROR(VLOOKUP(AL19,別添①勤務時間!$A$3:$K$39,10,FALSE),"")</f>
        <v/>
      </c>
      <c r="BX19" s="109" t="str">
        <f>IFERROR(VLOOKUP(AM19,別添①勤務時間!$A$3:$K$39,10,FALSE),"")</f>
        <v/>
      </c>
      <c r="BY19" s="109" t="str">
        <f>IFERROR(VLOOKUP(AN19,別添①勤務時間!$A$3:$K$39,10,FALSE),"")</f>
        <v/>
      </c>
      <c r="BZ19" s="109" t="str">
        <f>IFERROR(VLOOKUP(AO19,別添①勤務時間!$A$3:$K$39,10,FALSE),"")</f>
        <v/>
      </c>
    </row>
    <row r="20" spans="1:78" ht="22.8" customHeight="1">
      <c r="A20" s="75">
        <f t="shared" si="4"/>
        <v>8</v>
      </c>
      <c r="B20" s="48"/>
      <c r="C20" s="236"/>
      <c r="D20" s="281"/>
      <c r="E20" s="282"/>
      <c r="F20" s="283"/>
      <c r="G20" s="281"/>
      <c r="H20" s="282"/>
      <c r="I20" s="282"/>
      <c r="J20" s="284"/>
      <c r="K20" s="48"/>
      <c r="L20" s="49"/>
      <c r="M20" s="49"/>
      <c r="N20" s="49"/>
      <c r="O20" s="49"/>
      <c r="P20" s="49"/>
      <c r="Q20" s="51"/>
      <c r="R20" s="50"/>
      <c r="S20" s="49"/>
      <c r="T20" s="49"/>
      <c r="U20" s="49"/>
      <c r="V20" s="49"/>
      <c r="W20" s="49"/>
      <c r="X20" s="51"/>
      <c r="Y20" s="50"/>
      <c r="Z20" s="49"/>
      <c r="AA20" s="49"/>
      <c r="AB20" s="49"/>
      <c r="AC20" s="49"/>
      <c r="AD20" s="49"/>
      <c r="AE20" s="51"/>
      <c r="AF20" s="50"/>
      <c r="AG20" s="49"/>
      <c r="AH20" s="49"/>
      <c r="AI20" s="49"/>
      <c r="AJ20" s="49"/>
      <c r="AK20" s="49"/>
      <c r="AL20" s="51"/>
      <c r="AM20" s="49"/>
      <c r="AN20" s="49"/>
      <c r="AO20" s="51"/>
      <c r="AP20" s="40" t="str">
        <f t="shared" si="5"/>
        <v/>
      </c>
      <c r="AQ20" s="3" t="str">
        <f t="shared" si="7"/>
        <v/>
      </c>
      <c r="AR20" s="3" t="str">
        <f t="shared" si="6"/>
        <v/>
      </c>
      <c r="AS20" s="47"/>
      <c r="AT20" s="52"/>
      <c r="AU20" s="53"/>
      <c r="AV20" s="109" t="str">
        <f>IFERROR(VLOOKUP(K20,別添①勤務時間!$A$3:$K$39,10,FALSE),"")</f>
        <v/>
      </c>
      <c r="AW20" s="109" t="str">
        <f>IFERROR(VLOOKUP(L20,別添①勤務時間!$A$3:$K$39,10,FALSE),"")</f>
        <v/>
      </c>
      <c r="AX20" s="109" t="str">
        <f>IFERROR(VLOOKUP(M20,別添①勤務時間!$A$3:$K$39,10,FALSE),"")</f>
        <v/>
      </c>
      <c r="AY20" s="109" t="str">
        <f>IFERROR(VLOOKUP(N20,別添①勤務時間!$A$3:$K$39,10,FALSE),"")</f>
        <v/>
      </c>
      <c r="AZ20" s="109" t="str">
        <f>IFERROR(VLOOKUP(O20,別添①勤務時間!$A$3:$K$39,10,FALSE),"")</f>
        <v/>
      </c>
      <c r="BA20" s="109" t="str">
        <f>IFERROR(VLOOKUP(P20,別添①勤務時間!$A$3:$K$39,10,FALSE),"")</f>
        <v/>
      </c>
      <c r="BB20" s="109" t="str">
        <f>IFERROR(VLOOKUP(Q20,別添①勤務時間!$A$3:$K$39,10,FALSE),"")</f>
        <v/>
      </c>
      <c r="BC20" s="109" t="str">
        <f>IFERROR(VLOOKUP(R20,別添①勤務時間!$A$3:$K$39,10,FALSE),"")</f>
        <v/>
      </c>
      <c r="BD20" s="109" t="str">
        <f>IFERROR(VLOOKUP(S20,別添①勤務時間!$A$3:$K$39,10,FALSE),"")</f>
        <v/>
      </c>
      <c r="BE20" s="109" t="str">
        <f>IFERROR(VLOOKUP(T20,別添①勤務時間!$A$3:$K$39,10,FALSE),"")</f>
        <v/>
      </c>
      <c r="BF20" s="109" t="str">
        <f>IFERROR(VLOOKUP(U20,別添①勤務時間!$A$3:$K$39,10,FALSE),"")</f>
        <v/>
      </c>
      <c r="BG20" s="109" t="str">
        <f>IFERROR(VLOOKUP(V20,別添①勤務時間!$A$3:$K$39,10,FALSE),"")</f>
        <v/>
      </c>
      <c r="BH20" s="109" t="str">
        <f>IFERROR(VLOOKUP(W20,別添①勤務時間!$A$3:$K$39,10,FALSE),"")</f>
        <v/>
      </c>
      <c r="BI20" s="109" t="str">
        <f>IFERROR(VLOOKUP(X20,別添①勤務時間!$A$3:$K$39,10,FALSE),"")</f>
        <v/>
      </c>
      <c r="BJ20" s="109" t="str">
        <f>IFERROR(VLOOKUP(Y20,別添①勤務時間!$A$3:$K$39,10,FALSE),"")</f>
        <v/>
      </c>
      <c r="BK20" s="109" t="str">
        <f>IFERROR(VLOOKUP(Z20,別添①勤務時間!$A$3:$K$39,10,FALSE),"")</f>
        <v/>
      </c>
      <c r="BL20" s="109" t="str">
        <f>IFERROR(VLOOKUP(AA20,別添①勤務時間!$A$3:$K$39,10,FALSE),"")</f>
        <v/>
      </c>
      <c r="BM20" s="109" t="str">
        <f>IFERROR(VLOOKUP(AB20,別添①勤務時間!$A$3:$K$39,10,FALSE),"")</f>
        <v/>
      </c>
      <c r="BN20" s="109" t="str">
        <f>IFERROR(VLOOKUP(AC20,別添①勤務時間!$A$3:$K$39,10,FALSE),"")</f>
        <v/>
      </c>
      <c r="BO20" s="109" t="str">
        <f>IFERROR(VLOOKUP(AD20,別添①勤務時間!$A$3:$K$39,10,FALSE),"")</f>
        <v/>
      </c>
      <c r="BP20" s="109" t="str">
        <f>IFERROR(VLOOKUP(AE20,別添①勤務時間!$A$3:$K$39,10,FALSE),"")</f>
        <v/>
      </c>
      <c r="BQ20" s="109" t="str">
        <f>IFERROR(VLOOKUP(AF20,別添①勤務時間!$A$3:$K$39,10,FALSE),"")</f>
        <v/>
      </c>
      <c r="BR20" s="109" t="str">
        <f>IFERROR(VLOOKUP(AG20,別添①勤務時間!$A$3:$K$39,10,FALSE),"")</f>
        <v/>
      </c>
      <c r="BS20" s="109" t="str">
        <f>IFERROR(VLOOKUP(AH20,別添①勤務時間!$A$3:$K$39,10,FALSE),"")</f>
        <v/>
      </c>
      <c r="BT20" s="109" t="str">
        <f>IFERROR(VLOOKUP(AI20,別添①勤務時間!$A$3:$K$39,10,FALSE),"")</f>
        <v/>
      </c>
      <c r="BU20" s="109" t="str">
        <f>IFERROR(VLOOKUP(AJ20,別添①勤務時間!$A$3:$K$39,10,FALSE),"")</f>
        <v/>
      </c>
      <c r="BV20" s="109" t="str">
        <f>IFERROR(VLOOKUP(AK20,別添①勤務時間!$A$3:$K$39,10,FALSE),"")</f>
        <v/>
      </c>
      <c r="BW20" s="109" t="str">
        <f>IFERROR(VLOOKUP(AL20,別添①勤務時間!$A$3:$K$39,10,FALSE),"")</f>
        <v/>
      </c>
      <c r="BX20" s="109" t="str">
        <f>IFERROR(VLOOKUP(AM20,別添①勤務時間!$A$3:$K$39,10,FALSE),"")</f>
        <v/>
      </c>
      <c r="BY20" s="109" t="str">
        <f>IFERROR(VLOOKUP(AN20,別添①勤務時間!$A$3:$K$39,10,FALSE),"")</f>
        <v/>
      </c>
      <c r="BZ20" s="109" t="str">
        <f>IFERROR(VLOOKUP(AO20,別添①勤務時間!$A$3:$K$39,10,FALSE),"")</f>
        <v/>
      </c>
    </row>
    <row r="21" spans="1:78" ht="22.8" customHeight="1">
      <c r="A21" s="75">
        <f t="shared" si="4"/>
        <v>9</v>
      </c>
      <c r="B21" s="48"/>
      <c r="C21" s="236"/>
      <c r="D21" s="281"/>
      <c r="E21" s="282"/>
      <c r="F21" s="283"/>
      <c r="G21" s="281"/>
      <c r="H21" s="282"/>
      <c r="I21" s="282"/>
      <c r="J21" s="284"/>
      <c r="K21" s="48"/>
      <c r="L21" s="49"/>
      <c r="M21" s="49"/>
      <c r="N21" s="49"/>
      <c r="O21" s="49"/>
      <c r="P21" s="49"/>
      <c r="Q21" s="51"/>
      <c r="R21" s="50"/>
      <c r="S21" s="49"/>
      <c r="T21" s="49"/>
      <c r="U21" s="49"/>
      <c r="V21" s="49"/>
      <c r="W21" s="49"/>
      <c r="X21" s="51"/>
      <c r="Y21" s="50"/>
      <c r="Z21" s="49"/>
      <c r="AA21" s="49"/>
      <c r="AB21" s="49"/>
      <c r="AC21" s="49"/>
      <c r="AD21" s="49"/>
      <c r="AE21" s="51"/>
      <c r="AF21" s="50"/>
      <c r="AG21" s="49"/>
      <c r="AH21" s="49"/>
      <c r="AI21" s="49"/>
      <c r="AJ21" s="49"/>
      <c r="AK21" s="49"/>
      <c r="AL21" s="51"/>
      <c r="AM21" s="49"/>
      <c r="AN21" s="49"/>
      <c r="AO21" s="51"/>
      <c r="AP21" s="40" t="str">
        <f t="shared" si="5"/>
        <v/>
      </c>
      <c r="AQ21" s="3" t="str">
        <f t="shared" si="7"/>
        <v/>
      </c>
      <c r="AR21" s="3" t="str">
        <f t="shared" si="6"/>
        <v/>
      </c>
      <c r="AS21" s="47"/>
      <c r="AT21" s="52"/>
      <c r="AU21" s="53"/>
      <c r="AV21" s="109" t="str">
        <f>IFERROR(VLOOKUP(K21,別添①勤務時間!$A$3:$K$39,10,FALSE),"")</f>
        <v/>
      </c>
      <c r="AW21" s="109" t="str">
        <f>IFERROR(VLOOKUP(L21,別添①勤務時間!$A$3:$K$39,10,FALSE),"")</f>
        <v/>
      </c>
      <c r="AX21" s="109" t="str">
        <f>IFERROR(VLOOKUP(M21,別添①勤務時間!$A$3:$K$39,10,FALSE),"")</f>
        <v/>
      </c>
      <c r="AY21" s="109" t="str">
        <f>IFERROR(VLOOKUP(N21,別添①勤務時間!$A$3:$K$39,10,FALSE),"")</f>
        <v/>
      </c>
      <c r="AZ21" s="109" t="str">
        <f>IFERROR(VLOOKUP(O21,別添①勤務時間!$A$3:$K$39,10,FALSE),"")</f>
        <v/>
      </c>
      <c r="BA21" s="109" t="str">
        <f>IFERROR(VLOOKUP(P21,別添①勤務時間!$A$3:$K$39,10,FALSE),"")</f>
        <v/>
      </c>
      <c r="BB21" s="109" t="str">
        <f>IFERROR(VLOOKUP(Q21,別添①勤務時間!$A$3:$K$39,10,FALSE),"")</f>
        <v/>
      </c>
      <c r="BC21" s="109" t="str">
        <f>IFERROR(VLOOKUP(R21,別添①勤務時間!$A$3:$K$39,10,FALSE),"")</f>
        <v/>
      </c>
      <c r="BD21" s="109" t="str">
        <f>IFERROR(VLOOKUP(S21,別添①勤務時間!$A$3:$K$39,10,FALSE),"")</f>
        <v/>
      </c>
      <c r="BE21" s="109" t="str">
        <f>IFERROR(VLOOKUP(T21,別添①勤務時間!$A$3:$K$39,10,FALSE),"")</f>
        <v/>
      </c>
      <c r="BF21" s="109" t="str">
        <f>IFERROR(VLOOKUP(U21,別添①勤務時間!$A$3:$K$39,10,FALSE),"")</f>
        <v/>
      </c>
      <c r="BG21" s="109" t="str">
        <f>IFERROR(VLOOKUP(V21,別添①勤務時間!$A$3:$K$39,10,FALSE),"")</f>
        <v/>
      </c>
      <c r="BH21" s="109" t="str">
        <f>IFERROR(VLOOKUP(W21,別添①勤務時間!$A$3:$K$39,10,FALSE),"")</f>
        <v/>
      </c>
      <c r="BI21" s="109" t="str">
        <f>IFERROR(VLOOKUP(X21,別添①勤務時間!$A$3:$K$39,10,FALSE),"")</f>
        <v/>
      </c>
      <c r="BJ21" s="109" t="str">
        <f>IFERROR(VLOOKUP(Y21,別添①勤務時間!$A$3:$K$39,10,FALSE),"")</f>
        <v/>
      </c>
      <c r="BK21" s="109" t="str">
        <f>IFERROR(VLOOKUP(Z21,別添①勤務時間!$A$3:$K$39,10,FALSE),"")</f>
        <v/>
      </c>
      <c r="BL21" s="109" t="str">
        <f>IFERROR(VLOOKUP(AA21,別添①勤務時間!$A$3:$K$39,10,FALSE),"")</f>
        <v/>
      </c>
      <c r="BM21" s="109" t="str">
        <f>IFERROR(VLOOKUP(AB21,別添①勤務時間!$A$3:$K$39,10,FALSE),"")</f>
        <v/>
      </c>
      <c r="BN21" s="109" t="str">
        <f>IFERROR(VLOOKUP(AC21,別添①勤務時間!$A$3:$K$39,10,FALSE),"")</f>
        <v/>
      </c>
      <c r="BO21" s="109" t="str">
        <f>IFERROR(VLOOKUP(AD21,別添①勤務時間!$A$3:$K$39,10,FALSE),"")</f>
        <v/>
      </c>
      <c r="BP21" s="109" t="str">
        <f>IFERROR(VLOOKUP(AE21,別添①勤務時間!$A$3:$K$39,10,FALSE),"")</f>
        <v/>
      </c>
      <c r="BQ21" s="109" t="str">
        <f>IFERROR(VLOOKUP(AF21,別添①勤務時間!$A$3:$K$39,10,FALSE),"")</f>
        <v/>
      </c>
      <c r="BR21" s="109" t="str">
        <f>IFERROR(VLOOKUP(AG21,別添①勤務時間!$A$3:$K$39,10,FALSE),"")</f>
        <v/>
      </c>
      <c r="BS21" s="109" t="str">
        <f>IFERROR(VLOOKUP(AH21,別添①勤務時間!$A$3:$K$39,10,FALSE),"")</f>
        <v/>
      </c>
      <c r="BT21" s="109" t="str">
        <f>IFERROR(VLOOKUP(AI21,別添①勤務時間!$A$3:$K$39,10,FALSE),"")</f>
        <v/>
      </c>
      <c r="BU21" s="109" t="str">
        <f>IFERROR(VLOOKUP(AJ21,別添①勤務時間!$A$3:$K$39,10,FALSE),"")</f>
        <v/>
      </c>
      <c r="BV21" s="109" t="str">
        <f>IFERROR(VLOOKUP(AK21,別添①勤務時間!$A$3:$K$39,10,FALSE),"")</f>
        <v/>
      </c>
      <c r="BW21" s="109" t="str">
        <f>IFERROR(VLOOKUP(AL21,別添①勤務時間!$A$3:$K$39,10,FALSE),"")</f>
        <v/>
      </c>
      <c r="BX21" s="109" t="str">
        <f>IFERROR(VLOOKUP(AM21,別添①勤務時間!$A$3:$K$39,10,FALSE),"")</f>
        <v/>
      </c>
      <c r="BY21" s="109" t="str">
        <f>IFERROR(VLOOKUP(AN21,別添①勤務時間!$A$3:$K$39,10,FALSE),"")</f>
        <v/>
      </c>
      <c r="BZ21" s="109" t="str">
        <f>IFERROR(VLOOKUP(AO21,別添①勤務時間!$A$3:$K$39,10,FALSE),"")</f>
        <v/>
      </c>
    </row>
    <row r="22" spans="1:78" ht="22.8" customHeight="1">
      <c r="A22" s="75">
        <f t="shared" si="4"/>
        <v>10</v>
      </c>
      <c r="B22" s="48"/>
      <c r="C22" s="236"/>
      <c r="D22" s="281"/>
      <c r="E22" s="282"/>
      <c r="F22" s="283"/>
      <c r="G22" s="281"/>
      <c r="H22" s="282"/>
      <c r="I22" s="282"/>
      <c r="J22" s="284"/>
      <c r="K22" s="48"/>
      <c r="L22" s="49"/>
      <c r="M22" s="49"/>
      <c r="N22" s="49"/>
      <c r="O22" s="49"/>
      <c r="P22" s="49"/>
      <c r="Q22" s="51"/>
      <c r="R22" s="50"/>
      <c r="S22" s="49"/>
      <c r="T22" s="49"/>
      <c r="U22" s="49"/>
      <c r="V22" s="49"/>
      <c r="W22" s="49"/>
      <c r="X22" s="51"/>
      <c r="Y22" s="50"/>
      <c r="Z22" s="49"/>
      <c r="AA22" s="49"/>
      <c r="AB22" s="49"/>
      <c r="AC22" s="49"/>
      <c r="AD22" s="49"/>
      <c r="AE22" s="51"/>
      <c r="AF22" s="50"/>
      <c r="AG22" s="49"/>
      <c r="AH22" s="49"/>
      <c r="AI22" s="49"/>
      <c r="AJ22" s="49"/>
      <c r="AK22" s="49"/>
      <c r="AL22" s="51"/>
      <c r="AM22" s="49"/>
      <c r="AN22" s="49"/>
      <c r="AO22" s="51"/>
      <c r="AP22" s="40" t="str">
        <f t="shared" si="5"/>
        <v/>
      </c>
      <c r="AQ22" s="3" t="str">
        <f t="shared" si="7"/>
        <v/>
      </c>
      <c r="AR22" s="3" t="str">
        <f t="shared" si="6"/>
        <v/>
      </c>
      <c r="AS22" s="47"/>
      <c r="AT22" s="52"/>
      <c r="AU22" s="53"/>
      <c r="AV22" s="109" t="str">
        <f>IFERROR(VLOOKUP(K22,別添①勤務時間!$A$3:$K$39,10,FALSE),"")</f>
        <v/>
      </c>
      <c r="AW22" s="109" t="str">
        <f>IFERROR(VLOOKUP(L22,別添①勤務時間!$A$3:$K$39,10,FALSE),"")</f>
        <v/>
      </c>
      <c r="AX22" s="109" t="str">
        <f>IFERROR(VLOOKUP(M22,別添①勤務時間!$A$3:$K$39,10,FALSE),"")</f>
        <v/>
      </c>
      <c r="AY22" s="109" t="str">
        <f>IFERROR(VLOOKUP(N22,別添①勤務時間!$A$3:$K$39,10,FALSE),"")</f>
        <v/>
      </c>
      <c r="AZ22" s="109" t="str">
        <f>IFERROR(VLOOKUP(O22,別添①勤務時間!$A$3:$K$39,10,FALSE),"")</f>
        <v/>
      </c>
      <c r="BA22" s="109" t="str">
        <f>IFERROR(VLOOKUP(P22,別添①勤務時間!$A$3:$K$39,10,FALSE),"")</f>
        <v/>
      </c>
      <c r="BB22" s="109" t="str">
        <f>IFERROR(VLOOKUP(Q22,別添①勤務時間!$A$3:$K$39,10,FALSE),"")</f>
        <v/>
      </c>
      <c r="BC22" s="109" t="str">
        <f>IFERROR(VLOOKUP(R22,別添①勤務時間!$A$3:$K$39,10,FALSE),"")</f>
        <v/>
      </c>
      <c r="BD22" s="109" t="str">
        <f>IFERROR(VLOOKUP(S22,別添①勤務時間!$A$3:$K$39,10,FALSE),"")</f>
        <v/>
      </c>
      <c r="BE22" s="109" t="str">
        <f>IFERROR(VLOOKUP(T22,別添①勤務時間!$A$3:$K$39,10,FALSE),"")</f>
        <v/>
      </c>
      <c r="BF22" s="109" t="str">
        <f>IFERROR(VLOOKUP(U22,別添①勤務時間!$A$3:$K$39,10,FALSE),"")</f>
        <v/>
      </c>
      <c r="BG22" s="109" t="str">
        <f>IFERROR(VLOOKUP(V22,別添①勤務時間!$A$3:$K$39,10,FALSE),"")</f>
        <v/>
      </c>
      <c r="BH22" s="109" t="str">
        <f>IFERROR(VLOOKUP(W22,別添①勤務時間!$A$3:$K$39,10,FALSE),"")</f>
        <v/>
      </c>
      <c r="BI22" s="109" t="str">
        <f>IFERROR(VLOOKUP(X22,別添①勤務時間!$A$3:$K$39,10,FALSE),"")</f>
        <v/>
      </c>
      <c r="BJ22" s="109" t="str">
        <f>IFERROR(VLOOKUP(Y22,別添①勤務時間!$A$3:$K$39,10,FALSE),"")</f>
        <v/>
      </c>
      <c r="BK22" s="109" t="str">
        <f>IFERROR(VLOOKUP(Z22,別添①勤務時間!$A$3:$K$39,10,FALSE),"")</f>
        <v/>
      </c>
      <c r="BL22" s="109" t="str">
        <f>IFERROR(VLOOKUP(AA22,別添①勤務時間!$A$3:$K$39,10,FALSE),"")</f>
        <v/>
      </c>
      <c r="BM22" s="109" t="str">
        <f>IFERROR(VLOOKUP(AB22,別添①勤務時間!$A$3:$K$39,10,FALSE),"")</f>
        <v/>
      </c>
      <c r="BN22" s="109" t="str">
        <f>IFERROR(VLOOKUP(AC22,別添①勤務時間!$A$3:$K$39,10,FALSE),"")</f>
        <v/>
      </c>
      <c r="BO22" s="109" t="str">
        <f>IFERROR(VLOOKUP(AD22,別添①勤務時間!$A$3:$K$39,10,FALSE),"")</f>
        <v/>
      </c>
      <c r="BP22" s="109" t="str">
        <f>IFERROR(VLOOKUP(AE22,別添①勤務時間!$A$3:$K$39,10,FALSE),"")</f>
        <v/>
      </c>
      <c r="BQ22" s="109" t="str">
        <f>IFERROR(VLOOKUP(AF22,別添①勤務時間!$A$3:$K$39,10,FALSE),"")</f>
        <v/>
      </c>
      <c r="BR22" s="109" t="str">
        <f>IFERROR(VLOOKUP(AG22,別添①勤務時間!$A$3:$K$39,10,FALSE),"")</f>
        <v/>
      </c>
      <c r="BS22" s="109" t="str">
        <f>IFERROR(VLOOKUP(AH22,別添①勤務時間!$A$3:$K$39,10,FALSE),"")</f>
        <v/>
      </c>
      <c r="BT22" s="109" t="str">
        <f>IFERROR(VLOOKUP(AI22,別添①勤務時間!$A$3:$K$39,10,FALSE),"")</f>
        <v/>
      </c>
      <c r="BU22" s="109" t="str">
        <f>IFERROR(VLOOKUP(AJ22,別添①勤務時間!$A$3:$K$39,10,FALSE),"")</f>
        <v/>
      </c>
      <c r="BV22" s="109" t="str">
        <f>IFERROR(VLOOKUP(AK22,別添①勤務時間!$A$3:$K$39,10,FALSE),"")</f>
        <v/>
      </c>
      <c r="BW22" s="109" t="str">
        <f>IFERROR(VLOOKUP(AL22,別添①勤務時間!$A$3:$K$39,10,FALSE),"")</f>
        <v/>
      </c>
      <c r="BX22" s="109" t="str">
        <f>IFERROR(VLOOKUP(AM22,別添①勤務時間!$A$3:$K$39,10,FALSE),"")</f>
        <v/>
      </c>
      <c r="BY22" s="109" t="str">
        <f>IFERROR(VLOOKUP(AN22,別添①勤務時間!$A$3:$K$39,10,FALSE),"")</f>
        <v/>
      </c>
      <c r="BZ22" s="109" t="str">
        <f>IFERROR(VLOOKUP(AO22,別添①勤務時間!$A$3:$K$39,10,FALSE),"")</f>
        <v/>
      </c>
    </row>
    <row r="23" spans="1:78" ht="22.8" customHeight="1">
      <c r="A23" s="75">
        <f t="shared" si="4"/>
        <v>11</v>
      </c>
      <c r="B23" s="48"/>
      <c r="C23" s="236"/>
      <c r="D23" s="281"/>
      <c r="E23" s="282"/>
      <c r="F23" s="283"/>
      <c r="G23" s="281"/>
      <c r="H23" s="282"/>
      <c r="I23" s="282"/>
      <c r="J23" s="284"/>
      <c r="K23" s="48"/>
      <c r="L23" s="49"/>
      <c r="M23" s="49"/>
      <c r="N23" s="49"/>
      <c r="O23" s="49"/>
      <c r="P23" s="49"/>
      <c r="Q23" s="51"/>
      <c r="R23" s="50"/>
      <c r="S23" s="49"/>
      <c r="T23" s="49"/>
      <c r="U23" s="49"/>
      <c r="V23" s="49"/>
      <c r="W23" s="49"/>
      <c r="X23" s="51"/>
      <c r="Y23" s="50"/>
      <c r="Z23" s="49"/>
      <c r="AA23" s="49"/>
      <c r="AB23" s="49"/>
      <c r="AC23" s="49"/>
      <c r="AD23" s="49"/>
      <c r="AE23" s="51"/>
      <c r="AF23" s="50"/>
      <c r="AG23" s="49"/>
      <c r="AH23" s="49"/>
      <c r="AI23" s="49"/>
      <c r="AJ23" s="49"/>
      <c r="AK23" s="49"/>
      <c r="AL23" s="51"/>
      <c r="AM23" s="49"/>
      <c r="AN23" s="49"/>
      <c r="AO23" s="51"/>
      <c r="AP23" s="40" t="str">
        <f t="shared" si="5"/>
        <v/>
      </c>
      <c r="AQ23" s="3" t="str">
        <f t="shared" si="7"/>
        <v/>
      </c>
      <c r="AR23" s="3" t="str">
        <f t="shared" si="6"/>
        <v/>
      </c>
      <c r="AS23" s="47"/>
      <c r="AT23" s="52"/>
      <c r="AU23" s="53"/>
      <c r="AV23" s="109" t="str">
        <f>IFERROR(VLOOKUP(K23,別添①勤務時間!$A$3:$K$39,10,FALSE),"")</f>
        <v/>
      </c>
      <c r="AW23" s="109" t="str">
        <f>IFERROR(VLOOKUP(L23,別添①勤務時間!$A$3:$K$39,10,FALSE),"")</f>
        <v/>
      </c>
      <c r="AX23" s="109" t="str">
        <f>IFERROR(VLOOKUP(M23,別添①勤務時間!$A$3:$K$39,10,FALSE),"")</f>
        <v/>
      </c>
      <c r="AY23" s="109" t="str">
        <f>IFERROR(VLOOKUP(N23,別添①勤務時間!$A$3:$K$39,10,FALSE),"")</f>
        <v/>
      </c>
      <c r="AZ23" s="109" t="str">
        <f>IFERROR(VLOOKUP(O23,別添①勤務時間!$A$3:$K$39,10,FALSE),"")</f>
        <v/>
      </c>
      <c r="BA23" s="109" t="str">
        <f>IFERROR(VLOOKUP(P23,別添①勤務時間!$A$3:$K$39,10,FALSE),"")</f>
        <v/>
      </c>
      <c r="BB23" s="109" t="str">
        <f>IFERROR(VLOOKUP(Q23,別添①勤務時間!$A$3:$K$39,10,FALSE),"")</f>
        <v/>
      </c>
      <c r="BC23" s="109" t="str">
        <f>IFERROR(VLOOKUP(R23,別添①勤務時間!$A$3:$K$39,10,FALSE),"")</f>
        <v/>
      </c>
      <c r="BD23" s="109" t="str">
        <f>IFERROR(VLOOKUP(S23,別添①勤務時間!$A$3:$K$39,10,FALSE),"")</f>
        <v/>
      </c>
      <c r="BE23" s="109" t="str">
        <f>IFERROR(VLOOKUP(T23,別添①勤務時間!$A$3:$K$39,10,FALSE),"")</f>
        <v/>
      </c>
      <c r="BF23" s="109" t="str">
        <f>IFERROR(VLOOKUP(U23,別添①勤務時間!$A$3:$K$39,10,FALSE),"")</f>
        <v/>
      </c>
      <c r="BG23" s="109" t="str">
        <f>IFERROR(VLOOKUP(V23,別添①勤務時間!$A$3:$K$39,10,FALSE),"")</f>
        <v/>
      </c>
      <c r="BH23" s="109" t="str">
        <f>IFERROR(VLOOKUP(W23,別添①勤務時間!$A$3:$K$39,10,FALSE),"")</f>
        <v/>
      </c>
      <c r="BI23" s="109" t="str">
        <f>IFERROR(VLOOKUP(X23,別添①勤務時間!$A$3:$K$39,10,FALSE),"")</f>
        <v/>
      </c>
      <c r="BJ23" s="109" t="str">
        <f>IFERROR(VLOOKUP(Y23,別添①勤務時間!$A$3:$K$39,10,FALSE),"")</f>
        <v/>
      </c>
      <c r="BK23" s="109" t="str">
        <f>IFERROR(VLOOKUP(Z23,別添①勤務時間!$A$3:$K$39,10,FALSE),"")</f>
        <v/>
      </c>
      <c r="BL23" s="109" t="str">
        <f>IFERROR(VLOOKUP(AA23,別添①勤務時間!$A$3:$K$39,10,FALSE),"")</f>
        <v/>
      </c>
      <c r="BM23" s="109" t="str">
        <f>IFERROR(VLOOKUP(AB23,別添①勤務時間!$A$3:$K$39,10,FALSE),"")</f>
        <v/>
      </c>
      <c r="BN23" s="109" t="str">
        <f>IFERROR(VLOOKUP(AC23,別添①勤務時間!$A$3:$K$39,10,FALSE),"")</f>
        <v/>
      </c>
      <c r="BO23" s="109" t="str">
        <f>IFERROR(VLOOKUP(AD23,別添①勤務時間!$A$3:$K$39,10,FALSE),"")</f>
        <v/>
      </c>
      <c r="BP23" s="109" t="str">
        <f>IFERROR(VLOOKUP(AE23,別添①勤務時間!$A$3:$K$39,10,FALSE),"")</f>
        <v/>
      </c>
      <c r="BQ23" s="109" t="str">
        <f>IFERROR(VLOOKUP(AF23,別添①勤務時間!$A$3:$K$39,10,FALSE),"")</f>
        <v/>
      </c>
      <c r="BR23" s="109" t="str">
        <f>IFERROR(VLOOKUP(AG23,別添①勤務時間!$A$3:$K$39,10,FALSE),"")</f>
        <v/>
      </c>
      <c r="BS23" s="109" t="str">
        <f>IFERROR(VLOOKUP(AH23,別添①勤務時間!$A$3:$K$39,10,FALSE),"")</f>
        <v/>
      </c>
      <c r="BT23" s="109" t="str">
        <f>IFERROR(VLOOKUP(AI23,別添①勤務時間!$A$3:$K$39,10,FALSE),"")</f>
        <v/>
      </c>
      <c r="BU23" s="109" t="str">
        <f>IFERROR(VLOOKUP(AJ23,別添①勤務時間!$A$3:$K$39,10,FALSE),"")</f>
        <v/>
      </c>
      <c r="BV23" s="109" t="str">
        <f>IFERROR(VLOOKUP(AK23,別添①勤務時間!$A$3:$K$39,10,FALSE),"")</f>
        <v/>
      </c>
      <c r="BW23" s="109" t="str">
        <f>IFERROR(VLOOKUP(AL23,別添①勤務時間!$A$3:$K$39,10,FALSE),"")</f>
        <v/>
      </c>
      <c r="BX23" s="109" t="str">
        <f>IFERROR(VLOOKUP(AM23,別添①勤務時間!$A$3:$K$39,10,FALSE),"")</f>
        <v/>
      </c>
      <c r="BY23" s="109" t="str">
        <f>IFERROR(VLOOKUP(AN23,別添①勤務時間!$A$3:$K$39,10,FALSE),"")</f>
        <v/>
      </c>
      <c r="BZ23" s="109" t="str">
        <f>IFERROR(VLOOKUP(AO23,別添①勤務時間!$A$3:$K$39,10,FALSE),"")</f>
        <v/>
      </c>
    </row>
    <row r="24" spans="1:78" ht="22.8" customHeight="1">
      <c r="A24" s="75">
        <f t="shared" si="4"/>
        <v>12</v>
      </c>
      <c r="B24" s="48"/>
      <c r="C24" s="236"/>
      <c r="D24" s="281"/>
      <c r="E24" s="282"/>
      <c r="F24" s="283"/>
      <c r="G24" s="281"/>
      <c r="H24" s="282"/>
      <c r="I24" s="282"/>
      <c r="J24" s="284"/>
      <c r="K24" s="48"/>
      <c r="L24" s="49"/>
      <c r="M24" s="49"/>
      <c r="N24" s="49"/>
      <c r="O24" s="49"/>
      <c r="P24" s="49"/>
      <c r="Q24" s="51"/>
      <c r="R24" s="50"/>
      <c r="S24" s="49"/>
      <c r="T24" s="49"/>
      <c r="U24" s="49"/>
      <c r="V24" s="49"/>
      <c r="W24" s="49"/>
      <c r="X24" s="51"/>
      <c r="Y24" s="50"/>
      <c r="Z24" s="49"/>
      <c r="AA24" s="49"/>
      <c r="AB24" s="49"/>
      <c r="AC24" s="49"/>
      <c r="AD24" s="49"/>
      <c r="AE24" s="51"/>
      <c r="AF24" s="50"/>
      <c r="AG24" s="49"/>
      <c r="AH24" s="49"/>
      <c r="AI24" s="49"/>
      <c r="AJ24" s="49"/>
      <c r="AK24" s="49"/>
      <c r="AL24" s="51"/>
      <c r="AM24" s="49"/>
      <c r="AN24" s="49"/>
      <c r="AO24" s="51"/>
      <c r="AP24" s="40" t="str">
        <f t="shared" si="5"/>
        <v/>
      </c>
      <c r="AQ24" s="3" t="str">
        <f t="shared" si="7"/>
        <v/>
      </c>
      <c r="AR24" s="3" t="str">
        <f t="shared" si="6"/>
        <v/>
      </c>
      <c r="AS24" s="47"/>
      <c r="AT24" s="52"/>
      <c r="AU24" s="53"/>
      <c r="AV24" s="109" t="str">
        <f>IFERROR(VLOOKUP(K24,別添①勤務時間!$A$3:$K$39,10,FALSE),"")</f>
        <v/>
      </c>
      <c r="AW24" s="109" t="str">
        <f>IFERROR(VLOOKUP(L24,別添①勤務時間!$A$3:$K$39,10,FALSE),"")</f>
        <v/>
      </c>
      <c r="AX24" s="109" t="str">
        <f>IFERROR(VLOOKUP(M24,別添①勤務時間!$A$3:$K$39,10,FALSE),"")</f>
        <v/>
      </c>
      <c r="AY24" s="109" t="str">
        <f>IFERROR(VLOOKUP(N24,別添①勤務時間!$A$3:$K$39,10,FALSE),"")</f>
        <v/>
      </c>
      <c r="AZ24" s="109" t="str">
        <f>IFERROR(VLOOKUP(O24,別添①勤務時間!$A$3:$K$39,10,FALSE),"")</f>
        <v/>
      </c>
      <c r="BA24" s="109" t="str">
        <f>IFERROR(VLOOKUP(P24,別添①勤務時間!$A$3:$K$39,10,FALSE),"")</f>
        <v/>
      </c>
      <c r="BB24" s="109" t="str">
        <f>IFERROR(VLOOKUP(Q24,別添①勤務時間!$A$3:$K$39,10,FALSE),"")</f>
        <v/>
      </c>
      <c r="BC24" s="109" t="str">
        <f>IFERROR(VLOOKUP(R24,別添①勤務時間!$A$3:$K$39,10,FALSE),"")</f>
        <v/>
      </c>
      <c r="BD24" s="109" t="str">
        <f>IFERROR(VLOOKUP(S24,別添①勤務時間!$A$3:$K$39,10,FALSE),"")</f>
        <v/>
      </c>
      <c r="BE24" s="109" t="str">
        <f>IFERROR(VLOOKUP(T24,別添①勤務時間!$A$3:$K$39,10,FALSE),"")</f>
        <v/>
      </c>
      <c r="BF24" s="109" t="str">
        <f>IFERROR(VLOOKUP(U24,別添①勤務時間!$A$3:$K$39,10,FALSE),"")</f>
        <v/>
      </c>
      <c r="BG24" s="109" t="str">
        <f>IFERROR(VLOOKUP(V24,別添①勤務時間!$A$3:$K$39,10,FALSE),"")</f>
        <v/>
      </c>
      <c r="BH24" s="109" t="str">
        <f>IFERROR(VLOOKUP(W24,別添①勤務時間!$A$3:$K$39,10,FALSE),"")</f>
        <v/>
      </c>
      <c r="BI24" s="109" t="str">
        <f>IFERROR(VLOOKUP(X24,別添①勤務時間!$A$3:$K$39,10,FALSE),"")</f>
        <v/>
      </c>
      <c r="BJ24" s="109" t="str">
        <f>IFERROR(VLOOKUP(Y24,別添①勤務時間!$A$3:$K$39,10,FALSE),"")</f>
        <v/>
      </c>
      <c r="BK24" s="109" t="str">
        <f>IFERROR(VLOOKUP(Z24,別添①勤務時間!$A$3:$K$39,10,FALSE),"")</f>
        <v/>
      </c>
      <c r="BL24" s="109" t="str">
        <f>IFERROR(VLOOKUP(AA24,別添①勤務時間!$A$3:$K$39,10,FALSE),"")</f>
        <v/>
      </c>
      <c r="BM24" s="109" t="str">
        <f>IFERROR(VLOOKUP(AB24,別添①勤務時間!$A$3:$K$39,10,FALSE),"")</f>
        <v/>
      </c>
      <c r="BN24" s="109" t="str">
        <f>IFERROR(VLOOKUP(AC24,別添①勤務時間!$A$3:$K$39,10,FALSE),"")</f>
        <v/>
      </c>
      <c r="BO24" s="109" t="str">
        <f>IFERROR(VLOOKUP(AD24,別添①勤務時間!$A$3:$K$39,10,FALSE),"")</f>
        <v/>
      </c>
      <c r="BP24" s="109" t="str">
        <f>IFERROR(VLOOKUP(AE24,別添①勤務時間!$A$3:$K$39,10,FALSE),"")</f>
        <v/>
      </c>
      <c r="BQ24" s="109" t="str">
        <f>IFERROR(VLOOKUP(AF24,別添①勤務時間!$A$3:$K$39,10,FALSE),"")</f>
        <v/>
      </c>
      <c r="BR24" s="109" t="str">
        <f>IFERROR(VLOOKUP(AG24,別添①勤務時間!$A$3:$K$39,10,FALSE),"")</f>
        <v/>
      </c>
      <c r="BS24" s="109" t="str">
        <f>IFERROR(VLOOKUP(AH24,別添①勤務時間!$A$3:$K$39,10,FALSE),"")</f>
        <v/>
      </c>
      <c r="BT24" s="109" t="str">
        <f>IFERROR(VLOOKUP(AI24,別添①勤務時間!$A$3:$K$39,10,FALSE),"")</f>
        <v/>
      </c>
      <c r="BU24" s="109" t="str">
        <f>IFERROR(VLOOKUP(AJ24,別添①勤務時間!$A$3:$K$39,10,FALSE),"")</f>
        <v/>
      </c>
      <c r="BV24" s="109" t="str">
        <f>IFERROR(VLOOKUP(AK24,別添①勤務時間!$A$3:$K$39,10,FALSE),"")</f>
        <v/>
      </c>
      <c r="BW24" s="109" t="str">
        <f>IFERROR(VLOOKUP(AL24,別添①勤務時間!$A$3:$K$39,10,FALSE),"")</f>
        <v/>
      </c>
      <c r="BX24" s="109" t="str">
        <f>IFERROR(VLOOKUP(AM24,別添①勤務時間!$A$3:$K$39,10,FALSE),"")</f>
        <v/>
      </c>
      <c r="BY24" s="109" t="str">
        <f>IFERROR(VLOOKUP(AN24,別添①勤務時間!$A$3:$K$39,10,FALSE),"")</f>
        <v/>
      </c>
      <c r="BZ24" s="109" t="str">
        <f>IFERROR(VLOOKUP(AO24,別添①勤務時間!$A$3:$K$39,10,FALSE),"")</f>
        <v/>
      </c>
    </row>
    <row r="25" spans="1:78" ht="22.8" customHeight="1">
      <c r="A25" s="75">
        <f t="shared" si="4"/>
        <v>13</v>
      </c>
      <c r="B25" s="48"/>
      <c r="C25" s="236"/>
      <c r="D25" s="281"/>
      <c r="E25" s="282"/>
      <c r="F25" s="283"/>
      <c r="G25" s="281"/>
      <c r="H25" s="282"/>
      <c r="I25" s="282"/>
      <c r="J25" s="284"/>
      <c r="K25" s="48"/>
      <c r="L25" s="49"/>
      <c r="M25" s="49"/>
      <c r="N25" s="49"/>
      <c r="O25" s="49"/>
      <c r="P25" s="49"/>
      <c r="Q25" s="51"/>
      <c r="R25" s="50"/>
      <c r="S25" s="49"/>
      <c r="T25" s="49"/>
      <c r="U25" s="49"/>
      <c r="V25" s="49"/>
      <c r="W25" s="49"/>
      <c r="X25" s="51"/>
      <c r="Y25" s="50"/>
      <c r="Z25" s="49"/>
      <c r="AA25" s="49"/>
      <c r="AB25" s="49"/>
      <c r="AC25" s="49"/>
      <c r="AD25" s="49"/>
      <c r="AE25" s="51"/>
      <c r="AF25" s="50"/>
      <c r="AG25" s="49"/>
      <c r="AH25" s="49"/>
      <c r="AI25" s="49"/>
      <c r="AJ25" s="49"/>
      <c r="AK25" s="49"/>
      <c r="AL25" s="51"/>
      <c r="AM25" s="49"/>
      <c r="AN25" s="49"/>
      <c r="AO25" s="51"/>
      <c r="AP25" s="40" t="str">
        <f>IF($G25="","",IFERROR(IF($AP$3="4週",SUM($AV25:$BW25),SUM($AV25:$BZ25)),""))</f>
        <v/>
      </c>
      <c r="AQ25" s="3" t="str">
        <f t="shared" si="7"/>
        <v/>
      </c>
      <c r="AR25" s="3" t="str">
        <f t="shared" si="6"/>
        <v/>
      </c>
      <c r="AS25" s="47"/>
      <c r="AT25" s="52"/>
      <c r="AU25" s="53"/>
      <c r="AV25" s="109" t="str">
        <f>IFERROR(VLOOKUP(K25,別添①勤務時間!$A$3:$K$39,10,FALSE),"")</f>
        <v/>
      </c>
      <c r="AW25" s="109" t="str">
        <f>IFERROR(VLOOKUP(L25,別添①勤務時間!$A$3:$K$39,10,FALSE),"")</f>
        <v/>
      </c>
      <c r="AX25" s="109" t="str">
        <f>IFERROR(VLOOKUP(M25,別添①勤務時間!$A$3:$K$39,10,FALSE),"")</f>
        <v/>
      </c>
      <c r="AY25" s="109" t="str">
        <f>IFERROR(VLOOKUP(N25,別添①勤務時間!$A$3:$K$39,10,FALSE),"")</f>
        <v/>
      </c>
      <c r="AZ25" s="109" t="str">
        <f>IFERROR(VLOOKUP(O25,別添①勤務時間!$A$3:$K$39,10,FALSE),"")</f>
        <v/>
      </c>
      <c r="BA25" s="109" t="str">
        <f>IFERROR(VLOOKUP(P25,別添①勤務時間!$A$3:$K$39,10,FALSE),"")</f>
        <v/>
      </c>
      <c r="BB25" s="109" t="str">
        <f>IFERROR(VLOOKUP(Q25,別添①勤務時間!$A$3:$K$39,10,FALSE),"")</f>
        <v/>
      </c>
      <c r="BC25" s="109" t="str">
        <f>IFERROR(VLOOKUP(R25,別添①勤務時間!$A$3:$K$39,10,FALSE),"")</f>
        <v/>
      </c>
      <c r="BD25" s="109" t="str">
        <f>IFERROR(VLOOKUP(S25,別添①勤務時間!$A$3:$K$39,10,FALSE),"")</f>
        <v/>
      </c>
      <c r="BE25" s="109" t="str">
        <f>IFERROR(VLOOKUP(T25,別添①勤務時間!$A$3:$K$39,10,FALSE),"")</f>
        <v/>
      </c>
      <c r="BF25" s="109" t="str">
        <f>IFERROR(VLOOKUP(U25,別添①勤務時間!$A$3:$K$39,10,FALSE),"")</f>
        <v/>
      </c>
      <c r="BG25" s="109" t="str">
        <f>IFERROR(VLOOKUP(V25,別添①勤務時間!$A$3:$K$39,10,FALSE),"")</f>
        <v/>
      </c>
      <c r="BH25" s="109" t="str">
        <f>IFERROR(VLOOKUP(W25,別添①勤務時間!$A$3:$K$39,10,FALSE),"")</f>
        <v/>
      </c>
      <c r="BI25" s="109" t="str">
        <f>IFERROR(VLOOKUP(X25,別添①勤務時間!$A$3:$K$39,10,FALSE),"")</f>
        <v/>
      </c>
      <c r="BJ25" s="109" t="str">
        <f>IFERROR(VLOOKUP(Y25,別添①勤務時間!$A$3:$K$39,10,FALSE),"")</f>
        <v/>
      </c>
      <c r="BK25" s="109" t="str">
        <f>IFERROR(VLOOKUP(Z25,別添①勤務時間!$A$3:$K$39,10,FALSE),"")</f>
        <v/>
      </c>
      <c r="BL25" s="109" t="str">
        <f>IFERROR(VLOOKUP(AA25,別添①勤務時間!$A$3:$K$39,10,FALSE),"")</f>
        <v/>
      </c>
      <c r="BM25" s="109" t="str">
        <f>IFERROR(VLOOKUP(AB25,別添①勤務時間!$A$3:$K$39,10,FALSE),"")</f>
        <v/>
      </c>
      <c r="BN25" s="109" t="str">
        <f>IFERROR(VLOOKUP(AC25,別添①勤務時間!$A$3:$K$39,10,FALSE),"")</f>
        <v/>
      </c>
      <c r="BO25" s="109" t="str">
        <f>IFERROR(VLOOKUP(AD25,別添①勤務時間!$A$3:$K$39,10,FALSE),"")</f>
        <v/>
      </c>
      <c r="BP25" s="109" t="str">
        <f>IFERROR(VLOOKUP(AE25,別添①勤務時間!$A$3:$K$39,10,FALSE),"")</f>
        <v/>
      </c>
      <c r="BQ25" s="109" t="str">
        <f>IFERROR(VLOOKUP(AF25,別添①勤務時間!$A$3:$K$39,10,FALSE),"")</f>
        <v/>
      </c>
      <c r="BR25" s="109" t="str">
        <f>IFERROR(VLOOKUP(AG25,別添①勤務時間!$A$3:$K$39,10,FALSE),"")</f>
        <v/>
      </c>
      <c r="BS25" s="109" t="str">
        <f>IFERROR(VLOOKUP(AH25,別添①勤務時間!$A$3:$K$39,10,FALSE),"")</f>
        <v/>
      </c>
      <c r="BT25" s="109" t="str">
        <f>IFERROR(VLOOKUP(AI25,別添①勤務時間!$A$3:$K$39,10,FALSE),"")</f>
        <v/>
      </c>
      <c r="BU25" s="109" t="str">
        <f>IFERROR(VLOOKUP(AJ25,別添①勤務時間!$A$3:$K$39,10,FALSE),"")</f>
        <v/>
      </c>
      <c r="BV25" s="109" t="str">
        <f>IFERROR(VLOOKUP(AK25,別添①勤務時間!$A$3:$K$39,10,FALSE),"")</f>
        <v/>
      </c>
      <c r="BW25" s="109" t="str">
        <f>IFERROR(VLOOKUP(AL25,別添①勤務時間!$A$3:$K$39,10,FALSE),"")</f>
        <v/>
      </c>
      <c r="BX25" s="109" t="str">
        <f>IFERROR(VLOOKUP(AM25,別添①勤務時間!$A$3:$K$39,10,FALSE),"")</f>
        <v/>
      </c>
      <c r="BY25" s="109" t="str">
        <f>IFERROR(VLOOKUP(AN25,別添①勤務時間!$A$3:$K$39,10,FALSE),"")</f>
        <v/>
      </c>
      <c r="BZ25" s="109" t="str">
        <f>IFERROR(VLOOKUP(AO25,別添①勤務時間!$A$3:$K$39,10,FALSE),"")</f>
        <v/>
      </c>
    </row>
    <row r="26" spans="1:78" ht="22.8" customHeight="1">
      <c r="A26" s="75">
        <f t="shared" si="4"/>
        <v>14</v>
      </c>
      <c r="B26" s="48"/>
      <c r="C26" s="236"/>
      <c r="D26" s="281"/>
      <c r="E26" s="282"/>
      <c r="F26" s="283"/>
      <c r="G26" s="281"/>
      <c r="H26" s="282"/>
      <c r="I26" s="282"/>
      <c r="J26" s="284"/>
      <c r="K26" s="48"/>
      <c r="L26" s="49"/>
      <c r="M26" s="49"/>
      <c r="N26" s="49"/>
      <c r="O26" s="49"/>
      <c r="P26" s="49"/>
      <c r="Q26" s="51"/>
      <c r="R26" s="50"/>
      <c r="S26" s="49"/>
      <c r="T26" s="49"/>
      <c r="U26" s="49"/>
      <c r="V26" s="49"/>
      <c r="W26" s="49"/>
      <c r="X26" s="51"/>
      <c r="Y26" s="50"/>
      <c r="Z26" s="49"/>
      <c r="AA26" s="49"/>
      <c r="AB26" s="49"/>
      <c r="AC26" s="49"/>
      <c r="AD26" s="49"/>
      <c r="AE26" s="51"/>
      <c r="AF26" s="50"/>
      <c r="AG26" s="49"/>
      <c r="AH26" s="49"/>
      <c r="AI26" s="49"/>
      <c r="AJ26" s="49"/>
      <c r="AK26" s="49"/>
      <c r="AL26" s="51"/>
      <c r="AM26" s="49"/>
      <c r="AN26" s="49"/>
      <c r="AO26" s="51"/>
      <c r="AP26" s="40" t="str">
        <f t="shared" si="5"/>
        <v/>
      </c>
      <c r="AQ26" s="3" t="str">
        <f t="shared" si="7"/>
        <v/>
      </c>
      <c r="AR26" s="3" t="str">
        <f t="shared" si="6"/>
        <v/>
      </c>
      <c r="AS26" s="47"/>
      <c r="AT26" s="52"/>
      <c r="AU26" s="53"/>
      <c r="AV26" s="109" t="str">
        <f>IFERROR(VLOOKUP(K26,別添①勤務時間!$A$3:$K$39,10,FALSE),"")</f>
        <v/>
      </c>
      <c r="AW26" s="109" t="str">
        <f>IFERROR(VLOOKUP(L26,別添①勤務時間!$A$3:$K$39,10,FALSE),"")</f>
        <v/>
      </c>
      <c r="AX26" s="109" t="str">
        <f>IFERROR(VLOOKUP(M26,別添①勤務時間!$A$3:$K$39,10,FALSE),"")</f>
        <v/>
      </c>
      <c r="AY26" s="109" t="str">
        <f>IFERROR(VLOOKUP(N26,別添①勤務時間!$A$3:$K$39,10,FALSE),"")</f>
        <v/>
      </c>
      <c r="AZ26" s="109" t="str">
        <f>IFERROR(VLOOKUP(O26,別添①勤務時間!$A$3:$K$39,10,FALSE),"")</f>
        <v/>
      </c>
      <c r="BA26" s="109" t="str">
        <f>IFERROR(VLOOKUP(P26,別添①勤務時間!$A$3:$K$39,10,FALSE),"")</f>
        <v/>
      </c>
      <c r="BB26" s="109" t="str">
        <f>IFERROR(VLOOKUP(Q26,別添①勤務時間!$A$3:$K$39,10,FALSE),"")</f>
        <v/>
      </c>
      <c r="BC26" s="109" t="str">
        <f>IFERROR(VLOOKUP(R26,別添①勤務時間!$A$3:$K$39,10,FALSE),"")</f>
        <v/>
      </c>
      <c r="BD26" s="109" t="str">
        <f>IFERROR(VLOOKUP(S26,別添①勤務時間!$A$3:$K$39,10,FALSE),"")</f>
        <v/>
      </c>
      <c r="BE26" s="109" t="str">
        <f>IFERROR(VLOOKUP(T26,別添①勤務時間!$A$3:$K$39,10,FALSE),"")</f>
        <v/>
      </c>
      <c r="BF26" s="109" t="str">
        <f>IFERROR(VLOOKUP(U26,別添①勤務時間!$A$3:$K$39,10,FALSE),"")</f>
        <v/>
      </c>
      <c r="BG26" s="109" t="str">
        <f>IFERROR(VLOOKUP(V26,別添①勤務時間!$A$3:$K$39,10,FALSE),"")</f>
        <v/>
      </c>
      <c r="BH26" s="109" t="str">
        <f>IFERROR(VLOOKUP(W26,別添①勤務時間!$A$3:$K$39,10,FALSE),"")</f>
        <v/>
      </c>
      <c r="BI26" s="109" t="str">
        <f>IFERROR(VLOOKUP(X26,別添①勤務時間!$A$3:$K$39,10,FALSE),"")</f>
        <v/>
      </c>
      <c r="BJ26" s="109" t="str">
        <f>IFERROR(VLOOKUP(Y26,別添①勤務時間!$A$3:$K$39,10,FALSE),"")</f>
        <v/>
      </c>
      <c r="BK26" s="109" t="str">
        <f>IFERROR(VLOOKUP(Z26,別添①勤務時間!$A$3:$K$39,10,FALSE),"")</f>
        <v/>
      </c>
      <c r="BL26" s="109" t="str">
        <f>IFERROR(VLOOKUP(AA26,別添①勤務時間!$A$3:$K$39,10,FALSE),"")</f>
        <v/>
      </c>
      <c r="BM26" s="109" t="str">
        <f>IFERROR(VLOOKUP(AB26,別添①勤務時間!$A$3:$K$39,10,FALSE),"")</f>
        <v/>
      </c>
      <c r="BN26" s="109" t="str">
        <f>IFERROR(VLOOKUP(AC26,別添①勤務時間!$A$3:$K$39,10,FALSE),"")</f>
        <v/>
      </c>
      <c r="BO26" s="109" t="str">
        <f>IFERROR(VLOOKUP(AD26,別添①勤務時間!$A$3:$K$39,10,FALSE),"")</f>
        <v/>
      </c>
      <c r="BP26" s="109" t="str">
        <f>IFERROR(VLOOKUP(AE26,別添①勤務時間!$A$3:$K$39,10,FALSE),"")</f>
        <v/>
      </c>
      <c r="BQ26" s="109" t="str">
        <f>IFERROR(VLOOKUP(AF26,別添①勤務時間!$A$3:$K$39,10,FALSE),"")</f>
        <v/>
      </c>
      <c r="BR26" s="109" t="str">
        <f>IFERROR(VLOOKUP(AG26,別添①勤務時間!$A$3:$K$39,10,FALSE),"")</f>
        <v/>
      </c>
      <c r="BS26" s="109" t="str">
        <f>IFERROR(VLOOKUP(AH26,別添①勤務時間!$A$3:$K$39,10,FALSE),"")</f>
        <v/>
      </c>
      <c r="BT26" s="109" t="str">
        <f>IFERROR(VLOOKUP(AI26,別添①勤務時間!$A$3:$K$39,10,FALSE),"")</f>
        <v/>
      </c>
      <c r="BU26" s="109" t="str">
        <f>IFERROR(VLOOKUP(AJ26,別添①勤務時間!$A$3:$K$39,10,FALSE),"")</f>
        <v/>
      </c>
      <c r="BV26" s="109" t="str">
        <f>IFERROR(VLOOKUP(AK26,別添①勤務時間!$A$3:$K$39,10,FALSE),"")</f>
        <v/>
      </c>
      <c r="BW26" s="109" t="str">
        <f>IFERROR(VLOOKUP(AL26,別添①勤務時間!$A$3:$K$39,10,FALSE),"")</f>
        <v/>
      </c>
      <c r="BX26" s="109" t="str">
        <f>IFERROR(VLOOKUP(AM26,別添①勤務時間!$A$3:$K$39,10,FALSE),"")</f>
        <v/>
      </c>
      <c r="BY26" s="109" t="str">
        <f>IFERROR(VLOOKUP(AN26,別添①勤務時間!$A$3:$K$39,10,FALSE),"")</f>
        <v/>
      </c>
      <c r="BZ26" s="109" t="str">
        <f>IFERROR(VLOOKUP(AO26,別添①勤務時間!$A$3:$K$39,10,FALSE),"")</f>
        <v/>
      </c>
    </row>
    <row r="27" spans="1:78" ht="22.8" customHeight="1">
      <c r="A27" s="75">
        <f t="shared" si="4"/>
        <v>15</v>
      </c>
      <c r="B27" s="48"/>
      <c r="C27" s="236"/>
      <c r="D27" s="281"/>
      <c r="E27" s="282"/>
      <c r="F27" s="283"/>
      <c r="G27" s="281"/>
      <c r="H27" s="282"/>
      <c r="I27" s="282"/>
      <c r="J27" s="284"/>
      <c r="K27" s="48"/>
      <c r="L27" s="49"/>
      <c r="M27" s="49"/>
      <c r="N27" s="49"/>
      <c r="O27" s="49"/>
      <c r="P27" s="49"/>
      <c r="Q27" s="51"/>
      <c r="R27" s="50"/>
      <c r="S27" s="49"/>
      <c r="T27" s="49"/>
      <c r="U27" s="49"/>
      <c r="V27" s="49"/>
      <c r="W27" s="49"/>
      <c r="X27" s="51"/>
      <c r="Y27" s="50"/>
      <c r="Z27" s="49"/>
      <c r="AA27" s="49"/>
      <c r="AB27" s="49"/>
      <c r="AC27" s="49"/>
      <c r="AD27" s="49"/>
      <c r="AE27" s="51"/>
      <c r="AF27" s="50"/>
      <c r="AG27" s="49"/>
      <c r="AH27" s="49"/>
      <c r="AI27" s="49"/>
      <c r="AJ27" s="49"/>
      <c r="AK27" s="49"/>
      <c r="AL27" s="51"/>
      <c r="AM27" s="49"/>
      <c r="AN27" s="49"/>
      <c r="AO27" s="51"/>
      <c r="AP27" s="40" t="str">
        <f t="shared" si="5"/>
        <v/>
      </c>
      <c r="AQ27" s="3" t="str">
        <f t="shared" si="7"/>
        <v/>
      </c>
      <c r="AR27" s="3" t="str">
        <f t="shared" si="6"/>
        <v/>
      </c>
      <c r="AS27" s="47"/>
      <c r="AT27" s="52"/>
      <c r="AU27" s="53"/>
      <c r="AV27" s="109" t="str">
        <f>IFERROR(VLOOKUP(K27,別添①勤務時間!$A$3:$K$39,10,FALSE),"")</f>
        <v/>
      </c>
      <c r="AW27" s="109" t="str">
        <f>IFERROR(VLOOKUP(L27,別添①勤務時間!$A$3:$K$39,10,FALSE),"")</f>
        <v/>
      </c>
      <c r="AX27" s="109" t="str">
        <f>IFERROR(VLOOKUP(M27,別添①勤務時間!$A$3:$K$39,10,FALSE),"")</f>
        <v/>
      </c>
      <c r="AY27" s="109" t="str">
        <f>IFERROR(VLOOKUP(N27,別添①勤務時間!$A$3:$K$39,10,FALSE),"")</f>
        <v/>
      </c>
      <c r="AZ27" s="109" t="str">
        <f>IFERROR(VLOOKUP(O27,別添①勤務時間!$A$3:$K$39,10,FALSE),"")</f>
        <v/>
      </c>
      <c r="BA27" s="109" t="str">
        <f>IFERROR(VLOOKUP(P27,別添①勤務時間!$A$3:$K$39,10,FALSE),"")</f>
        <v/>
      </c>
      <c r="BB27" s="109" t="str">
        <f>IFERROR(VLOOKUP(Q27,別添①勤務時間!$A$3:$K$39,10,FALSE),"")</f>
        <v/>
      </c>
      <c r="BC27" s="109" t="str">
        <f>IFERROR(VLOOKUP(R27,別添①勤務時間!$A$3:$K$39,10,FALSE),"")</f>
        <v/>
      </c>
      <c r="BD27" s="109" t="str">
        <f>IFERROR(VLOOKUP(S27,別添①勤務時間!$A$3:$K$39,10,FALSE),"")</f>
        <v/>
      </c>
      <c r="BE27" s="109" t="str">
        <f>IFERROR(VLOOKUP(T27,別添①勤務時間!$A$3:$K$39,10,FALSE),"")</f>
        <v/>
      </c>
      <c r="BF27" s="109" t="str">
        <f>IFERROR(VLOOKUP(U27,別添①勤務時間!$A$3:$K$39,10,FALSE),"")</f>
        <v/>
      </c>
      <c r="BG27" s="109" t="str">
        <f>IFERROR(VLOOKUP(V27,別添①勤務時間!$A$3:$K$39,10,FALSE),"")</f>
        <v/>
      </c>
      <c r="BH27" s="109" t="str">
        <f>IFERROR(VLOOKUP(W27,別添①勤務時間!$A$3:$K$39,10,FALSE),"")</f>
        <v/>
      </c>
      <c r="BI27" s="109" t="str">
        <f>IFERROR(VLOOKUP(X27,別添①勤務時間!$A$3:$K$39,10,FALSE),"")</f>
        <v/>
      </c>
      <c r="BJ27" s="109" t="str">
        <f>IFERROR(VLOOKUP(Y27,別添①勤務時間!$A$3:$K$39,10,FALSE),"")</f>
        <v/>
      </c>
      <c r="BK27" s="109" t="str">
        <f>IFERROR(VLOOKUP(Z27,別添①勤務時間!$A$3:$K$39,10,FALSE),"")</f>
        <v/>
      </c>
      <c r="BL27" s="109" t="str">
        <f>IFERROR(VLOOKUP(AA27,別添①勤務時間!$A$3:$K$39,10,FALSE),"")</f>
        <v/>
      </c>
      <c r="BM27" s="109" t="str">
        <f>IFERROR(VLOOKUP(AB27,別添①勤務時間!$A$3:$K$39,10,FALSE),"")</f>
        <v/>
      </c>
      <c r="BN27" s="109" t="str">
        <f>IFERROR(VLOOKUP(AC27,別添①勤務時間!$A$3:$K$39,10,FALSE),"")</f>
        <v/>
      </c>
      <c r="BO27" s="109" t="str">
        <f>IFERROR(VLOOKUP(AD27,別添①勤務時間!$A$3:$K$39,10,FALSE),"")</f>
        <v/>
      </c>
      <c r="BP27" s="109" t="str">
        <f>IFERROR(VLOOKUP(AE27,別添①勤務時間!$A$3:$K$39,10,FALSE),"")</f>
        <v/>
      </c>
      <c r="BQ27" s="109" t="str">
        <f>IFERROR(VLOOKUP(AF27,別添①勤務時間!$A$3:$K$39,10,FALSE),"")</f>
        <v/>
      </c>
      <c r="BR27" s="109" t="str">
        <f>IFERROR(VLOOKUP(AG27,別添①勤務時間!$A$3:$K$39,10,FALSE),"")</f>
        <v/>
      </c>
      <c r="BS27" s="109" t="str">
        <f>IFERROR(VLOOKUP(AH27,別添①勤務時間!$A$3:$K$39,10,FALSE),"")</f>
        <v/>
      </c>
      <c r="BT27" s="109" t="str">
        <f>IFERROR(VLOOKUP(AI27,別添①勤務時間!$A$3:$K$39,10,FALSE),"")</f>
        <v/>
      </c>
      <c r="BU27" s="109" t="str">
        <f>IFERROR(VLOOKUP(AJ27,別添①勤務時間!$A$3:$K$39,10,FALSE),"")</f>
        <v/>
      </c>
      <c r="BV27" s="109" t="str">
        <f>IFERROR(VLOOKUP(AK27,別添①勤務時間!$A$3:$K$39,10,FALSE),"")</f>
        <v/>
      </c>
      <c r="BW27" s="109" t="str">
        <f>IFERROR(VLOOKUP(AL27,別添①勤務時間!$A$3:$K$39,10,FALSE),"")</f>
        <v/>
      </c>
      <c r="BX27" s="109" t="str">
        <f>IFERROR(VLOOKUP(AM27,別添①勤務時間!$A$3:$K$39,10,FALSE),"")</f>
        <v/>
      </c>
      <c r="BY27" s="109" t="str">
        <f>IFERROR(VLOOKUP(AN27,別添①勤務時間!$A$3:$K$39,10,FALSE),"")</f>
        <v/>
      </c>
      <c r="BZ27" s="109" t="str">
        <f>IFERROR(VLOOKUP(AO27,別添①勤務時間!$A$3:$K$39,10,FALSE),"")</f>
        <v/>
      </c>
    </row>
    <row r="28" spans="1:78" ht="22.8" customHeight="1">
      <c r="A28" s="75">
        <f t="shared" si="4"/>
        <v>16</v>
      </c>
      <c r="B28" s="48"/>
      <c r="C28" s="236"/>
      <c r="D28" s="281"/>
      <c r="E28" s="282"/>
      <c r="F28" s="283"/>
      <c r="G28" s="281"/>
      <c r="H28" s="282"/>
      <c r="I28" s="282"/>
      <c r="J28" s="284"/>
      <c r="K28" s="48"/>
      <c r="L28" s="49"/>
      <c r="M28" s="49"/>
      <c r="N28" s="49"/>
      <c r="O28" s="49"/>
      <c r="P28" s="49"/>
      <c r="Q28" s="51"/>
      <c r="R28" s="50"/>
      <c r="S28" s="49"/>
      <c r="T28" s="49"/>
      <c r="U28" s="49"/>
      <c r="V28" s="49"/>
      <c r="W28" s="49"/>
      <c r="X28" s="51"/>
      <c r="Y28" s="50"/>
      <c r="Z28" s="49"/>
      <c r="AA28" s="49"/>
      <c r="AB28" s="49"/>
      <c r="AC28" s="49"/>
      <c r="AD28" s="49"/>
      <c r="AE28" s="51"/>
      <c r="AF28" s="50"/>
      <c r="AG28" s="49"/>
      <c r="AH28" s="49"/>
      <c r="AI28" s="49"/>
      <c r="AJ28" s="49"/>
      <c r="AK28" s="49"/>
      <c r="AL28" s="51"/>
      <c r="AM28" s="49"/>
      <c r="AN28" s="49"/>
      <c r="AO28" s="51"/>
      <c r="AP28" s="40" t="str">
        <f t="shared" si="5"/>
        <v/>
      </c>
      <c r="AQ28" s="3" t="str">
        <f t="shared" si="7"/>
        <v/>
      </c>
      <c r="AR28" s="3" t="str">
        <f t="shared" si="6"/>
        <v/>
      </c>
      <c r="AS28" s="47"/>
      <c r="AT28" s="52"/>
      <c r="AU28" s="53"/>
      <c r="AV28" s="109" t="str">
        <f>IFERROR(VLOOKUP(K28,別添①勤務時間!$A$3:$K$39,10,FALSE),"")</f>
        <v/>
      </c>
      <c r="AW28" s="109" t="str">
        <f>IFERROR(VLOOKUP(L28,別添①勤務時間!$A$3:$K$39,10,FALSE),"")</f>
        <v/>
      </c>
      <c r="AX28" s="109" t="str">
        <f>IFERROR(VLOOKUP(M28,別添①勤務時間!$A$3:$K$39,10,FALSE),"")</f>
        <v/>
      </c>
      <c r="AY28" s="109" t="str">
        <f>IFERROR(VLOOKUP(N28,別添①勤務時間!$A$3:$K$39,10,FALSE),"")</f>
        <v/>
      </c>
      <c r="AZ28" s="109" t="str">
        <f>IFERROR(VLOOKUP(O28,別添①勤務時間!$A$3:$K$39,10,FALSE),"")</f>
        <v/>
      </c>
      <c r="BA28" s="109" t="str">
        <f>IFERROR(VLOOKUP(P28,別添①勤務時間!$A$3:$K$39,10,FALSE),"")</f>
        <v/>
      </c>
      <c r="BB28" s="109" t="str">
        <f>IFERROR(VLOOKUP(Q28,別添①勤務時間!$A$3:$K$39,10,FALSE),"")</f>
        <v/>
      </c>
      <c r="BC28" s="109" t="str">
        <f>IFERROR(VLOOKUP(R28,別添①勤務時間!$A$3:$K$39,10,FALSE),"")</f>
        <v/>
      </c>
      <c r="BD28" s="109" t="str">
        <f>IFERROR(VLOOKUP(S28,別添①勤務時間!$A$3:$K$39,10,FALSE),"")</f>
        <v/>
      </c>
      <c r="BE28" s="109" t="str">
        <f>IFERROR(VLOOKUP(T28,別添①勤務時間!$A$3:$K$39,10,FALSE),"")</f>
        <v/>
      </c>
      <c r="BF28" s="109" t="str">
        <f>IFERROR(VLOOKUP(U28,別添①勤務時間!$A$3:$K$39,10,FALSE),"")</f>
        <v/>
      </c>
      <c r="BG28" s="109" t="str">
        <f>IFERROR(VLOOKUP(V28,別添①勤務時間!$A$3:$K$39,10,FALSE),"")</f>
        <v/>
      </c>
      <c r="BH28" s="109" t="str">
        <f>IFERROR(VLOOKUP(W28,別添①勤務時間!$A$3:$K$39,10,FALSE),"")</f>
        <v/>
      </c>
      <c r="BI28" s="109" t="str">
        <f>IFERROR(VLOOKUP(X28,別添①勤務時間!$A$3:$K$39,10,FALSE),"")</f>
        <v/>
      </c>
      <c r="BJ28" s="109" t="str">
        <f>IFERROR(VLOOKUP(Y28,別添①勤務時間!$A$3:$K$39,10,FALSE),"")</f>
        <v/>
      </c>
      <c r="BK28" s="109" t="str">
        <f>IFERROR(VLOOKUP(Z28,別添①勤務時間!$A$3:$K$39,10,FALSE),"")</f>
        <v/>
      </c>
      <c r="BL28" s="109" t="str">
        <f>IFERROR(VLOOKUP(AA28,別添①勤務時間!$A$3:$K$39,10,FALSE),"")</f>
        <v/>
      </c>
      <c r="BM28" s="109" t="str">
        <f>IFERROR(VLOOKUP(AB28,別添①勤務時間!$A$3:$K$39,10,FALSE),"")</f>
        <v/>
      </c>
      <c r="BN28" s="109" t="str">
        <f>IFERROR(VLOOKUP(AC28,別添①勤務時間!$A$3:$K$39,10,FALSE),"")</f>
        <v/>
      </c>
      <c r="BO28" s="109" t="str">
        <f>IFERROR(VLOOKUP(AD28,別添①勤務時間!$A$3:$K$39,10,FALSE),"")</f>
        <v/>
      </c>
      <c r="BP28" s="109" t="str">
        <f>IFERROR(VLOOKUP(AE28,別添①勤務時間!$A$3:$K$39,10,FALSE),"")</f>
        <v/>
      </c>
      <c r="BQ28" s="109" t="str">
        <f>IFERROR(VLOOKUP(AF28,別添①勤務時間!$A$3:$K$39,10,FALSE),"")</f>
        <v/>
      </c>
      <c r="BR28" s="109" t="str">
        <f>IFERROR(VLOOKUP(AG28,別添①勤務時間!$A$3:$K$39,10,FALSE),"")</f>
        <v/>
      </c>
      <c r="BS28" s="109" t="str">
        <f>IFERROR(VLOOKUP(AH28,別添①勤務時間!$A$3:$K$39,10,FALSE),"")</f>
        <v/>
      </c>
      <c r="BT28" s="109" t="str">
        <f>IFERROR(VLOOKUP(AI28,別添①勤務時間!$A$3:$K$39,10,FALSE),"")</f>
        <v/>
      </c>
      <c r="BU28" s="109" t="str">
        <f>IFERROR(VLOOKUP(AJ28,別添①勤務時間!$A$3:$K$39,10,FALSE),"")</f>
        <v/>
      </c>
      <c r="BV28" s="109" t="str">
        <f>IFERROR(VLOOKUP(AK28,別添①勤務時間!$A$3:$K$39,10,FALSE),"")</f>
        <v/>
      </c>
      <c r="BW28" s="109" t="str">
        <f>IFERROR(VLOOKUP(AL28,別添①勤務時間!$A$3:$K$39,10,FALSE),"")</f>
        <v/>
      </c>
      <c r="BX28" s="109" t="str">
        <f>IFERROR(VLOOKUP(AM28,別添①勤務時間!$A$3:$K$39,10,FALSE),"")</f>
        <v/>
      </c>
      <c r="BY28" s="109" t="str">
        <f>IFERROR(VLOOKUP(AN28,別添①勤務時間!$A$3:$K$39,10,FALSE),"")</f>
        <v/>
      </c>
      <c r="BZ28" s="109" t="str">
        <f>IFERROR(VLOOKUP(AO28,別添①勤務時間!$A$3:$K$39,10,FALSE),"")</f>
        <v/>
      </c>
    </row>
    <row r="29" spans="1:78" ht="22.8" customHeight="1">
      <c r="A29" s="70" t="s">
        <v>250</v>
      </c>
      <c r="B29" s="69"/>
      <c r="C29" s="69"/>
      <c r="D29" s="71"/>
      <c r="E29" s="71"/>
      <c r="F29" s="71"/>
      <c r="G29" s="71"/>
      <c r="H29" s="71"/>
      <c r="I29" s="71"/>
      <c r="J29" s="72"/>
      <c r="K29" s="78"/>
      <c r="L29" s="34"/>
      <c r="M29" s="34"/>
      <c r="N29" s="34"/>
      <c r="O29" s="34"/>
      <c r="P29" s="34"/>
      <c r="Q29" s="35"/>
      <c r="R29" s="33"/>
      <c r="S29" s="34"/>
      <c r="T29" s="34"/>
      <c r="U29" s="34"/>
      <c r="V29" s="34"/>
      <c r="W29" s="34"/>
      <c r="X29" s="35"/>
      <c r="Y29" s="33"/>
      <c r="Z29" s="34"/>
      <c r="AA29" s="34"/>
      <c r="AB29" s="34"/>
      <c r="AC29" s="34"/>
      <c r="AD29" s="34"/>
      <c r="AE29" s="35"/>
      <c r="AF29" s="33"/>
      <c r="AG29" s="34"/>
      <c r="AH29" s="34"/>
      <c r="AI29" s="34"/>
      <c r="AJ29" s="34"/>
      <c r="AK29" s="34"/>
      <c r="AL29" s="35"/>
      <c r="AM29" s="34"/>
      <c r="AN29" s="34"/>
      <c r="AO29" s="35"/>
      <c r="AP29" s="41"/>
      <c r="AQ29" s="36"/>
      <c r="AR29" s="36"/>
      <c r="AS29" s="38"/>
      <c r="AT29" s="34"/>
      <c r="AU29" s="37"/>
      <c r="AV29" s="109"/>
      <c r="AW29" s="109"/>
      <c r="AX29" s="109"/>
      <c r="AY29" s="109"/>
      <c r="AZ29" s="109"/>
      <c r="BA29" s="109"/>
      <c r="BB29" s="109"/>
      <c r="BC29" s="109"/>
      <c r="BD29" s="109"/>
      <c r="BE29" s="109"/>
      <c r="BF29" s="109"/>
      <c r="BG29" s="109"/>
      <c r="BH29" s="109"/>
      <c r="BI29" s="109"/>
      <c r="BJ29" s="109"/>
      <c r="BK29" s="109"/>
      <c r="BL29" s="109"/>
      <c r="BM29" s="109"/>
      <c r="BN29" s="109"/>
      <c r="BO29" s="109"/>
      <c r="BP29" s="109"/>
      <c r="BQ29" s="109"/>
      <c r="BR29" s="109"/>
      <c r="BS29" s="109"/>
      <c r="BT29" s="109"/>
      <c r="BU29" s="109"/>
      <c r="BV29" s="109"/>
      <c r="BW29" s="109"/>
      <c r="BX29" s="109"/>
      <c r="BY29" s="109"/>
      <c r="BZ29" s="109"/>
    </row>
    <row r="30" spans="1:78" ht="22.8" customHeight="1">
      <c r="A30" s="413" t="s">
        <v>69</v>
      </c>
      <c r="B30" s="386"/>
      <c r="C30" s="386"/>
      <c r="D30" s="386"/>
      <c r="E30" s="386"/>
      <c r="F30" s="386"/>
      <c r="G30" s="386"/>
      <c r="H30" s="386"/>
      <c r="I30" s="386"/>
      <c r="J30" s="414"/>
      <c r="K30" s="79">
        <f>AV30</f>
        <v>0</v>
      </c>
      <c r="L30" s="80">
        <f t="shared" ref="L30:AO30" si="8">AW30</f>
        <v>0</v>
      </c>
      <c r="M30" s="80">
        <f t="shared" si="8"/>
        <v>0</v>
      </c>
      <c r="N30" s="80">
        <f t="shared" si="8"/>
        <v>0</v>
      </c>
      <c r="O30" s="80">
        <f t="shared" si="8"/>
        <v>0</v>
      </c>
      <c r="P30" s="80">
        <f t="shared" si="8"/>
        <v>0</v>
      </c>
      <c r="Q30" s="81">
        <f t="shared" si="8"/>
        <v>0</v>
      </c>
      <c r="R30" s="82">
        <f t="shared" si="8"/>
        <v>0</v>
      </c>
      <c r="S30" s="80">
        <f t="shared" si="8"/>
        <v>0</v>
      </c>
      <c r="T30" s="80">
        <f t="shared" si="8"/>
        <v>0</v>
      </c>
      <c r="U30" s="80">
        <f t="shared" si="8"/>
        <v>0</v>
      </c>
      <c r="V30" s="80">
        <f t="shared" si="8"/>
        <v>0</v>
      </c>
      <c r="W30" s="80">
        <f t="shared" si="8"/>
        <v>0</v>
      </c>
      <c r="X30" s="81">
        <f t="shared" si="8"/>
        <v>0</v>
      </c>
      <c r="Y30" s="82">
        <f t="shared" si="8"/>
        <v>0</v>
      </c>
      <c r="Z30" s="80">
        <f t="shared" si="8"/>
        <v>0</v>
      </c>
      <c r="AA30" s="80">
        <f t="shared" si="8"/>
        <v>0</v>
      </c>
      <c r="AB30" s="80">
        <f t="shared" si="8"/>
        <v>0</v>
      </c>
      <c r="AC30" s="80">
        <f t="shared" si="8"/>
        <v>0</v>
      </c>
      <c r="AD30" s="80">
        <f t="shared" si="8"/>
        <v>0</v>
      </c>
      <c r="AE30" s="81">
        <f t="shared" si="8"/>
        <v>0</v>
      </c>
      <c r="AF30" s="82">
        <f t="shared" si="8"/>
        <v>0</v>
      </c>
      <c r="AG30" s="80">
        <f t="shared" si="8"/>
        <v>0</v>
      </c>
      <c r="AH30" s="80">
        <f t="shared" si="8"/>
        <v>0</v>
      </c>
      <c r="AI30" s="80">
        <f t="shared" si="8"/>
        <v>0</v>
      </c>
      <c r="AJ30" s="80">
        <f t="shared" si="8"/>
        <v>0</v>
      </c>
      <c r="AK30" s="80">
        <f t="shared" si="8"/>
        <v>0</v>
      </c>
      <c r="AL30" s="81">
        <f t="shared" si="8"/>
        <v>0</v>
      </c>
      <c r="AM30" s="80">
        <f t="shared" si="8"/>
        <v>0</v>
      </c>
      <c r="AN30" s="80">
        <f t="shared" si="8"/>
        <v>0</v>
      </c>
      <c r="AO30" s="81">
        <f t="shared" si="8"/>
        <v>0</v>
      </c>
      <c r="AP30" s="83">
        <f>IF(COUNTA($K30:$AO30)=0,"",SUM(IF($AP$3="4週",$K30:$AL30,$K30:$AO30)))</f>
        <v>0</v>
      </c>
      <c r="AQ30" s="84">
        <f>IF($AP30="","",IF($AP$3="4週",$AP30/4,$AP30/(DAY(EOMONTH($K$10,0))/7)))</f>
        <v>0</v>
      </c>
      <c r="AR30" s="45"/>
      <c r="AS30" s="39"/>
      <c r="AT30" s="39"/>
      <c r="AU30" s="46"/>
      <c r="AV30" s="110">
        <f>IFERROR(SUM(AV$12:AV$29),"")</f>
        <v>0</v>
      </c>
      <c r="AW30" s="110">
        <f t="shared" ref="AW30:BZ30" si="9">IFERROR(SUM(AW$12:AW$29),"")</f>
        <v>0</v>
      </c>
      <c r="AX30" s="110">
        <f t="shared" si="9"/>
        <v>0</v>
      </c>
      <c r="AY30" s="110">
        <f t="shared" si="9"/>
        <v>0</v>
      </c>
      <c r="AZ30" s="110">
        <f t="shared" si="9"/>
        <v>0</v>
      </c>
      <c r="BA30" s="110">
        <f t="shared" si="9"/>
        <v>0</v>
      </c>
      <c r="BB30" s="110">
        <f t="shared" si="9"/>
        <v>0</v>
      </c>
      <c r="BC30" s="110">
        <f t="shared" si="9"/>
        <v>0</v>
      </c>
      <c r="BD30" s="110">
        <f t="shared" si="9"/>
        <v>0</v>
      </c>
      <c r="BE30" s="110">
        <f t="shared" si="9"/>
        <v>0</v>
      </c>
      <c r="BF30" s="110">
        <f t="shared" si="9"/>
        <v>0</v>
      </c>
      <c r="BG30" s="110">
        <f t="shared" si="9"/>
        <v>0</v>
      </c>
      <c r="BH30" s="110">
        <f t="shared" si="9"/>
        <v>0</v>
      </c>
      <c r="BI30" s="110">
        <f t="shared" si="9"/>
        <v>0</v>
      </c>
      <c r="BJ30" s="110">
        <f t="shared" si="9"/>
        <v>0</v>
      </c>
      <c r="BK30" s="110">
        <f t="shared" si="9"/>
        <v>0</v>
      </c>
      <c r="BL30" s="110">
        <f t="shared" si="9"/>
        <v>0</v>
      </c>
      <c r="BM30" s="110">
        <f t="shared" si="9"/>
        <v>0</v>
      </c>
      <c r="BN30" s="110">
        <f t="shared" si="9"/>
        <v>0</v>
      </c>
      <c r="BO30" s="110">
        <f t="shared" si="9"/>
        <v>0</v>
      </c>
      <c r="BP30" s="110">
        <f t="shared" si="9"/>
        <v>0</v>
      </c>
      <c r="BQ30" s="110">
        <f t="shared" si="9"/>
        <v>0</v>
      </c>
      <c r="BR30" s="110">
        <f t="shared" si="9"/>
        <v>0</v>
      </c>
      <c r="BS30" s="110">
        <f t="shared" si="9"/>
        <v>0</v>
      </c>
      <c r="BT30" s="110">
        <f t="shared" si="9"/>
        <v>0</v>
      </c>
      <c r="BU30" s="110">
        <f t="shared" si="9"/>
        <v>0</v>
      </c>
      <c r="BV30" s="110">
        <f t="shared" si="9"/>
        <v>0</v>
      </c>
      <c r="BW30" s="110">
        <f t="shared" si="9"/>
        <v>0</v>
      </c>
      <c r="BX30" s="110">
        <f t="shared" si="9"/>
        <v>0</v>
      </c>
      <c r="BY30" s="110">
        <f t="shared" si="9"/>
        <v>0</v>
      </c>
      <c r="BZ30" s="110">
        <f t="shared" si="9"/>
        <v>0</v>
      </c>
    </row>
    <row r="31" spans="1:78" ht="22.8" customHeight="1" thickBot="1">
      <c r="A31" s="415" t="s">
        <v>83</v>
      </c>
      <c r="B31" s="416"/>
      <c r="C31" s="416"/>
      <c r="D31" s="416"/>
      <c r="E31" s="416"/>
      <c r="F31" s="416"/>
      <c r="G31" s="416"/>
      <c r="H31" s="416"/>
      <c r="I31" s="416"/>
      <c r="J31" s="417"/>
      <c r="K31" s="85"/>
      <c r="L31" s="86"/>
      <c r="M31" s="86"/>
      <c r="N31" s="86"/>
      <c r="O31" s="86"/>
      <c r="P31" s="86"/>
      <c r="Q31" s="87"/>
      <c r="R31" s="88"/>
      <c r="S31" s="86"/>
      <c r="T31" s="86"/>
      <c r="U31" s="86"/>
      <c r="V31" s="86"/>
      <c r="W31" s="86"/>
      <c r="X31" s="87"/>
      <c r="Y31" s="88"/>
      <c r="Z31" s="86"/>
      <c r="AA31" s="86"/>
      <c r="AB31" s="86"/>
      <c r="AC31" s="86"/>
      <c r="AD31" s="86"/>
      <c r="AE31" s="87"/>
      <c r="AF31" s="88"/>
      <c r="AG31" s="86"/>
      <c r="AH31" s="86"/>
      <c r="AI31" s="86"/>
      <c r="AJ31" s="86"/>
      <c r="AK31" s="86"/>
      <c r="AL31" s="87"/>
      <c r="AM31" s="89"/>
      <c r="AN31" s="89"/>
      <c r="AO31" s="90"/>
      <c r="AP31" s="91" t="str">
        <f>IF(COUNTA($K31:$AO31)=0,"",SUM(IF($AP$3="4週",$K31:$AL31,$K31:$AO31)))</f>
        <v/>
      </c>
      <c r="AQ31" s="92" t="str">
        <f>IF($AP31="","",IF($AP$3="4週",$AP31/4,$AP31/(DAY(EOMONTH($K$10,0))/7)))</f>
        <v/>
      </c>
      <c r="AR31" s="42"/>
      <c r="AS31" s="43"/>
      <c r="AT31" s="43"/>
      <c r="AU31" s="44"/>
    </row>
    <row r="32" spans="1:78" ht="22.8" customHeight="1" thickBot="1"/>
    <row r="33" spans="1:47" ht="71.400000000000006" customHeight="1" thickBot="1">
      <c r="A33" s="418" t="s">
        <v>5</v>
      </c>
      <c r="B33" s="419"/>
      <c r="C33" s="419"/>
      <c r="D33" s="419"/>
      <c r="E33" s="419"/>
      <c r="F33" s="419"/>
      <c r="G33" s="419"/>
      <c r="H33" s="419"/>
      <c r="I33" s="419"/>
      <c r="J33" s="419"/>
      <c r="K33" s="420"/>
      <c r="L33" s="409" t="str">
        <f>IF(別添①勤務時間!$L$40=0,"",別添①勤務時間!$L$40)</f>
        <v/>
      </c>
      <c r="M33" s="410"/>
      <c r="N33" s="410"/>
      <c r="O33" s="410"/>
      <c r="P33" s="410"/>
      <c r="Q33" s="410"/>
      <c r="R33" s="410"/>
      <c r="S33" s="410"/>
      <c r="T33" s="410"/>
      <c r="U33" s="410"/>
      <c r="V33" s="410"/>
      <c r="W33" s="410"/>
      <c r="X33" s="410"/>
      <c r="Y33" s="410"/>
      <c r="Z33" s="410"/>
      <c r="AA33" s="410"/>
      <c r="AB33" s="410"/>
      <c r="AC33" s="410"/>
      <c r="AD33" s="410"/>
      <c r="AE33" s="410"/>
      <c r="AF33" s="410"/>
      <c r="AG33" s="410"/>
      <c r="AH33" s="410"/>
      <c r="AI33" s="410"/>
      <c r="AJ33" s="410"/>
      <c r="AK33" s="410"/>
      <c r="AL33" s="410"/>
      <c r="AM33" s="410"/>
      <c r="AN33" s="410"/>
      <c r="AO33" s="410"/>
      <c r="AP33" s="410"/>
      <c r="AQ33" s="410"/>
      <c r="AR33" s="410"/>
      <c r="AS33" s="410"/>
      <c r="AT33" s="410"/>
      <c r="AU33" s="411"/>
    </row>
    <row r="35" spans="1:47" ht="22.8" customHeight="1">
      <c r="B35" s="291" t="s">
        <v>321</v>
      </c>
      <c r="C35" s="292"/>
      <c r="D35" s="292"/>
      <c r="E35" s="292"/>
      <c r="F35" s="292"/>
      <c r="G35" s="292"/>
      <c r="H35" s="507">
        <f ca="1">IFERROR(ROUNDDOWN($G$5/IF($AP$1="就労移行支援",6,10),1),"-")</f>
        <v>0</v>
      </c>
      <c r="I35" s="508"/>
      <c r="J35" s="508"/>
      <c r="K35" s="509"/>
      <c r="L35" s="306" t="s">
        <v>274</v>
      </c>
      <c r="M35" s="494"/>
      <c r="N35" s="494"/>
      <c r="O35" s="307"/>
      <c r="P35" s="511">
        <f ca="1">IFERROR(ROUNDDOWN($H35*$AT$5,2),"")</f>
        <v>0</v>
      </c>
      <c r="Q35" s="512"/>
      <c r="R35" s="512"/>
      <c r="S35" s="513"/>
      <c r="T35" s="426" t="s">
        <v>459</v>
      </c>
      <c r="U35" s="489"/>
      <c r="V35" s="489"/>
      <c r="W35" s="490"/>
      <c r="X35" s="488">
        <f>SUM($L$42:$S$42)</f>
        <v>0</v>
      </c>
      <c r="Y35" s="488"/>
      <c r="Z35" s="488"/>
      <c r="AA35" s="488"/>
    </row>
    <row r="36" spans="1:47" ht="22.8" customHeight="1">
      <c r="B36" s="291" t="str">
        <f>IF($AP$1="就労移行支援","就労支援員の必要配置数","加配する場合の必要配置数")</f>
        <v>加配する場合の必要配置数</v>
      </c>
      <c r="C36" s="292"/>
      <c r="D36" s="292"/>
      <c r="E36" s="292"/>
      <c r="F36" s="292"/>
      <c r="G36" s="292"/>
      <c r="H36" s="507" t="str">
        <f ca="1">IFERROR(ROUNDDOWN($G$5/IF($AP$1="就労移行支援",15,VLOOKUP($Q4,マスタ!$P$2:$R$6,3,FALSE)),1),"")</f>
        <v/>
      </c>
      <c r="I36" s="508"/>
      <c r="J36" s="508"/>
      <c r="K36" s="509"/>
      <c r="L36" s="308"/>
      <c r="M36" s="495"/>
      <c r="N36" s="495"/>
      <c r="O36" s="309"/>
      <c r="P36" s="511" t="str">
        <f ca="1">IFERROR(ROUNDDOWN($H36*$AT$5,2),"")</f>
        <v/>
      </c>
      <c r="Q36" s="512"/>
      <c r="R36" s="512"/>
      <c r="S36" s="513"/>
      <c r="T36" s="491"/>
      <c r="U36" s="492"/>
      <c r="V36" s="492"/>
      <c r="W36" s="493"/>
      <c r="X36" s="488">
        <f>IF(AP1="就労移行支援",$T$42,SUM($L$42:$S$42))</f>
        <v>0</v>
      </c>
      <c r="Y36" s="488"/>
      <c r="Z36" s="488"/>
      <c r="AA36" s="488"/>
    </row>
    <row r="38" spans="1:47" ht="22.8" customHeight="1">
      <c r="B38" s="406"/>
      <c r="C38" s="407"/>
      <c r="D38" s="291" t="s">
        <v>3</v>
      </c>
      <c r="E38" s="292"/>
      <c r="F38" s="292"/>
      <c r="G38" s="293"/>
      <c r="H38" s="291" t="s">
        <v>20</v>
      </c>
      <c r="I38" s="292"/>
      <c r="J38" s="292"/>
      <c r="K38" s="293"/>
      <c r="L38" s="291" t="s">
        <v>34</v>
      </c>
      <c r="M38" s="292"/>
      <c r="N38" s="292"/>
      <c r="O38" s="293"/>
      <c r="P38" s="291" t="s">
        <v>30</v>
      </c>
      <c r="Q38" s="292"/>
      <c r="R38" s="292"/>
      <c r="S38" s="293"/>
      <c r="T38" s="291" t="s">
        <v>36</v>
      </c>
      <c r="U38" s="292"/>
      <c r="V38" s="292"/>
      <c r="W38" s="293"/>
      <c r="X38" s="291" t="s">
        <v>340</v>
      </c>
      <c r="Y38" s="292"/>
      <c r="Z38" s="292"/>
      <c r="AA38" s="293"/>
      <c r="AB38" s="291" t="s">
        <v>341</v>
      </c>
      <c r="AC38" s="292"/>
      <c r="AD38" s="292"/>
      <c r="AE38" s="293"/>
      <c r="AF38" s="291" t="s">
        <v>323</v>
      </c>
      <c r="AG38" s="292"/>
      <c r="AH38" s="292"/>
      <c r="AI38" s="293"/>
      <c r="AJ38" s="291" t="s">
        <v>120</v>
      </c>
      <c r="AK38" s="292"/>
      <c r="AL38" s="292"/>
      <c r="AM38" s="293"/>
    </row>
    <row r="39" spans="1:47" ht="22.8" customHeight="1">
      <c r="B39" s="339"/>
      <c r="C39" s="340"/>
      <c r="D39" s="304" t="s">
        <v>121</v>
      </c>
      <c r="E39" s="305"/>
      <c r="F39" s="304" t="s">
        <v>122</v>
      </c>
      <c r="G39" s="305"/>
      <c r="H39" s="304" t="s">
        <v>121</v>
      </c>
      <c r="I39" s="305"/>
      <c r="J39" s="304" t="s">
        <v>122</v>
      </c>
      <c r="K39" s="305"/>
      <c r="L39" s="304" t="s">
        <v>121</v>
      </c>
      <c r="M39" s="305"/>
      <c r="N39" s="304" t="s">
        <v>122</v>
      </c>
      <c r="O39" s="305"/>
      <c r="P39" s="304" t="s">
        <v>121</v>
      </c>
      <c r="Q39" s="305"/>
      <c r="R39" s="304" t="s">
        <v>122</v>
      </c>
      <c r="S39" s="305"/>
      <c r="T39" s="304" t="s">
        <v>121</v>
      </c>
      <c r="U39" s="305"/>
      <c r="V39" s="304" t="s">
        <v>122</v>
      </c>
      <c r="W39" s="305"/>
      <c r="X39" s="304" t="s">
        <v>121</v>
      </c>
      <c r="Y39" s="305"/>
      <c r="Z39" s="304" t="s">
        <v>122</v>
      </c>
      <c r="AA39" s="305"/>
      <c r="AB39" s="304" t="s">
        <v>121</v>
      </c>
      <c r="AC39" s="305"/>
      <c r="AD39" s="304" t="s">
        <v>122</v>
      </c>
      <c r="AE39" s="305"/>
      <c r="AF39" s="304" t="s">
        <v>121</v>
      </c>
      <c r="AG39" s="305"/>
      <c r="AH39" s="304" t="s">
        <v>122</v>
      </c>
      <c r="AI39" s="305"/>
      <c r="AJ39" s="304" t="s">
        <v>121</v>
      </c>
      <c r="AK39" s="305"/>
      <c r="AL39" s="304" t="s">
        <v>122</v>
      </c>
      <c r="AM39" s="305"/>
    </row>
    <row r="40" spans="1:47" ht="22.8" customHeight="1">
      <c r="B40" s="304" t="s">
        <v>118</v>
      </c>
      <c r="C40" s="305"/>
      <c r="D40" s="334">
        <f>IF(D38="-","",COUNTIFS($B$12:$B$29,D$38,$C$12:$C$29,"A"))</f>
        <v>0</v>
      </c>
      <c r="E40" s="335"/>
      <c r="F40" s="334">
        <f>IF(D38="-","",COUNTIFS($B$12:$B$29,D$38,$C$12:$C$29,"B"))</f>
        <v>0</v>
      </c>
      <c r="G40" s="335"/>
      <c r="H40" s="334">
        <f>IF(H38="-","",COUNTIFS($B$12:$B$29,H$38,$C$12:$C$29,"A"))</f>
        <v>0</v>
      </c>
      <c r="I40" s="335"/>
      <c r="J40" s="334">
        <f>IF(H38="-","",COUNTIFS($B$12:$B$29,H$38,$C$12:$C$29,"B"))</f>
        <v>0</v>
      </c>
      <c r="K40" s="335"/>
      <c r="L40" s="334">
        <f>IF(L38="-","",COUNTIFS($B$12:$B$29,L$38,$C$12:$C$29,"A"))</f>
        <v>0</v>
      </c>
      <c r="M40" s="335"/>
      <c r="N40" s="334">
        <f>IF(L38="-","",COUNTIFS($B$12:$B$29,L$38,$C$12:$C$29,"B"))</f>
        <v>0</v>
      </c>
      <c r="O40" s="335"/>
      <c r="P40" s="334">
        <f>IF(P38="-","",COUNTIFS($B$12:$B$29,P$38,$C$12:$C$29,"A"))</f>
        <v>0</v>
      </c>
      <c r="Q40" s="335"/>
      <c r="R40" s="334">
        <f>IF(P38="-","",COUNTIFS($B$12:$B$29,P$38,$C$12:$C$29,"B"))</f>
        <v>0</v>
      </c>
      <c r="S40" s="335"/>
      <c r="T40" s="334">
        <f>IF(T38="-","",COUNTIFS($B$12:$B$29,T$38,$C$12:$C$29,"A"))</f>
        <v>0</v>
      </c>
      <c r="U40" s="335"/>
      <c r="V40" s="334">
        <f>IF(T38="-","",COUNTIFS($B$12:$B$29,T$38,$C$12:$C$29,"B"))</f>
        <v>0</v>
      </c>
      <c r="W40" s="335"/>
      <c r="X40" s="334">
        <f>IF(X38="-","",COUNTIFS($B$12:$B$29,X$38,$C$12:$C$29,"A"))</f>
        <v>0</v>
      </c>
      <c r="Y40" s="335"/>
      <c r="Z40" s="334">
        <f>IF(X38="-","",COUNTIFS($B$12:$B$29,X$38,$C$12:$C$29,"B"))</f>
        <v>0</v>
      </c>
      <c r="AA40" s="335"/>
      <c r="AB40" s="334">
        <f>IF(AB38="-","",COUNTIFS($B$12:$B$29,AB$38,$C$12:$C$29,"A"))</f>
        <v>0</v>
      </c>
      <c r="AC40" s="335"/>
      <c r="AD40" s="334">
        <f>IF(AB38="-","",COUNTIFS($B$12:$B$29,AB$38,$C$12:$C$29,"B"))</f>
        <v>0</v>
      </c>
      <c r="AE40" s="335"/>
      <c r="AF40" s="334">
        <f>IF(AF38="-","",COUNTIFS($B$12:$B$29,AF$38,$C$12:$C$29,"A"))</f>
        <v>0</v>
      </c>
      <c r="AG40" s="335"/>
      <c r="AH40" s="334">
        <f>IF(AF38="-","",COUNTIFS($B$12:$B$29,AF$38,$C$12:$C$29,"B"))</f>
        <v>0</v>
      </c>
      <c r="AI40" s="335"/>
      <c r="AJ40" s="334" t="str">
        <f>IF(AJ38="-","",COUNTIFS($B$12:$B$29,AJ$38,$C$12:$C$29,"A"))</f>
        <v/>
      </c>
      <c r="AK40" s="335"/>
      <c r="AL40" s="334" t="str">
        <f>IF(AJ38="-","",COUNTIFS($B$12:$B$29,AJ$38,$C$12:$C$29,"B"))</f>
        <v/>
      </c>
      <c r="AM40" s="335"/>
    </row>
    <row r="41" spans="1:47" ht="22.8" customHeight="1">
      <c r="B41" s="304" t="s">
        <v>119</v>
      </c>
      <c r="C41" s="305"/>
      <c r="D41" s="334">
        <f>IF(D38="-","",COUNTIFS($B$12:$B$29,D$38,$C$12:$C$29,"C"))</f>
        <v>0</v>
      </c>
      <c r="E41" s="335"/>
      <c r="F41" s="334">
        <f>IF(D38="-","",COUNTIFS($B$12:$B$29,D$38,$C$12:$C$29,"D"))</f>
        <v>0</v>
      </c>
      <c r="G41" s="335"/>
      <c r="H41" s="334">
        <f>IF(H38="-","",COUNTIFS($B$12:$B$29,H$38,$C$12:$C$29,"C"))</f>
        <v>0</v>
      </c>
      <c r="I41" s="335"/>
      <c r="J41" s="334">
        <f>IF(H38="-","",COUNTIFS($B$12:$B$29,H$38,$C$12:$C$29,"D"))</f>
        <v>0</v>
      </c>
      <c r="K41" s="335"/>
      <c r="L41" s="334">
        <f>IF(L38="-","",COUNTIFS($B$12:$B$29,L$38,$C$12:$C$29,"C"))</f>
        <v>0</v>
      </c>
      <c r="M41" s="335"/>
      <c r="N41" s="334">
        <f>IF(L38="-","",COUNTIFS($B$12:$B$29,L$38,$C$12:$C$29,"D"))</f>
        <v>0</v>
      </c>
      <c r="O41" s="335"/>
      <c r="P41" s="334">
        <f>IF(P38="-","",COUNTIFS($B$12:$B$29,P$38,$C$12:$C$29,"C"))</f>
        <v>0</v>
      </c>
      <c r="Q41" s="335"/>
      <c r="R41" s="334">
        <f>IF(P38="-","",COUNTIFS($B$12:$B$29,P$38,$C$12:$C$29,"D"))</f>
        <v>0</v>
      </c>
      <c r="S41" s="335"/>
      <c r="T41" s="334">
        <f>IF(T38="-","",COUNTIFS($B$12:$B$29,T$38,$C$12:$C$29,"C"))</f>
        <v>0</v>
      </c>
      <c r="U41" s="335"/>
      <c r="V41" s="334">
        <f>IF(T38="-","",COUNTIFS($B$12:$B$29,T$38,$C$12:$C$29,"D"))</f>
        <v>0</v>
      </c>
      <c r="W41" s="335"/>
      <c r="X41" s="334">
        <f>IF(X38="-","",COUNTIFS($B$12:$B$29,X$38,$C$12:$C$29,"C"))</f>
        <v>0</v>
      </c>
      <c r="Y41" s="335"/>
      <c r="Z41" s="334">
        <f>IF(X38="-","",COUNTIFS($B$12:$B$29,X$38,$C$12:$C$29,"D"))</f>
        <v>0</v>
      </c>
      <c r="AA41" s="335"/>
      <c r="AB41" s="334">
        <f>IF(AB38="-","",COUNTIFS($B$12:$B$29,AB$38,$C$12:$C$29,"C"))</f>
        <v>0</v>
      </c>
      <c r="AC41" s="335"/>
      <c r="AD41" s="334">
        <f>IF(AB38="-","",COUNTIFS($B$12:$B$29,AB$38,$C$12:$C$29,"D"))</f>
        <v>0</v>
      </c>
      <c r="AE41" s="335"/>
      <c r="AF41" s="334">
        <f>IF(AF38="-","",COUNTIFS($B$12:$B$29,AF$38,$C$12:$C$29,"C"))</f>
        <v>0</v>
      </c>
      <c r="AG41" s="335"/>
      <c r="AH41" s="334">
        <f>IF(AF38="-","",COUNTIFS($B$12:$B$29,AF$38,$C$12:$C$29,"D"))</f>
        <v>0</v>
      </c>
      <c r="AI41" s="335"/>
      <c r="AJ41" s="334" t="str">
        <f>IF(AJ38="-","",COUNTIFS($B$12:$B$29,AJ$38,$C$12:$C$29,"C"))</f>
        <v/>
      </c>
      <c r="AK41" s="335"/>
      <c r="AL41" s="334" t="str">
        <f>IF(AJ38="-","",COUNTIFS($B$12:$B$29,AJ$38,$C$12:$C$29,"D"))</f>
        <v/>
      </c>
      <c r="AM41" s="335"/>
      <c r="AP41" s="108"/>
    </row>
    <row r="42" spans="1:47" ht="22.8" customHeight="1">
      <c r="B42" s="304" t="s">
        <v>142</v>
      </c>
      <c r="C42" s="305"/>
      <c r="D42" s="336">
        <f>IF(D38="-","",ROUNDDOWN(SUMIFS($AQ$12:$AQ$29,$B$12:$B$29,D38,$AS$12:$AS$29,"")/$AT$5,1)+ROUNDDOWN(SUMIFS($AQ$12:$AQ$29,$B$12:$B$29,D38,$AS$12:$AS$29,"○")/(30*IF($AP$3="4週",(28-$G$12)/28,(DAY(EOMONTH($K$10,0))-$G$12)/DAY(EOMONTH($K$10,0)))),1))</f>
        <v>0</v>
      </c>
      <c r="E42" s="337"/>
      <c r="F42" s="337"/>
      <c r="G42" s="338"/>
      <c r="H42" s="336">
        <f>IF(H38="-","",ROUNDDOWN(SUMIFS($AQ$12:$AQ$29,$B$12:$B$29,H38,$AS$12:$AS$29,"")/$AT$5,1)+ROUNDDOWN(SUMIFS($AQ$12:$AQ$29,$B$12:$B$29,H38,$AS$12:$AS$29,"○")/(30*IF($AP$3="4週",(28-$G$12)/28,(DAY(EOMONTH($K$10,0))-$G$12)/DAY(EOMONTH($K$10,0)))),1))</f>
        <v>0</v>
      </c>
      <c r="I42" s="337"/>
      <c r="J42" s="337"/>
      <c r="K42" s="338"/>
      <c r="L42" s="336">
        <f>IF(L38="-","",ROUNDDOWN(SUMIFS($AQ$12:$AQ$29,$B$12:$B$29,L38,$AS$12:$AS$29,"")/$AT$5,1)+ROUNDDOWN(SUMIFS($AQ$12:$AQ$29,$B$12:$B$29,L38,$AS$12:$AS$29,"○")/(30*IF($AP$3="4週",(28-$G$12)/28,(DAY(EOMONTH($K$10,0))-$G$12)/DAY(EOMONTH($K$10,0)))),1))</f>
        <v>0</v>
      </c>
      <c r="M42" s="337"/>
      <c r="N42" s="337"/>
      <c r="O42" s="338"/>
      <c r="P42" s="336">
        <f t="shared" ref="P42" si="10">IF(P38="-","",ROUNDDOWN(SUMIFS($AQ$12:$AQ$29,$B$12:$B$29,P38,$AS$12:$AS$29,"")/$AT$5,1)+ROUNDDOWN(SUMIFS($AQ$12:$AQ$29,$B$12:$B$29,P38,$AS$12:$AS$29,"○")/(30*IF($AP$3="4週",(28-$G$12)/28,(DAY(EOMONTH($K$10,0))-$G$12)/DAY(EOMONTH($K$10,0)))),1))</f>
        <v>0</v>
      </c>
      <c r="Q42" s="337"/>
      <c r="R42" s="337"/>
      <c r="S42" s="338"/>
      <c r="T42" s="336">
        <f t="shared" ref="T42" si="11">IF(T38="-","",ROUNDDOWN(SUMIFS($AQ$12:$AQ$29,$B$12:$B$29,T38,$AS$12:$AS$29,"")/$AT$5,1)+ROUNDDOWN(SUMIFS($AQ$12:$AQ$29,$B$12:$B$29,T38,$AS$12:$AS$29,"○")/(30*IF($AP$3="4週",(28-$G$12)/28,(DAY(EOMONTH($K$10,0))-$G$12)/DAY(EOMONTH($K$10,0)))),1))</f>
        <v>0</v>
      </c>
      <c r="U42" s="337"/>
      <c r="V42" s="337"/>
      <c r="W42" s="338"/>
      <c r="X42" s="336">
        <f t="shared" ref="X42" si="12">IF(X38="-","",ROUNDDOWN(SUMIFS($AQ$12:$AQ$29,$B$12:$B$29,X38,$AS$12:$AS$29,"")/$AT$5,1)+ROUNDDOWN(SUMIFS($AQ$12:$AQ$29,$B$12:$B$29,X38,$AS$12:$AS$29,"○")/(30*IF($AP$3="4週",(28-$G$12)/28,(DAY(EOMONTH($K$10,0))-$G$12)/DAY(EOMONTH($K$10,0)))),1))</f>
        <v>0</v>
      </c>
      <c r="Y42" s="337"/>
      <c r="Z42" s="337"/>
      <c r="AA42" s="338"/>
      <c r="AB42" s="336">
        <f t="shared" ref="AB42" si="13">IF(AB38="-","",ROUNDDOWN(SUMIFS($AQ$12:$AQ$29,$B$12:$B$29,AB38,$AS$12:$AS$29,"")/$AT$5,1)+ROUNDDOWN(SUMIFS($AQ$12:$AQ$29,$B$12:$B$29,AB38,$AS$12:$AS$29,"○")/(30*IF($AP$3="4週",(28-$G$12)/28,(DAY(EOMONTH($K$10,0))-$G$12)/DAY(EOMONTH($K$10,0)))),1))</f>
        <v>0</v>
      </c>
      <c r="AC42" s="337"/>
      <c r="AD42" s="337"/>
      <c r="AE42" s="338"/>
      <c r="AF42" s="336">
        <f t="shared" ref="AF42" si="14">IF(AF38="-","",ROUNDDOWN(SUMIFS($AQ$12:$AQ$29,$B$12:$B$29,AF38,$AS$12:$AS$29,"")/$AT$5,1)+ROUNDDOWN(SUMIFS($AQ$12:$AQ$29,$B$12:$B$29,AF38,$AS$12:$AS$29,"○")/(30*IF($AP$3="4週",(28-$G$12)/28,(DAY(EOMONTH($K$10,0))-$G$12)/DAY(EOMONTH($K$10,0)))),1))</f>
        <v>0</v>
      </c>
      <c r="AG42" s="337"/>
      <c r="AH42" s="337"/>
      <c r="AI42" s="338"/>
      <c r="AJ42" s="336" t="str">
        <f t="shared" ref="AJ42" si="15">IF(AJ38="-","",ROUNDDOWN(SUMIFS($AQ$12:$AQ$29,$B$12:$B$29,AJ38,$AS$12:$AS$29,"")/$AT$5,1)+ROUNDDOWN(SUMIFS($AQ$12:$AQ$29,$B$12:$B$29,AJ38,$AS$12:$AS$29,"○")/(30*IF($AP$3="4週",(28-$G$12)/28,(DAY(EOMONTH($K$10,0))-$G$12)/DAY(EOMONTH($K$10,0)))),1))</f>
        <v/>
      </c>
      <c r="AK42" s="337"/>
      <c r="AL42" s="337"/>
      <c r="AM42" s="338"/>
    </row>
    <row r="43" spans="1:47" ht="22.8" customHeight="1">
      <c r="B43" s="304" t="s">
        <v>407</v>
      </c>
      <c r="C43" s="305"/>
      <c r="D43" s="298">
        <f>IF(D38="-","",SUMIFS($AQ$12:$AQ$29,$B$12:$B$29,D38))</f>
        <v>0</v>
      </c>
      <c r="E43" s="299"/>
      <c r="F43" s="299"/>
      <c r="G43" s="300"/>
      <c r="H43" s="298">
        <f t="shared" ref="H43" si="16">IF(H38="-","",SUMIFS($AQ$12:$AQ$29,$B$12:$B$29,H38))</f>
        <v>0</v>
      </c>
      <c r="I43" s="299"/>
      <c r="J43" s="299"/>
      <c r="K43" s="300"/>
      <c r="L43" s="298">
        <f t="shared" ref="L43" si="17">IF(L38="-","",SUMIFS($AQ$12:$AQ$29,$B$12:$B$29,L38))</f>
        <v>0</v>
      </c>
      <c r="M43" s="299"/>
      <c r="N43" s="299"/>
      <c r="O43" s="300"/>
      <c r="P43" s="298">
        <f t="shared" ref="P43" si="18">IF(P38="-","",SUMIFS($AQ$12:$AQ$29,$B$12:$B$29,P38))</f>
        <v>0</v>
      </c>
      <c r="Q43" s="299"/>
      <c r="R43" s="299"/>
      <c r="S43" s="300"/>
      <c r="T43" s="298">
        <f t="shared" ref="T43" si="19">IF(T38="-","",SUMIFS($AQ$12:$AQ$29,$B$12:$B$29,T38))</f>
        <v>0</v>
      </c>
      <c r="U43" s="299"/>
      <c r="V43" s="299"/>
      <c r="W43" s="300"/>
      <c r="X43" s="298">
        <f t="shared" ref="X43" si="20">IF(X38="-","",SUMIFS($AQ$12:$AQ$29,$B$12:$B$29,X38))</f>
        <v>0</v>
      </c>
      <c r="Y43" s="299"/>
      <c r="Z43" s="299"/>
      <c r="AA43" s="300"/>
      <c r="AB43" s="298">
        <f t="shared" ref="AB43" si="21">IF(AB38="-","",SUMIFS($AQ$12:$AQ$29,$B$12:$B$29,AB38))</f>
        <v>0</v>
      </c>
      <c r="AC43" s="299"/>
      <c r="AD43" s="299"/>
      <c r="AE43" s="300"/>
      <c r="AF43" s="298">
        <f t="shared" ref="AF43" si="22">IF(AF38="-","",SUMIFS($AQ$12:$AQ$29,$B$12:$B$29,AF38))</f>
        <v>0</v>
      </c>
      <c r="AG43" s="299"/>
      <c r="AH43" s="299"/>
      <c r="AI43" s="300"/>
      <c r="AJ43" s="298" t="str">
        <f t="shared" ref="AJ43" si="23">IF(AJ38="-","",SUMIFS($AQ$12:$AQ$29,$B$12:$B$29,AJ38))</f>
        <v/>
      </c>
      <c r="AK43" s="299"/>
      <c r="AL43" s="299"/>
      <c r="AM43" s="300"/>
    </row>
    <row r="44" spans="1:47" ht="22.8" customHeight="1">
      <c r="B44" s="306" t="s">
        <v>151</v>
      </c>
      <c r="C44" s="307"/>
      <c r="D44" s="316" t="s">
        <v>275</v>
      </c>
      <c r="E44" s="317"/>
      <c r="F44" s="317"/>
      <c r="G44" s="318"/>
      <c r="H44" s="328">
        <f ca="1">IF($G$5="",0,ROUNDUP($G$5/60,0))</f>
        <v>0</v>
      </c>
      <c r="I44" s="329"/>
      <c r="J44" s="329"/>
      <c r="K44" s="330"/>
      <c r="L44" s="516">
        <f ca="1">H35</f>
        <v>0</v>
      </c>
      <c r="M44" s="517"/>
      <c r="N44" s="517"/>
      <c r="O44" s="517"/>
      <c r="P44" s="517"/>
      <c r="Q44" s="517"/>
      <c r="R44" s="517"/>
      <c r="S44" s="517"/>
      <c r="T44" s="533" t="str">
        <f>IF($AP$1="就労移行支援",IFERROR(ROUNDDOWN($G$5/15,1),"-"),"-")</f>
        <v>-</v>
      </c>
      <c r="U44" s="534"/>
      <c r="V44" s="534"/>
      <c r="W44" s="535"/>
      <c r="X44" s="516" t="s">
        <v>368</v>
      </c>
      <c r="Y44" s="517"/>
      <c r="Z44" s="517"/>
      <c r="AA44" s="518"/>
      <c r="AB44" s="516" t="s">
        <v>368</v>
      </c>
      <c r="AC44" s="517"/>
      <c r="AD44" s="517"/>
      <c r="AE44" s="518"/>
      <c r="AF44" s="516" t="s">
        <v>369</v>
      </c>
      <c r="AG44" s="517"/>
      <c r="AH44" s="517"/>
      <c r="AI44" s="518"/>
      <c r="AJ44" s="322" t="s">
        <v>152</v>
      </c>
      <c r="AK44" s="323"/>
      <c r="AL44" s="323"/>
      <c r="AM44" s="324"/>
    </row>
    <row r="45" spans="1:47" ht="22.8" customHeight="1">
      <c r="B45" s="308"/>
      <c r="C45" s="309"/>
      <c r="D45" s="319"/>
      <c r="E45" s="320"/>
      <c r="F45" s="320"/>
      <c r="G45" s="321"/>
      <c r="H45" s="301" t="s">
        <v>287</v>
      </c>
      <c r="I45" s="302"/>
      <c r="J45" s="302"/>
      <c r="K45" s="303"/>
      <c r="L45" s="479" t="s">
        <v>367</v>
      </c>
      <c r="M45" s="480"/>
      <c r="N45" s="480"/>
      <c r="O45" s="480"/>
      <c r="P45" s="480"/>
      <c r="Q45" s="480"/>
      <c r="R45" s="480"/>
      <c r="S45" s="480"/>
      <c r="T45" s="479" t="str">
        <f>IF($AP$1="就労移行支援","1人","-")</f>
        <v>-</v>
      </c>
      <c r="U45" s="480"/>
      <c r="V45" s="480"/>
      <c r="W45" s="481"/>
      <c r="X45" s="519"/>
      <c r="Y45" s="520"/>
      <c r="Z45" s="520"/>
      <c r="AA45" s="521"/>
      <c r="AB45" s="519"/>
      <c r="AC45" s="520"/>
      <c r="AD45" s="520"/>
      <c r="AE45" s="521"/>
      <c r="AF45" s="519"/>
      <c r="AG45" s="520"/>
      <c r="AH45" s="520"/>
      <c r="AI45" s="521"/>
      <c r="AJ45" s="325"/>
      <c r="AK45" s="326"/>
      <c r="AL45" s="326"/>
      <c r="AM45" s="327"/>
    </row>
    <row r="46" spans="1:47" ht="22.8" customHeight="1">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row>
    <row r="47" spans="1:47" ht="22.8" customHeight="1">
      <c r="B47" s="1" t="s">
        <v>4</v>
      </c>
    </row>
    <row r="48" spans="1:47" ht="22.8" customHeight="1">
      <c r="B48" s="73" t="s">
        <v>159</v>
      </c>
      <c r="C48" s="297" t="s">
        <v>218</v>
      </c>
      <c r="D48" s="297"/>
      <c r="E48" s="297"/>
      <c r="F48" s="297"/>
      <c r="G48" s="297"/>
      <c r="H48" s="297"/>
      <c r="I48" s="297"/>
      <c r="J48" s="297"/>
      <c r="K48" s="297"/>
      <c r="L48" s="297"/>
      <c r="M48" s="297"/>
      <c r="N48" s="297"/>
      <c r="O48" s="297"/>
      <c r="P48" s="297"/>
      <c r="Q48" s="297"/>
      <c r="R48" s="297"/>
      <c r="S48" s="297"/>
      <c r="T48" s="297"/>
      <c r="U48" s="297"/>
      <c r="V48" s="297"/>
      <c r="W48" s="297"/>
      <c r="X48" s="297"/>
      <c r="Y48" s="297"/>
      <c r="Z48" s="297"/>
      <c r="AA48" s="297"/>
      <c r="AB48" s="297"/>
      <c r="AC48" s="297"/>
      <c r="AD48" s="297"/>
      <c r="AE48" s="297"/>
      <c r="AF48" s="297"/>
      <c r="AG48" s="297"/>
      <c r="AH48" s="297"/>
      <c r="AI48" s="297"/>
      <c r="AJ48" s="297"/>
      <c r="AK48" s="297"/>
      <c r="AL48" s="297"/>
      <c r="AM48" s="297"/>
      <c r="AN48" s="297"/>
      <c r="AO48" s="297"/>
      <c r="AP48" s="297"/>
      <c r="AQ48" s="297"/>
      <c r="AR48" s="297"/>
      <c r="AS48" s="297"/>
      <c r="AT48" s="297"/>
      <c r="AU48" s="54"/>
    </row>
    <row r="49" spans="2:46" ht="22.8" customHeight="1">
      <c r="B49" s="73" t="s">
        <v>160</v>
      </c>
      <c r="C49" s="285" t="s">
        <v>162</v>
      </c>
      <c r="D49" s="285"/>
      <c r="E49" s="285"/>
      <c r="F49" s="285"/>
      <c r="G49" s="285"/>
      <c r="H49" s="285"/>
      <c r="I49" s="285"/>
      <c r="J49" s="285"/>
      <c r="K49" s="285"/>
      <c r="L49" s="285"/>
      <c r="M49" s="285"/>
      <c r="N49" s="285"/>
      <c r="O49" s="285"/>
      <c r="P49" s="285"/>
      <c r="Q49" s="285"/>
      <c r="R49" s="285"/>
      <c r="S49" s="285"/>
      <c r="T49" s="285"/>
      <c r="U49" s="285"/>
      <c r="V49" s="285"/>
      <c r="W49" s="285"/>
      <c r="X49" s="285"/>
      <c r="Y49" s="285"/>
      <c r="Z49" s="285"/>
      <c r="AA49" s="285"/>
      <c r="AB49" s="285"/>
      <c r="AC49" s="285"/>
      <c r="AD49" s="285"/>
      <c r="AE49" s="285"/>
      <c r="AF49" s="285"/>
      <c r="AG49" s="285"/>
      <c r="AH49" s="285"/>
      <c r="AI49" s="285"/>
      <c r="AJ49" s="285"/>
      <c r="AK49" s="285"/>
      <c r="AL49" s="285"/>
      <c r="AM49" s="285"/>
      <c r="AN49" s="285"/>
      <c r="AO49" s="285"/>
      <c r="AP49" s="285"/>
      <c r="AQ49" s="285"/>
      <c r="AR49" s="285"/>
      <c r="AS49" s="285"/>
      <c r="AT49" s="285"/>
    </row>
    <row r="50" spans="2:46" ht="22.8" customHeight="1">
      <c r="B50" s="73" t="s">
        <v>161</v>
      </c>
      <c r="C50" s="285" t="s">
        <v>163</v>
      </c>
      <c r="D50" s="285"/>
      <c r="E50" s="285"/>
      <c r="F50" s="285"/>
      <c r="G50" s="285"/>
      <c r="H50" s="285"/>
      <c r="I50" s="285"/>
      <c r="J50" s="285"/>
      <c r="K50" s="285"/>
      <c r="L50" s="285"/>
      <c r="M50" s="285"/>
      <c r="N50" s="285"/>
      <c r="O50" s="285"/>
      <c r="P50" s="285"/>
      <c r="Q50" s="285"/>
      <c r="R50" s="285"/>
      <c r="S50" s="285"/>
      <c r="T50" s="285"/>
      <c r="U50" s="285"/>
      <c r="V50" s="285"/>
      <c r="W50" s="285"/>
      <c r="X50" s="285"/>
      <c r="Y50" s="285"/>
      <c r="Z50" s="285"/>
      <c r="AA50" s="285"/>
      <c r="AB50" s="285"/>
      <c r="AC50" s="285"/>
      <c r="AD50" s="285"/>
      <c r="AE50" s="285"/>
      <c r="AF50" s="285"/>
      <c r="AG50" s="285"/>
      <c r="AH50" s="285"/>
      <c r="AI50" s="285"/>
      <c r="AJ50" s="285"/>
      <c r="AK50" s="285"/>
      <c r="AL50" s="285"/>
      <c r="AM50" s="285"/>
      <c r="AN50" s="285"/>
      <c r="AO50" s="285"/>
      <c r="AP50" s="285"/>
      <c r="AQ50" s="285"/>
      <c r="AR50" s="285"/>
      <c r="AS50" s="285"/>
      <c r="AT50" s="285"/>
    </row>
    <row r="51" spans="2:46" ht="22.8" customHeight="1">
      <c r="B51" s="73" t="s">
        <v>164</v>
      </c>
      <c r="C51" s="285" t="s">
        <v>166</v>
      </c>
      <c r="D51" s="285"/>
      <c r="E51" s="285"/>
      <c r="F51" s="285"/>
      <c r="G51" s="285"/>
      <c r="H51" s="285"/>
      <c r="I51" s="285"/>
      <c r="J51" s="285"/>
      <c r="K51" s="285"/>
      <c r="L51" s="285"/>
      <c r="M51" s="285"/>
      <c r="N51" s="285"/>
      <c r="O51" s="285"/>
      <c r="P51" s="285"/>
      <c r="Q51" s="285"/>
      <c r="R51" s="285"/>
      <c r="S51" s="285"/>
      <c r="T51" s="285"/>
      <c r="U51" s="285"/>
      <c r="V51" s="285"/>
      <c r="W51" s="285"/>
      <c r="X51" s="285"/>
      <c r="Y51" s="285"/>
      <c r="Z51" s="285"/>
      <c r="AA51" s="285"/>
      <c r="AB51" s="285"/>
      <c r="AC51" s="285"/>
      <c r="AD51" s="285"/>
      <c r="AE51" s="285"/>
      <c r="AF51" s="285"/>
      <c r="AG51" s="285"/>
      <c r="AH51" s="285"/>
      <c r="AI51" s="285"/>
      <c r="AJ51" s="285"/>
      <c r="AK51" s="285"/>
      <c r="AL51" s="285"/>
      <c r="AM51" s="285"/>
      <c r="AN51" s="285"/>
      <c r="AO51" s="285"/>
      <c r="AP51" s="285"/>
      <c r="AQ51" s="285"/>
      <c r="AR51" s="285"/>
      <c r="AS51" s="285"/>
      <c r="AT51" s="285"/>
    </row>
    <row r="52" spans="2:46" ht="22.8" customHeight="1">
      <c r="B52" s="73" t="s">
        <v>165</v>
      </c>
      <c r="C52" s="285" t="s">
        <v>167</v>
      </c>
      <c r="D52" s="285"/>
      <c r="E52" s="285"/>
      <c r="F52" s="285"/>
      <c r="G52" s="285"/>
      <c r="H52" s="285"/>
      <c r="I52" s="285"/>
      <c r="J52" s="285"/>
      <c r="K52" s="285"/>
      <c r="L52" s="285"/>
      <c r="M52" s="285"/>
      <c r="N52" s="285"/>
      <c r="O52" s="285"/>
      <c r="P52" s="285"/>
      <c r="Q52" s="285"/>
      <c r="R52" s="285"/>
      <c r="S52" s="285"/>
      <c r="T52" s="285"/>
      <c r="U52" s="285"/>
      <c r="V52" s="285"/>
      <c r="W52" s="285"/>
      <c r="X52" s="285"/>
      <c r="Y52" s="285"/>
      <c r="Z52" s="285"/>
      <c r="AA52" s="285"/>
      <c r="AB52" s="285"/>
      <c r="AC52" s="285"/>
      <c r="AD52" s="285"/>
      <c r="AE52" s="285"/>
      <c r="AF52" s="285"/>
      <c r="AG52" s="285"/>
      <c r="AH52" s="285"/>
      <c r="AI52" s="285"/>
      <c r="AJ52" s="285"/>
      <c r="AK52" s="285"/>
      <c r="AL52" s="285"/>
      <c r="AM52" s="285"/>
      <c r="AN52" s="285"/>
      <c r="AO52" s="285"/>
      <c r="AP52" s="285"/>
      <c r="AQ52" s="285"/>
      <c r="AR52" s="285"/>
      <c r="AS52" s="285"/>
      <c r="AT52" s="285"/>
    </row>
    <row r="53" spans="2:46" ht="22.8" customHeight="1">
      <c r="B53" s="73"/>
      <c r="D53" s="294" t="s">
        <v>168</v>
      </c>
      <c r="E53" s="295"/>
      <c r="F53" s="294" t="s">
        <v>169</v>
      </c>
      <c r="G53" s="296"/>
      <c r="H53" s="296"/>
      <c r="I53" s="296"/>
      <c r="J53" s="295"/>
      <c r="K53" s="2"/>
      <c r="L53" s="1" t="s">
        <v>211</v>
      </c>
    </row>
    <row r="54" spans="2:46" ht="22.8" customHeight="1">
      <c r="B54" s="73"/>
      <c r="D54" s="286" t="s">
        <v>170</v>
      </c>
      <c r="E54" s="287"/>
      <c r="F54" s="288" t="s">
        <v>171</v>
      </c>
      <c r="G54" s="289"/>
      <c r="H54" s="289"/>
      <c r="I54" s="289"/>
      <c r="J54" s="290"/>
      <c r="M54" s="1" t="s">
        <v>213</v>
      </c>
    </row>
    <row r="55" spans="2:46" ht="22.8" customHeight="1">
      <c r="B55" s="73"/>
      <c r="D55" s="286" t="s">
        <v>172</v>
      </c>
      <c r="E55" s="287"/>
      <c r="F55" s="288" t="s">
        <v>173</v>
      </c>
      <c r="G55" s="289"/>
      <c r="H55" s="289"/>
      <c r="I55" s="289"/>
      <c r="J55" s="290"/>
      <c r="M55" s="67" t="s">
        <v>212</v>
      </c>
    </row>
    <row r="56" spans="2:46" ht="22.8" customHeight="1">
      <c r="B56" s="73"/>
      <c r="D56" s="286" t="s">
        <v>174</v>
      </c>
      <c r="E56" s="287"/>
      <c r="F56" s="288" t="s">
        <v>175</v>
      </c>
      <c r="G56" s="289"/>
      <c r="H56" s="289"/>
      <c r="I56" s="289"/>
      <c r="J56" s="290"/>
      <c r="M56" s="1" t="s">
        <v>214</v>
      </c>
    </row>
    <row r="57" spans="2:46" ht="22.8" customHeight="1">
      <c r="B57" s="73"/>
      <c r="D57" s="286" t="s">
        <v>176</v>
      </c>
      <c r="E57" s="287"/>
      <c r="F57" s="288" t="s">
        <v>177</v>
      </c>
      <c r="G57" s="289"/>
      <c r="H57" s="289"/>
      <c r="I57" s="289"/>
      <c r="J57" s="290"/>
    </row>
    <row r="58" spans="2:46" ht="22.8" customHeight="1">
      <c r="B58" s="73" t="s">
        <v>178</v>
      </c>
      <c r="C58" s="285" t="s">
        <v>179</v>
      </c>
      <c r="D58" s="285"/>
      <c r="E58" s="285"/>
      <c r="F58" s="285"/>
      <c r="G58" s="285"/>
      <c r="H58" s="285"/>
      <c r="I58" s="285"/>
      <c r="J58" s="285"/>
      <c r="K58" s="285"/>
      <c r="L58" s="285"/>
      <c r="M58" s="285"/>
      <c r="N58" s="285"/>
      <c r="O58" s="285"/>
      <c r="P58" s="285"/>
      <c r="Q58" s="285"/>
      <c r="R58" s="285"/>
      <c r="S58" s="285"/>
      <c r="T58" s="285"/>
      <c r="U58" s="285"/>
      <c r="V58" s="285"/>
      <c r="W58" s="285"/>
      <c r="X58" s="285"/>
      <c r="Y58" s="285"/>
      <c r="Z58" s="285"/>
      <c r="AA58" s="285"/>
      <c r="AB58" s="285"/>
      <c r="AC58" s="285"/>
      <c r="AD58" s="285"/>
      <c r="AE58" s="285"/>
      <c r="AF58" s="285"/>
      <c r="AG58" s="285"/>
      <c r="AH58" s="285"/>
      <c r="AI58" s="285"/>
      <c r="AJ58" s="285"/>
      <c r="AK58" s="285"/>
      <c r="AL58" s="285"/>
      <c r="AM58" s="285"/>
      <c r="AN58" s="285"/>
      <c r="AO58" s="285"/>
      <c r="AP58" s="285"/>
      <c r="AQ58" s="285"/>
      <c r="AR58" s="285"/>
      <c r="AS58" s="285"/>
      <c r="AT58" s="285"/>
    </row>
    <row r="59" spans="2:46" ht="22.8" customHeight="1">
      <c r="B59" s="73"/>
      <c r="C59" s="285" t="s">
        <v>180</v>
      </c>
      <c r="D59" s="285"/>
      <c r="E59" s="285"/>
      <c r="F59" s="285"/>
      <c r="G59" s="285"/>
      <c r="H59" s="285"/>
      <c r="I59" s="285"/>
      <c r="J59" s="285"/>
      <c r="K59" s="285"/>
      <c r="L59" s="285"/>
      <c r="M59" s="285"/>
      <c r="N59" s="285"/>
      <c r="O59" s="285"/>
      <c r="P59" s="285"/>
      <c r="Q59" s="285"/>
      <c r="R59" s="285"/>
      <c r="S59" s="285"/>
      <c r="T59" s="285"/>
      <c r="U59" s="285"/>
      <c r="V59" s="285"/>
      <c r="W59" s="285"/>
      <c r="X59" s="285"/>
      <c r="Y59" s="285"/>
      <c r="Z59" s="285"/>
      <c r="AA59" s="285"/>
      <c r="AB59" s="285"/>
      <c r="AC59" s="285"/>
      <c r="AD59" s="285"/>
      <c r="AE59" s="285"/>
      <c r="AF59" s="285"/>
      <c r="AG59" s="285"/>
      <c r="AH59" s="285"/>
      <c r="AI59" s="285"/>
      <c r="AJ59" s="285"/>
      <c r="AK59" s="285"/>
      <c r="AL59" s="285"/>
      <c r="AM59" s="285"/>
      <c r="AN59" s="285"/>
      <c r="AO59" s="285"/>
      <c r="AP59" s="285"/>
      <c r="AQ59" s="285"/>
      <c r="AR59" s="285"/>
      <c r="AS59" s="285"/>
      <c r="AT59" s="285"/>
    </row>
    <row r="60" spans="2:46" ht="22.8" customHeight="1">
      <c r="B60" s="73" t="s">
        <v>181</v>
      </c>
      <c r="C60" s="285" t="s">
        <v>182</v>
      </c>
      <c r="D60" s="285"/>
      <c r="E60" s="285"/>
      <c r="F60" s="285"/>
      <c r="G60" s="285"/>
      <c r="H60" s="285"/>
      <c r="I60" s="285"/>
      <c r="J60" s="285"/>
      <c r="K60" s="285"/>
      <c r="L60" s="285"/>
      <c r="M60" s="285"/>
      <c r="N60" s="285"/>
      <c r="O60" s="285"/>
      <c r="P60" s="285"/>
      <c r="Q60" s="285"/>
      <c r="R60" s="285"/>
      <c r="S60" s="285"/>
      <c r="T60" s="285"/>
      <c r="U60" s="285"/>
      <c r="V60" s="285"/>
      <c r="W60" s="285"/>
      <c r="X60" s="285"/>
      <c r="Y60" s="285"/>
      <c r="Z60" s="285"/>
      <c r="AA60" s="285"/>
      <c r="AB60" s="285"/>
      <c r="AC60" s="285"/>
      <c r="AD60" s="285"/>
      <c r="AE60" s="285"/>
      <c r="AF60" s="285"/>
      <c r="AG60" s="285"/>
      <c r="AH60" s="285"/>
      <c r="AI60" s="285"/>
      <c r="AJ60" s="285"/>
      <c r="AK60" s="285"/>
      <c r="AL60" s="285"/>
      <c r="AM60" s="285"/>
      <c r="AN60" s="285"/>
      <c r="AO60" s="285"/>
      <c r="AP60" s="285"/>
      <c r="AQ60" s="285"/>
      <c r="AR60" s="285"/>
      <c r="AS60" s="285"/>
      <c r="AT60" s="285"/>
    </row>
    <row r="61" spans="2:46" ht="22.8" customHeight="1">
      <c r="B61" s="73" t="s">
        <v>183</v>
      </c>
      <c r="C61" s="285" t="s">
        <v>189</v>
      </c>
      <c r="D61" s="285"/>
      <c r="E61" s="285"/>
      <c r="F61" s="285"/>
      <c r="G61" s="285"/>
      <c r="H61" s="285"/>
      <c r="I61" s="285"/>
      <c r="J61" s="285"/>
      <c r="K61" s="285"/>
      <c r="L61" s="285"/>
      <c r="M61" s="285"/>
      <c r="N61" s="285"/>
      <c r="O61" s="285"/>
      <c r="P61" s="285"/>
      <c r="Q61" s="285"/>
      <c r="R61" s="285"/>
      <c r="S61" s="285"/>
      <c r="T61" s="285"/>
      <c r="U61" s="285"/>
      <c r="V61" s="285"/>
      <c r="W61" s="285"/>
      <c r="X61" s="285"/>
      <c r="Y61" s="285"/>
      <c r="Z61" s="285"/>
      <c r="AA61" s="285"/>
      <c r="AB61" s="285"/>
      <c r="AC61" s="285"/>
      <c r="AD61" s="285"/>
      <c r="AE61" s="285"/>
      <c r="AF61" s="285"/>
      <c r="AG61" s="285"/>
      <c r="AH61" s="285"/>
      <c r="AI61" s="285"/>
      <c r="AJ61" s="285"/>
      <c r="AK61" s="285"/>
      <c r="AL61" s="285"/>
      <c r="AM61" s="285"/>
      <c r="AN61" s="285"/>
      <c r="AO61" s="285"/>
      <c r="AP61" s="285"/>
      <c r="AQ61" s="285"/>
      <c r="AR61" s="285"/>
      <c r="AS61" s="285"/>
      <c r="AT61" s="285"/>
    </row>
    <row r="62" spans="2:46" ht="22.8" customHeight="1">
      <c r="B62" s="73" t="s">
        <v>184</v>
      </c>
      <c r="C62" s="285" t="s">
        <v>198</v>
      </c>
      <c r="D62" s="285"/>
      <c r="E62" s="285"/>
      <c r="F62" s="285"/>
      <c r="G62" s="285"/>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5"/>
      <c r="AI62" s="285"/>
      <c r="AJ62" s="285"/>
      <c r="AK62" s="285"/>
      <c r="AL62" s="285"/>
      <c r="AM62" s="285"/>
      <c r="AN62" s="285"/>
      <c r="AO62" s="285"/>
      <c r="AP62" s="285"/>
      <c r="AQ62" s="285"/>
      <c r="AR62" s="285"/>
      <c r="AS62" s="285"/>
      <c r="AT62" s="285"/>
    </row>
    <row r="63" spans="2:46" ht="22.8" customHeight="1">
      <c r="B63" s="73"/>
      <c r="C63" s="285" t="s">
        <v>190</v>
      </c>
      <c r="D63" s="285"/>
      <c r="E63" s="285"/>
      <c r="F63" s="285"/>
      <c r="G63" s="285"/>
      <c r="H63" s="285"/>
      <c r="I63" s="285"/>
      <c r="J63" s="285"/>
      <c r="K63" s="285"/>
      <c r="L63" s="285"/>
      <c r="M63" s="285"/>
      <c r="N63" s="285"/>
      <c r="O63" s="285"/>
      <c r="P63" s="285"/>
      <c r="Q63" s="285"/>
      <c r="R63" s="285"/>
      <c r="S63" s="285"/>
      <c r="T63" s="285"/>
      <c r="U63" s="285"/>
      <c r="V63" s="285"/>
      <c r="W63" s="285"/>
      <c r="X63" s="285"/>
      <c r="Y63" s="285"/>
      <c r="Z63" s="285"/>
      <c r="AA63" s="285"/>
      <c r="AB63" s="285"/>
      <c r="AC63" s="285"/>
      <c r="AD63" s="285"/>
      <c r="AE63" s="285"/>
      <c r="AF63" s="285"/>
      <c r="AG63" s="285"/>
      <c r="AH63" s="285"/>
      <c r="AI63" s="285"/>
      <c r="AJ63" s="285"/>
      <c r="AK63" s="285"/>
      <c r="AL63" s="285"/>
      <c r="AM63" s="285"/>
      <c r="AN63" s="285"/>
      <c r="AO63" s="285"/>
      <c r="AP63" s="285"/>
      <c r="AQ63" s="285"/>
      <c r="AR63" s="285"/>
      <c r="AS63" s="285"/>
      <c r="AT63" s="285"/>
    </row>
    <row r="64" spans="2:46" ht="22.8" customHeight="1">
      <c r="B64" s="73"/>
      <c r="C64" s="285" t="s">
        <v>185</v>
      </c>
      <c r="D64" s="285"/>
      <c r="E64" s="285"/>
      <c r="F64" s="285"/>
      <c r="G64" s="285"/>
      <c r="H64" s="285"/>
      <c r="I64" s="285"/>
      <c r="J64" s="285"/>
      <c r="K64" s="285"/>
      <c r="L64" s="285"/>
      <c r="M64" s="285"/>
      <c r="N64" s="285"/>
      <c r="O64" s="285"/>
      <c r="P64" s="285"/>
      <c r="Q64" s="285"/>
      <c r="R64" s="285"/>
      <c r="S64" s="285"/>
      <c r="T64" s="285"/>
      <c r="U64" s="285"/>
      <c r="V64" s="285"/>
      <c r="W64" s="285"/>
      <c r="X64" s="285"/>
      <c r="Y64" s="285"/>
      <c r="Z64" s="285"/>
      <c r="AA64" s="285"/>
      <c r="AB64" s="285"/>
      <c r="AC64" s="285"/>
      <c r="AD64" s="285"/>
      <c r="AE64" s="285"/>
      <c r="AF64" s="285"/>
      <c r="AG64" s="285"/>
      <c r="AH64" s="285"/>
      <c r="AI64" s="285"/>
      <c r="AJ64" s="285"/>
      <c r="AK64" s="285"/>
      <c r="AL64" s="285"/>
      <c r="AM64" s="285"/>
      <c r="AN64" s="285"/>
      <c r="AO64" s="285"/>
      <c r="AP64" s="285"/>
      <c r="AQ64" s="285"/>
      <c r="AR64" s="285"/>
      <c r="AS64" s="285"/>
      <c r="AT64" s="285"/>
    </row>
    <row r="65" spans="2:46" ht="22.8" customHeight="1">
      <c r="B65" s="73"/>
      <c r="C65" s="285" t="s">
        <v>221</v>
      </c>
      <c r="D65" s="285"/>
      <c r="E65" s="285"/>
      <c r="F65" s="285"/>
      <c r="G65" s="285"/>
      <c r="H65" s="285"/>
      <c r="I65" s="285"/>
      <c r="J65" s="285"/>
      <c r="K65" s="285"/>
      <c r="L65" s="285"/>
      <c r="M65" s="285"/>
      <c r="N65" s="285"/>
      <c r="O65" s="285"/>
      <c r="P65" s="285"/>
      <c r="Q65" s="285"/>
      <c r="R65" s="285"/>
      <c r="S65" s="285"/>
      <c r="T65" s="285"/>
      <c r="U65" s="285"/>
      <c r="V65" s="285"/>
      <c r="W65" s="285"/>
      <c r="X65" s="285"/>
      <c r="Y65" s="285"/>
      <c r="Z65" s="285"/>
      <c r="AA65" s="285"/>
      <c r="AB65" s="285"/>
      <c r="AC65" s="285"/>
      <c r="AD65" s="285"/>
      <c r="AE65" s="285"/>
      <c r="AF65" s="285"/>
      <c r="AG65" s="285"/>
      <c r="AH65" s="285"/>
      <c r="AI65" s="285"/>
      <c r="AJ65" s="285"/>
      <c r="AK65" s="285"/>
      <c r="AL65" s="285"/>
      <c r="AM65" s="285"/>
      <c r="AN65" s="285"/>
      <c r="AO65" s="285"/>
      <c r="AP65" s="285"/>
      <c r="AQ65" s="285"/>
      <c r="AR65" s="285"/>
      <c r="AS65" s="285"/>
      <c r="AT65" s="285"/>
    </row>
    <row r="66" spans="2:46" ht="22.8" customHeight="1">
      <c r="B66" s="73" t="s">
        <v>197</v>
      </c>
      <c r="C66" s="285" t="s">
        <v>201</v>
      </c>
      <c r="D66" s="285"/>
      <c r="E66" s="285"/>
      <c r="F66" s="285"/>
      <c r="G66" s="285"/>
      <c r="H66" s="285"/>
      <c r="I66" s="285"/>
      <c r="J66" s="285"/>
      <c r="K66" s="285"/>
      <c r="L66" s="285"/>
      <c r="M66" s="285"/>
      <c r="N66" s="285"/>
      <c r="O66" s="285"/>
      <c r="P66" s="285"/>
      <c r="Q66" s="285"/>
      <c r="R66" s="285"/>
      <c r="S66" s="285"/>
      <c r="T66" s="285"/>
      <c r="U66" s="285"/>
      <c r="V66" s="285"/>
      <c r="W66" s="285"/>
      <c r="X66" s="285"/>
      <c r="Y66" s="285"/>
      <c r="Z66" s="285"/>
      <c r="AA66" s="285"/>
      <c r="AB66" s="285"/>
      <c r="AC66" s="285"/>
      <c r="AD66" s="285"/>
      <c r="AE66" s="285"/>
      <c r="AF66" s="285"/>
      <c r="AG66" s="285"/>
      <c r="AH66" s="285"/>
      <c r="AI66" s="285"/>
      <c r="AJ66" s="285"/>
      <c r="AK66" s="285"/>
      <c r="AL66" s="285"/>
      <c r="AM66" s="285"/>
      <c r="AN66" s="285"/>
      <c r="AO66" s="285"/>
      <c r="AP66" s="285"/>
      <c r="AQ66" s="285"/>
      <c r="AR66" s="285"/>
      <c r="AS66" s="285"/>
      <c r="AT66" s="285"/>
    </row>
    <row r="67" spans="2:46" ht="22.8" customHeight="1">
      <c r="B67" s="73"/>
      <c r="C67" s="285" t="s">
        <v>220</v>
      </c>
      <c r="D67" s="285"/>
      <c r="E67" s="285"/>
      <c r="F67" s="285"/>
      <c r="G67" s="285"/>
      <c r="H67" s="285"/>
      <c r="I67" s="285"/>
      <c r="J67" s="285"/>
      <c r="K67" s="285"/>
      <c r="L67" s="285"/>
      <c r="M67" s="285"/>
      <c r="N67" s="285"/>
      <c r="O67" s="285"/>
      <c r="P67" s="285"/>
      <c r="Q67" s="285"/>
      <c r="R67" s="285"/>
      <c r="S67" s="285"/>
      <c r="T67" s="285"/>
      <c r="U67" s="285"/>
      <c r="V67" s="285"/>
      <c r="W67" s="285"/>
      <c r="X67" s="285"/>
      <c r="Y67" s="285"/>
      <c r="Z67" s="285"/>
      <c r="AA67" s="285"/>
      <c r="AB67" s="285"/>
      <c r="AC67" s="285"/>
      <c r="AD67" s="285"/>
      <c r="AE67" s="285"/>
      <c r="AF67" s="285"/>
      <c r="AG67" s="285"/>
      <c r="AH67" s="285"/>
      <c r="AI67" s="285"/>
      <c r="AJ67" s="285"/>
      <c r="AK67" s="285"/>
      <c r="AL67" s="285"/>
      <c r="AM67" s="285"/>
      <c r="AN67" s="285"/>
      <c r="AO67" s="285"/>
      <c r="AP67" s="285"/>
      <c r="AQ67" s="285"/>
      <c r="AR67" s="285"/>
      <c r="AS67" s="285"/>
      <c r="AT67" s="285"/>
    </row>
    <row r="68" spans="2:46" ht="22.8" customHeight="1">
      <c r="B68" s="73" t="s">
        <v>203</v>
      </c>
      <c r="C68" s="285" t="s">
        <v>219</v>
      </c>
      <c r="D68" s="285"/>
      <c r="E68" s="285"/>
      <c r="F68" s="285"/>
      <c r="G68" s="285"/>
      <c r="H68" s="285"/>
      <c r="I68" s="285"/>
      <c r="J68" s="285"/>
      <c r="K68" s="285"/>
      <c r="L68" s="285"/>
      <c r="M68" s="285"/>
      <c r="N68" s="285"/>
      <c r="O68" s="285"/>
      <c r="P68" s="285"/>
      <c r="Q68" s="285"/>
      <c r="R68" s="285"/>
      <c r="S68" s="285"/>
      <c r="T68" s="285"/>
      <c r="U68" s="285"/>
      <c r="V68" s="285"/>
      <c r="W68" s="285"/>
      <c r="X68" s="285"/>
      <c r="Y68" s="285"/>
      <c r="Z68" s="285"/>
      <c r="AA68" s="285"/>
      <c r="AB68" s="285"/>
      <c r="AC68" s="285"/>
      <c r="AD68" s="285"/>
      <c r="AE68" s="285"/>
      <c r="AF68" s="285"/>
      <c r="AG68" s="285"/>
      <c r="AH68" s="285"/>
      <c r="AI68" s="285"/>
      <c r="AJ68" s="285"/>
      <c r="AK68" s="285"/>
      <c r="AL68" s="285"/>
      <c r="AM68" s="285"/>
      <c r="AN68" s="285"/>
      <c r="AO68" s="285"/>
      <c r="AP68" s="285"/>
      <c r="AQ68" s="285"/>
      <c r="AR68" s="285"/>
      <c r="AS68" s="285"/>
      <c r="AT68" s="285"/>
    </row>
    <row r="69" spans="2:46" ht="22.8" customHeight="1">
      <c r="B69" s="73" t="s">
        <v>205</v>
      </c>
      <c r="C69" s="285" t="s">
        <v>204</v>
      </c>
      <c r="D69" s="285"/>
      <c r="E69" s="285"/>
      <c r="F69" s="285"/>
      <c r="G69" s="285"/>
      <c r="H69" s="285"/>
      <c r="I69" s="285"/>
      <c r="J69" s="285"/>
      <c r="K69" s="285"/>
      <c r="L69" s="285"/>
      <c r="M69" s="285"/>
      <c r="N69" s="285"/>
      <c r="O69" s="285"/>
      <c r="P69" s="285"/>
      <c r="Q69" s="285"/>
      <c r="R69" s="285"/>
      <c r="S69" s="285"/>
      <c r="T69" s="285"/>
      <c r="U69" s="285"/>
      <c r="V69" s="285"/>
      <c r="W69" s="285"/>
      <c r="X69" s="285"/>
      <c r="Y69" s="285"/>
      <c r="Z69" s="285"/>
      <c r="AA69" s="285"/>
      <c r="AB69" s="285"/>
      <c r="AC69" s="285"/>
      <c r="AD69" s="285"/>
      <c r="AE69" s="285"/>
      <c r="AF69" s="285"/>
      <c r="AG69" s="285"/>
      <c r="AH69" s="285"/>
      <c r="AI69" s="285"/>
      <c r="AJ69" s="285"/>
      <c r="AK69" s="285"/>
      <c r="AL69" s="285"/>
      <c r="AM69" s="285"/>
      <c r="AN69" s="285"/>
      <c r="AO69" s="285"/>
      <c r="AP69" s="285"/>
      <c r="AQ69" s="285"/>
      <c r="AR69" s="285"/>
      <c r="AS69" s="285"/>
      <c r="AT69" s="285"/>
    </row>
    <row r="70" spans="2:46" ht="22.8" customHeight="1">
      <c r="B70" s="73"/>
      <c r="C70" s="285" t="s">
        <v>207</v>
      </c>
      <c r="D70" s="285"/>
      <c r="E70" s="285"/>
      <c r="F70" s="285"/>
      <c r="G70" s="285"/>
      <c r="H70" s="285"/>
      <c r="I70" s="285"/>
      <c r="J70" s="285"/>
      <c r="K70" s="285"/>
      <c r="L70" s="285"/>
      <c r="M70" s="285"/>
      <c r="N70" s="285"/>
      <c r="O70" s="285"/>
      <c r="P70" s="285"/>
      <c r="Q70" s="285"/>
      <c r="R70" s="285"/>
      <c r="S70" s="285"/>
      <c r="T70" s="285"/>
      <c r="U70" s="285"/>
      <c r="V70" s="285"/>
      <c r="W70" s="285"/>
      <c r="X70" s="285"/>
      <c r="Y70" s="285"/>
      <c r="Z70" s="285"/>
      <c r="AA70" s="285"/>
      <c r="AB70" s="285"/>
      <c r="AC70" s="285"/>
      <c r="AD70" s="285"/>
      <c r="AE70" s="285"/>
      <c r="AF70" s="285"/>
      <c r="AG70" s="285"/>
      <c r="AH70" s="285"/>
      <c r="AI70" s="285"/>
      <c r="AJ70" s="285"/>
      <c r="AK70" s="285"/>
      <c r="AL70" s="285"/>
      <c r="AM70" s="285"/>
      <c r="AN70" s="285"/>
      <c r="AO70" s="285"/>
      <c r="AP70" s="285"/>
      <c r="AQ70" s="285"/>
      <c r="AR70" s="285"/>
      <c r="AS70" s="285"/>
      <c r="AT70" s="285"/>
    </row>
    <row r="71" spans="2:46" ht="22.8" customHeight="1">
      <c r="B71" s="73"/>
      <c r="C71" s="285" t="s">
        <v>208</v>
      </c>
      <c r="D71" s="285"/>
      <c r="E71" s="285"/>
      <c r="F71" s="285"/>
      <c r="G71" s="285"/>
      <c r="H71" s="285"/>
      <c r="I71" s="285"/>
      <c r="J71" s="285"/>
      <c r="K71" s="285"/>
      <c r="L71" s="285"/>
      <c r="M71" s="285"/>
      <c r="N71" s="285"/>
      <c r="O71" s="285"/>
      <c r="P71" s="285"/>
      <c r="Q71" s="285"/>
      <c r="R71" s="285"/>
      <c r="S71" s="285"/>
      <c r="T71" s="285"/>
      <c r="U71" s="285"/>
      <c r="V71" s="285"/>
      <c r="W71" s="285"/>
      <c r="X71" s="285"/>
      <c r="Y71" s="285"/>
      <c r="Z71" s="285"/>
      <c r="AA71" s="285"/>
      <c r="AB71" s="285"/>
      <c r="AC71" s="285"/>
      <c r="AD71" s="285"/>
      <c r="AE71" s="285"/>
      <c r="AF71" s="285"/>
      <c r="AG71" s="285"/>
      <c r="AH71" s="285"/>
      <c r="AI71" s="285"/>
      <c r="AJ71" s="285"/>
      <c r="AK71" s="285"/>
      <c r="AL71" s="285"/>
      <c r="AM71" s="285"/>
      <c r="AN71" s="285"/>
      <c r="AO71" s="285"/>
      <c r="AP71" s="285"/>
      <c r="AQ71" s="285"/>
      <c r="AR71" s="285"/>
      <c r="AS71" s="285"/>
      <c r="AT71" s="285"/>
    </row>
    <row r="72" spans="2:46" ht="22.8" customHeight="1">
      <c r="B72" s="74"/>
      <c r="C72" s="285" t="s">
        <v>249</v>
      </c>
      <c r="D72" s="285"/>
      <c r="E72" s="285"/>
      <c r="F72" s="285"/>
      <c r="G72" s="285"/>
      <c r="H72" s="285"/>
      <c r="I72" s="285"/>
      <c r="J72" s="285"/>
      <c r="K72" s="285"/>
      <c r="L72" s="285"/>
      <c r="M72" s="285"/>
      <c r="N72" s="285"/>
      <c r="O72" s="285"/>
      <c r="P72" s="285"/>
      <c r="Q72" s="285"/>
      <c r="R72" s="285"/>
      <c r="S72" s="285"/>
      <c r="T72" s="285"/>
      <c r="U72" s="285"/>
      <c r="V72" s="285"/>
      <c r="W72" s="285"/>
      <c r="X72" s="285"/>
      <c r="Y72" s="285"/>
      <c r="Z72" s="285"/>
      <c r="AA72" s="285"/>
      <c r="AB72" s="285"/>
      <c r="AC72" s="285"/>
      <c r="AD72" s="285"/>
      <c r="AE72" s="285"/>
      <c r="AF72" s="285"/>
      <c r="AG72" s="285"/>
      <c r="AH72" s="285"/>
      <c r="AI72" s="285"/>
      <c r="AJ72" s="285"/>
      <c r="AK72" s="285"/>
      <c r="AL72" s="285"/>
      <c r="AM72" s="285"/>
      <c r="AN72" s="285"/>
      <c r="AO72" s="285"/>
      <c r="AP72" s="285"/>
      <c r="AQ72" s="285"/>
      <c r="AR72" s="285"/>
      <c r="AS72" s="285"/>
      <c r="AT72" s="285"/>
    </row>
    <row r="73" spans="2:46" ht="22.8" customHeight="1">
      <c r="B73" s="73" t="s">
        <v>227</v>
      </c>
      <c r="C73" s="285" t="s">
        <v>209</v>
      </c>
      <c r="D73" s="285"/>
      <c r="E73" s="285"/>
      <c r="F73" s="285"/>
      <c r="G73" s="285"/>
      <c r="H73" s="285"/>
      <c r="I73" s="285"/>
      <c r="J73" s="285"/>
      <c r="K73" s="285"/>
      <c r="L73" s="285"/>
      <c r="M73" s="285"/>
      <c r="N73" s="285"/>
      <c r="O73" s="285"/>
      <c r="P73" s="285"/>
      <c r="Q73" s="285"/>
      <c r="R73" s="285"/>
      <c r="S73" s="285"/>
      <c r="T73" s="285"/>
      <c r="U73" s="285"/>
      <c r="V73" s="285"/>
      <c r="W73" s="285"/>
      <c r="X73" s="285"/>
      <c r="Y73" s="285"/>
      <c r="Z73" s="285"/>
      <c r="AA73" s="285"/>
      <c r="AB73" s="285"/>
      <c r="AC73" s="285"/>
      <c r="AD73" s="285"/>
      <c r="AE73" s="285"/>
      <c r="AF73" s="285"/>
      <c r="AG73" s="285"/>
      <c r="AH73" s="285"/>
      <c r="AI73" s="285"/>
      <c r="AJ73" s="285"/>
      <c r="AK73" s="285"/>
      <c r="AL73" s="285"/>
      <c r="AM73" s="285"/>
      <c r="AN73" s="285"/>
      <c r="AO73" s="285"/>
      <c r="AP73" s="285"/>
      <c r="AQ73" s="285"/>
      <c r="AR73" s="285"/>
      <c r="AS73" s="285"/>
      <c r="AT73" s="285"/>
    </row>
    <row r="74" spans="2:46" ht="22.8" customHeight="1">
      <c r="B74" s="73" t="s">
        <v>227</v>
      </c>
      <c r="C74" s="285" t="s">
        <v>210</v>
      </c>
      <c r="D74" s="285"/>
      <c r="E74" s="285"/>
      <c r="F74" s="285"/>
      <c r="G74" s="285"/>
      <c r="H74" s="285"/>
      <c r="I74" s="285"/>
      <c r="J74" s="285"/>
      <c r="K74" s="285"/>
      <c r="L74" s="285"/>
      <c r="M74" s="285"/>
      <c r="N74" s="285"/>
      <c r="O74" s="285"/>
      <c r="P74" s="285"/>
      <c r="Q74" s="285"/>
      <c r="R74" s="285"/>
      <c r="S74" s="285"/>
      <c r="T74" s="285"/>
      <c r="U74" s="285"/>
      <c r="V74" s="285"/>
      <c r="W74" s="285"/>
      <c r="X74" s="285"/>
      <c r="Y74" s="285"/>
      <c r="Z74" s="285"/>
      <c r="AA74" s="285"/>
      <c r="AB74" s="285"/>
      <c r="AC74" s="285"/>
      <c r="AD74" s="285"/>
      <c r="AE74" s="285"/>
      <c r="AF74" s="285"/>
      <c r="AG74" s="285"/>
      <c r="AH74" s="285"/>
      <c r="AI74" s="285"/>
      <c r="AJ74" s="285"/>
      <c r="AK74" s="285"/>
      <c r="AL74" s="285"/>
      <c r="AM74" s="285"/>
      <c r="AN74" s="285"/>
      <c r="AO74" s="285"/>
      <c r="AP74" s="285"/>
      <c r="AQ74" s="285"/>
      <c r="AR74" s="285"/>
      <c r="AS74" s="285"/>
      <c r="AT74" s="285"/>
    </row>
  </sheetData>
  <sheetProtection insertRows="0" deleteRows="0"/>
  <dataConsolidate/>
  <mergeCells count="227">
    <mergeCell ref="K5:P5"/>
    <mergeCell ref="Q5:S5"/>
    <mergeCell ref="C72:AT72"/>
    <mergeCell ref="C73:AT73"/>
    <mergeCell ref="C74:AT74"/>
    <mergeCell ref="C66:AT66"/>
    <mergeCell ref="C67:AT67"/>
    <mergeCell ref="C68:AT68"/>
    <mergeCell ref="C69:AT69"/>
    <mergeCell ref="C70:AT70"/>
    <mergeCell ref="C71:AT71"/>
    <mergeCell ref="C60:AT60"/>
    <mergeCell ref="C61:AT61"/>
    <mergeCell ref="C62:AT62"/>
    <mergeCell ref="C63:AT63"/>
    <mergeCell ref="C64:AT64"/>
    <mergeCell ref="C65:AT65"/>
    <mergeCell ref="D56:E56"/>
    <mergeCell ref="F56:J56"/>
    <mergeCell ref="D57:E57"/>
    <mergeCell ref="F57:J57"/>
    <mergeCell ref="C58:AT58"/>
    <mergeCell ref="C59:AT59"/>
    <mergeCell ref="D53:E53"/>
    <mergeCell ref="F53:J53"/>
    <mergeCell ref="D54:E54"/>
    <mergeCell ref="F54:J54"/>
    <mergeCell ref="D55:E55"/>
    <mergeCell ref="F55:J55"/>
    <mergeCell ref="C48:AT48"/>
    <mergeCell ref="C49:AT49"/>
    <mergeCell ref="C50:AT50"/>
    <mergeCell ref="C51:AT51"/>
    <mergeCell ref="C52:AT52"/>
    <mergeCell ref="L45:S45"/>
    <mergeCell ref="T45:W45"/>
    <mergeCell ref="AF44:AI45"/>
    <mergeCell ref="AB44:AE45"/>
    <mergeCell ref="X44:AA45"/>
    <mergeCell ref="AJ43:AM43"/>
    <mergeCell ref="B44:C45"/>
    <mergeCell ref="D44:G45"/>
    <mergeCell ref="H44:K44"/>
    <mergeCell ref="AJ44:AM45"/>
    <mergeCell ref="H45:K45"/>
    <mergeCell ref="B43:C43"/>
    <mergeCell ref="D43:G43"/>
    <mergeCell ref="H43:K43"/>
    <mergeCell ref="L43:O43"/>
    <mergeCell ref="P43:S43"/>
    <mergeCell ref="T43:W43"/>
    <mergeCell ref="X43:AA43"/>
    <mergeCell ref="AB43:AE43"/>
    <mergeCell ref="AF43:AI43"/>
    <mergeCell ref="L44:S44"/>
    <mergeCell ref="T44:W44"/>
    <mergeCell ref="AL41:AM41"/>
    <mergeCell ref="B42:C42"/>
    <mergeCell ref="D42:G42"/>
    <mergeCell ref="H42:K42"/>
    <mergeCell ref="L42:O42"/>
    <mergeCell ref="P42:S42"/>
    <mergeCell ref="T42:W42"/>
    <mergeCell ref="X42:AA42"/>
    <mergeCell ref="AB42:AE42"/>
    <mergeCell ref="AF42:AI42"/>
    <mergeCell ref="Z41:AA41"/>
    <mergeCell ref="AB41:AC41"/>
    <mergeCell ref="AD41:AE41"/>
    <mergeCell ref="AF41:AG41"/>
    <mergeCell ref="AH41:AI41"/>
    <mergeCell ref="AJ41:AK41"/>
    <mergeCell ref="N41:O41"/>
    <mergeCell ref="P41:Q41"/>
    <mergeCell ref="R41:S41"/>
    <mergeCell ref="T41:U41"/>
    <mergeCell ref="V41:W41"/>
    <mergeCell ref="X41:Y41"/>
    <mergeCell ref="AJ42:AM42"/>
    <mergeCell ref="B41:C41"/>
    <mergeCell ref="D41:E41"/>
    <mergeCell ref="F41:G41"/>
    <mergeCell ref="H41:I41"/>
    <mergeCell ref="J41:K41"/>
    <mergeCell ref="L41:M41"/>
    <mergeCell ref="T40:U40"/>
    <mergeCell ref="V40:W40"/>
    <mergeCell ref="X40:Y40"/>
    <mergeCell ref="P39:Q39"/>
    <mergeCell ref="R39:S39"/>
    <mergeCell ref="T39:U39"/>
    <mergeCell ref="V39:W39"/>
    <mergeCell ref="X39:Y39"/>
    <mergeCell ref="AF40:AG40"/>
    <mergeCell ref="AH40:AI40"/>
    <mergeCell ref="AJ40:AK40"/>
    <mergeCell ref="AL40:AM40"/>
    <mergeCell ref="Z40:AA40"/>
    <mergeCell ref="AB40:AC40"/>
    <mergeCell ref="AD40:AE40"/>
    <mergeCell ref="B40:C40"/>
    <mergeCell ref="D40:E40"/>
    <mergeCell ref="F40:G40"/>
    <mergeCell ref="H40:I40"/>
    <mergeCell ref="J40:K40"/>
    <mergeCell ref="L40:M40"/>
    <mergeCell ref="N40:O40"/>
    <mergeCell ref="P40:Q40"/>
    <mergeCell ref="R40:S40"/>
    <mergeCell ref="X38:AA38"/>
    <mergeCell ref="AB38:AE38"/>
    <mergeCell ref="AF38:AI38"/>
    <mergeCell ref="AJ38:AM38"/>
    <mergeCell ref="B39:C39"/>
    <mergeCell ref="D39:E39"/>
    <mergeCell ref="F39:G39"/>
    <mergeCell ref="H39:I39"/>
    <mergeCell ref="J39:K39"/>
    <mergeCell ref="L39:M39"/>
    <mergeCell ref="B38:C38"/>
    <mergeCell ref="D38:G38"/>
    <mergeCell ref="H38:K38"/>
    <mergeCell ref="L38:O38"/>
    <mergeCell ref="P38:S38"/>
    <mergeCell ref="T38:W38"/>
    <mergeCell ref="AL39:AM39"/>
    <mergeCell ref="Z39:AA39"/>
    <mergeCell ref="AB39:AC39"/>
    <mergeCell ref="AD39:AE39"/>
    <mergeCell ref="AF39:AG39"/>
    <mergeCell ref="AH39:AI39"/>
    <mergeCell ref="AJ39:AK39"/>
    <mergeCell ref="N39:O39"/>
    <mergeCell ref="H35:K35"/>
    <mergeCell ref="L35:O36"/>
    <mergeCell ref="P35:S35"/>
    <mergeCell ref="H36:K36"/>
    <mergeCell ref="P36:S36"/>
    <mergeCell ref="A30:J30"/>
    <mergeCell ref="A31:J31"/>
    <mergeCell ref="A33:K33"/>
    <mergeCell ref="L33:AU33"/>
    <mergeCell ref="B35:G35"/>
    <mergeCell ref="B36:G36"/>
    <mergeCell ref="X35:AA35"/>
    <mergeCell ref="X36:AA36"/>
    <mergeCell ref="T35:W36"/>
    <mergeCell ref="D26:F26"/>
    <mergeCell ref="G26:J26"/>
    <mergeCell ref="D27:F27"/>
    <mergeCell ref="G27:J27"/>
    <mergeCell ref="D28:F28"/>
    <mergeCell ref="G28:J28"/>
    <mergeCell ref="D23:F23"/>
    <mergeCell ref="G23:J23"/>
    <mergeCell ref="D24:F24"/>
    <mergeCell ref="G24:J24"/>
    <mergeCell ref="D25:F25"/>
    <mergeCell ref="G25:J25"/>
    <mergeCell ref="D20:F20"/>
    <mergeCell ref="G20:J20"/>
    <mergeCell ref="D21:F21"/>
    <mergeCell ref="G21:J21"/>
    <mergeCell ref="D22:F22"/>
    <mergeCell ref="G22:J22"/>
    <mergeCell ref="D18:F18"/>
    <mergeCell ref="G18:J18"/>
    <mergeCell ref="D19:F19"/>
    <mergeCell ref="G19:J19"/>
    <mergeCell ref="BJ9:BP9"/>
    <mergeCell ref="BQ9:BW9"/>
    <mergeCell ref="BX9:BZ9"/>
    <mergeCell ref="G12:J12"/>
    <mergeCell ref="D13:F13"/>
    <mergeCell ref="G13:J13"/>
    <mergeCell ref="AR9:AR11"/>
    <mergeCell ref="AS9:AS11"/>
    <mergeCell ref="AT9:AT11"/>
    <mergeCell ref="AU9:AU11"/>
    <mergeCell ref="AV9:BB9"/>
    <mergeCell ref="BC9:BI9"/>
    <mergeCell ref="R9:X9"/>
    <mergeCell ref="Y9:AE9"/>
    <mergeCell ref="AF9:AL9"/>
    <mergeCell ref="AM9:AO9"/>
    <mergeCell ref="AP9:AP11"/>
    <mergeCell ref="A12:F12"/>
    <mergeCell ref="A9:A11"/>
    <mergeCell ref="B9:B11"/>
    <mergeCell ref="C9:C11"/>
    <mergeCell ref="D9:F11"/>
    <mergeCell ref="G9:J11"/>
    <mergeCell ref="K9:Q9"/>
    <mergeCell ref="D8:F8"/>
    <mergeCell ref="G8:J8"/>
    <mergeCell ref="K8:AO8"/>
    <mergeCell ref="AR5:AS6"/>
    <mergeCell ref="AJ4:AO4"/>
    <mergeCell ref="AP4:AU4"/>
    <mergeCell ref="Q4:S4"/>
    <mergeCell ref="AJ5:AO6"/>
    <mergeCell ref="D17:F17"/>
    <mergeCell ref="G17:J17"/>
    <mergeCell ref="AQ9:AQ11"/>
    <mergeCell ref="D14:F14"/>
    <mergeCell ref="G14:J14"/>
    <mergeCell ref="D15:F15"/>
    <mergeCell ref="G15:J15"/>
    <mergeCell ref="D16:F16"/>
    <mergeCell ref="G16:J16"/>
    <mergeCell ref="K4:P4"/>
    <mergeCell ref="G5:I5"/>
    <mergeCell ref="G6:I6"/>
    <mergeCell ref="G4:I4"/>
    <mergeCell ref="C6:F6"/>
    <mergeCell ref="B5:F5"/>
    <mergeCell ref="B4:F4"/>
    <mergeCell ref="AJ1:AO1"/>
    <mergeCell ref="AP1:AU1"/>
    <mergeCell ref="AJ2:AO2"/>
    <mergeCell ref="AP2:AU2"/>
    <mergeCell ref="C2:D2"/>
    <mergeCell ref="E2:F2"/>
    <mergeCell ref="G2:H2"/>
    <mergeCell ref="I2:J2"/>
    <mergeCell ref="AJ3:AO3"/>
    <mergeCell ref="AP3:AU3"/>
  </mergeCells>
  <phoneticPr fontId="1"/>
  <conditionalFormatting sqref="C13:C29">
    <cfRule type="containsText" dxfId="46" priority="3" operator="containsText" text="超過">
      <formula>NOT(ISERROR(SEARCH("超過",C13)))</formula>
    </cfRule>
  </conditionalFormatting>
  <conditionalFormatting sqref="X35:AA35">
    <cfRule type="expression" dxfId="45" priority="2">
      <formula>$X35&lt;$H35</formula>
    </cfRule>
  </conditionalFormatting>
  <conditionalFormatting sqref="AM9:AO31">
    <cfRule type="expression" dxfId="44" priority="4">
      <formula>$AP$3="4週"</formula>
    </cfRule>
  </conditionalFormatting>
  <conditionalFormatting sqref="AP12:AP29">
    <cfRule type="expression" dxfId="43" priority="9">
      <formula>IF(COUNTIFS($B$12:$B$29,"管理者",$G$12:$G$29,$G12)&gt;0,$AQ12&gt;$AP$5,SUMIF($G$12:$G$29,$G12,$AQ$12:$AQ$29)&gt;$AP$5)</formula>
    </cfRule>
  </conditionalFormatting>
  <conditionalFormatting sqref="AP6:AQ6">
    <cfRule type="expression" dxfId="42" priority="15">
      <formula>$AP$3="4週"</formula>
    </cfRule>
  </conditionalFormatting>
  <conditionalFormatting sqref="AQ12:AQ29">
    <cfRule type="expression" dxfId="41" priority="12">
      <formula>AND($AQ12&lt;&gt;"",IF($AP$3="4週",$AQ12&gt;$AP$5,$AP12&gt;$AP$6))</formula>
    </cfRule>
  </conditionalFormatting>
  <dataValidations count="3">
    <dataValidation type="list" allowBlank="1" showInputMessage="1" showErrorMessage="1" sqref="G2:H2" xr:uid="{9E03ED80-A00D-42E6-B1F7-2271B9D26DEA}">
      <formula1>"4,5,6,7,8,9,10,11,12,1,2,3,"</formula1>
    </dataValidation>
    <dataValidation type="decimal" allowBlank="1" showInputMessage="1" showErrorMessage="1" sqref="AP5" xr:uid="{EB3699F5-89F4-4A2D-9C7C-5B9BDE88AF03}">
      <formula1>32</formula1>
      <formula2>44</formula2>
    </dataValidation>
    <dataValidation type="decimal" allowBlank="1" showInputMessage="1" showErrorMessage="1" error="週の勤務時間×4週以上としてください" sqref="AP6" xr:uid="{84C5087E-7A4B-4E54-881C-007099E25D01}">
      <formula1>0</formula1>
      <formula2>184</formula2>
    </dataValidation>
  </dataValidations>
  <printOptions horizontalCentered="1"/>
  <pageMargins left="0.19685039370078741" right="0.19685039370078741" top="0.59055118110236227" bottom="0.39370078740157483" header="0.19685039370078741" footer="0.19685039370078741"/>
  <pageSetup paperSize="9" scale="41" fitToWidth="0" fitToHeight="0" orientation="landscape" r:id="rId1"/>
  <rowBreaks count="1" manualBreakCount="1">
    <brk id="45" max="46"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06250810-A13A-45FF-B989-A153BB06CC43}">
          <x14:formula1>
            <xm:f>マスタ!$N$2:$N$5</xm:f>
          </x14:formula1>
          <xm:sqref>Q5</xm:sqref>
        </x14:dataValidation>
        <x14:dataValidation type="list" allowBlank="1" showInputMessage="1" showErrorMessage="1" xr:uid="{CF60A667-B2BA-45D5-9692-EBC7E2FF97A1}">
          <x14:formula1>
            <xm:f>マスタ!$H$2:$H$5</xm:f>
          </x14:formula1>
          <xm:sqref>AP3</xm:sqref>
        </x14:dataValidation>
        <x14:dataValidation type="list" allowBlank="1" showInputMessage="1" showErrorMessage="1" xr:uid="{C687BBC7-0675-442D-875E-AC5CD076173E}">
          <x14:formula1>
            <xm:f>マスタ!$I$2:$I$5</xm:f>
          </x14:formula1>
          <xm:sqref>AP4</xm:sqref>
        </x14:dataValidation>
        <x14:dataValidation type="list" errorStyle="warning" allowBlank="1" showInputMessage="1" showErrorMessage="1" xr:uid="{FFB25CCC-E895-47F5-90C3-5DEDE381AD60}">
          <x14:formula1>
            <xm:f>マスタ!$F$2:$F$26</xm:f>
          </x14:formula1>
          <xm:sqref>B13:B28</xm:sqref>
        </x14:dataValidation>
        <x14:dataValidation type="list" allowBlank="1" showInputMessage="1" showErrorMessage="1" xr:uid="{599B64A2-E34E-4409-B076-391FC9901DDA}">
          <x14:formula1>
            <xm:f>マスタ!$J$2:$J$4</xm:f>
          </x14:formula1>
          <xm:sqref>AS13:AS28 K12:AO12</xm:sqref>
        </x14:dataValidation>
        <x14:dataValidation type="list" allowBlank="1" showInputMessage="1" showErrorMessage="1" xr:uid="{F3E2C9D7-ED94-4754-8724-6D462871ACA3}">
          <x14:formula1>
            <xm:f>マスタ!$D$9:$D$11</xm:f>
          </x14:formula1>
          <xm:sqref>AP1:AU1</xm:sqref>
        </x14:dataValidation>
        <x14:dataValidation type="list" allowBlank="1" showInputMessage="1" showErrorMessage="1" xr:uid="{5C63C5AA-276C-44B2-A043-2B38B2E2FDC6}">
          <x14:formula1>
            <xm:f>マスタ!$A$2:$A$5</xm:f>
          </x14:formula1>
          <xm:sqref>B2</xm:sqref>
        </x14:dataValidation>
        <x14:dataValidation type="list" allowBlank="1" showInputMessage="1" showErrorMessage="1" xr:uid="{9AF4179E-6CFC-4056-80A3-70B26CA98172}">
          <x14:formula1>
            <xm:f>マスタ!$P$2:$P$6</xm:f>
          </x14:formula1>
          <xm:sqref>Q4:S4</xm:sqref>
        </x14:dataValidation>
        <x14:dataValidation type="list" errorStyle="warning" allowBlank="1" showInputMessage="1" showErrorMessage="1" xr:uid="{C7B5A453-9572-4476-866B-AA8DAB7D2784}">
          <x14:formula1>
            <xm:f>別添①勤務時間!$A$3:$A$39</xm:f>
          </x14:formula1>
          <xm:sqref>K13:AO28</xm:sqref>
        </x14:dataValidation>
        <x14:dataValidation type="list" allowBlank="1" showInputMessage="1" showErrorMessage="1" xr:uid="{4F173100-35BD-4F93-9078-D15368E7814A}">
          <x14:formula1>
            <xm:f>マスタ!$G$2:$G$7</xm:f>
          </x14:formula1>
          <xm:sqref>C13:C28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2C7C8C-0982-4505-9096-DF3267DBCA91}">
  <sheetPr>
    <tabColor rgb="FFFFFF00"/>
  </sheetPr>
  <dimension ref="A1:BZ73"/>
  <sheetViews>
    <sheetView view="pageBreakPreview" zoomScale="85" zoomScaleNormal="100" zoomScaleSheetLayoutView="85" workbookViewId="0">
      <selection activeCell="C2" sqref="C2:D2"/>
    </sheetView>
  </sheetViews>
  <sheetFormatPr defaultColWidth="2.5" defaultRowHeight="22.8" customHeight="1"/>
  <cols>
    <col min="1" max="1" width="6.5" style="1" customWidth="1"/>
    <col min="2" max="2" width="13" style="1" customWidth="1"/>
    <col min="3" max="3" width="5.5" style="1" customWidth="1"/>
    <col min="4" max="41" width="3.59765625" style="1" customWidth="1"/>
    <col min="42" max="43" width="8.19921875" style="1" customWidth="1"/>
    <col min="44" max="44" width="5.5" style="1" customWidth="1"/>
    <col min="45" max="45" width="5.69921875" style="1" customWidth="1"/>
    <col min="46" max="47" width="8.19921875" style="1" customWidth="1"/>
    <col min="48" max="78" width="3.8984375" style="1" customWidth="1"/>
    <col min="79" max="16384" width="2.5" style="1"/>
  </cols>
  <sheetData>
    <row r="1" spans="1:78" ht="22.8" customHeight="1">
      <c r="A1" s="2" t="s">
        <v>385</v>
      </c>
      <c r="B1" s="2"/>
      <c r="C1" s="2"/>
      <c r="D1" s="2"/>
      <c r="E1" s="2"/>
      <c r="F1" s="2"/>
      <c r="G1" s="2"/>
      <c r="H1" s="2"/>
      <c r="I1" s="2"/>
      <c r="J1" s="2"/>
      <c r="K1" s="2"/>
      <c r="L1" s="2"/>
      <c r="M1" s="2"/>
      <c r="AJ1" s="385" t="s">
        <v>89</v>
      </c>
      <c r="AK1" s="386"/>
      <c r="AL1" s="386"/>
      <c r="AM1" s="386"/>
      <c r="AN1" s="386"/>
      <c r="AO1" s="387"/>
      <c r="AP1" s="527" t="s">
        <v>110</v>
      </c>
      <c r="AQ1" s="528"/>
      <c r="AR1" s="528"/>
      <c r="AS1" s="528"/>
      <c r="AT1" s="528"/>
      <c r="AU1" s="529"/>
    </row>
    <row r="2" spans="1:78" ht="22.8" customHeight="1">
      <c r="B2" s="114" t="s">
        <v>72</v>
      </c>
      <c r="C2" s="499"/>
      <c r="D2" s="499"/>
      <c r="E2" s="470" t="s">
        <v>71</v>
      </c>
      <c r="F2" s="470"/>
      <c r="G2" s="499"/>
      <c r="H2" s="499"/>
      <c r="I2" s="470" t="s">
        <v>70</v>
      </c>
      <c r="J2" s="470"/>
      <c r="AJ2" s="385" t="s">
        <v>90</v>
      </c>
      <c r="AK2" s="386"/>
      <c r="AL2" s="386"/>
      <c r="AM2" s="386"/>
      <c r="AN2" s="386"/>
      <c r="AO2" s="387"/>
      <c r="AP2" s="500"/>
      <c r="AQ2" s="501"/>
      <c r="AR2" s="501"/>
      <c r="AS2" s="501"/>
      <c r="AT2" s="501"/>
      <c r="AU2" s="502"/>
    </row>
    <row r="3" spans="1:78" ht="22.8" customHeight="1">
      <c r="C3" s="4"/>
      <c r="D3" s="4"/>
      <c r="E3" s="4"/>
      <c r="AJ3" s="385" t="s">
        <v>156</v>
      </c>
      <c r="AK3" s="386"/>
      <c r="AL3" s="386"/>
      <c r="AM3" s="386"/>
      <c r="AN3" s="386"/>
      <c r="AO3" s="387"/>
      <c r="AP3" s="496" t="s">
        <v>94</v>
      </c>
      <c r="AQ3" s="497"/>
      <c r="AR3" s="497"/>
      <c r="AS3" s="497"/>
      <c r="AT3" s="497"/>
      <c r="AU3" s="498"/>
    </row>
    <row r="4" spans="1:78" ht="22.8" customHeight="1">
      <c r="B4" s="469" t="s">
        <v>268</v>
      </c>
      <c r="C4" s="469"/>
      <c r="D4" s="469"/>
      <c r="E4" s="469"/>
      <c r="F4" s="469"/>
      <c r="G4" s="544"/>
      <c r="H4" s="544"/>
      <c r="I4" s="544"/>
      <c r="AJ4" s="385" t="s">
        <v>157</v>
      </c>
      <c r="AK4" s="386"/>
      <c r="AL4" s="386"/>
      <c r="AM4" s="386"/>
      <c r="AN4" s="386"/>
      <c r="AO4" s="387"/>
      <c r="AP4" s="496" t="s">
        <v>95</v>
      </c>
      <c r="AQ4" s="497"/>
      <c r="AR4" s="497"/>
      <c r="AS4" s="497"/>
      <c r="AT4" s="497"/>
      <c r="AU4" s="498"/>
    </row>
    <row r="5" spans="1:78" ht="22.8" customHeight="1">
      <c r="B5" s="545" t="s">
        <v>241</v>
      </c>
      <c r="C5" s="545"/>
      <c r="D5" s="545"/>
      <c r="E5" s="545"/>
      <c r="F5" s="545"/>
      <c r="G5" s="504">
        <f>別添②利用者数_就労定着!$I$4</f>
        <v>0</v>
      </c>
      <c r="H5" s="505"/>
      <c r="I5" s="506"/>
      <c r="AJ5" s="394" t="s">
        <v>158</v>
      </c>
      <c r="AK5" s="394"/>
      <c r="AL5" s="394"/>
      <c r="AM5" s="394"/>
      <c r="AN5" s="394"/>
      <c r="AO5" s="394"/>
      <c r="AP5" s="233">
        <v>40</v>
      </c>
      <c r="AQ5" s="224" t="s">
        <v>97</v>
      </c>
      <c r="AR5" s="395" t="s">
        <v>406</v>
      </c>
      <c r="AS5" s="396"/>
      <c r="AT5" s="247">
        <f>ROUND($AT$6/IF($AP$3="4週",4,DAY(EOMONTH($K$10,0))/7),2)</f>
        <v>40</v>
      </c>
      <c r="AU5" s="246" t="s">
        <v>97</v>
      </c>
    </row>
    <row r="6" spans="1:78" ht="22.8" customHeight="1">
      <c r="B6" s="546" t="s">
        <v>370</v>
      </c>
      <c r="C6" s="546"/>
      <c r="D6" s="546"/>
      <c r="E6" s="546"/>
      <c r="F6" s="546"/>
      <c r="G6" s="504"/>
      <c r="H6" s="505"/>
      <c r="I6" s="506"/>
      <c r="AJ6" s="394"/>
      <c r="AK6" s="394"/>
      <c r="AL6" s="394"/>
      <c r="AM6" s="394"/>
      <c r="AN6" s="394"/>
      <c r="AO6" s="394"/>
      <c r="AP6" s="233">
        <v>177.14</v>
      </c>
      <c r="AQ6" s="224" t="s">
        <v>98</v>
      </c>
      <c r="AR6" s="397"/>
      <c r="AS6" s="398"/>
      <c r="AT6" s="247">
        <f>ROUND((IF($AP$3="4週",$AP$5*4-IFERROR($G$12*($AP$5/5),0),$AP$6-($G$12*ROUND(($AP$6*(28/DAY(EOMONTH($K$10,0))))/4/5,2)))),2)</f>
        <v>160</v>
      </c>
      <c r="AU6" s="246" t="s">
        <v>98</v>
      </c>
    </row>
    <row r="7" spans="1:78" ht="22.8" customHeight="1" thickBot="1"/>
    <row r="8" spans="1:78" ht="22.8" customHeight="1">
      <c r="A8" s="68"/>
      <c r="B8" s="56" t="s">
        <v>164</v>
      </c>
      <c r="C8" s="57" t="s">
        <v>165</v>
      </c>
      <c r="D8" s="434" t="s">
        <v>195</v>
      </c>
      <c r="E8" s="435"/>
      <c r="F8" s="436"/>
      <c r="G8" s="403" t="s">
        <v>181</v>
      </c>
      <c r="H8" s="404"/>
      <c r="I8" s="404"/>
      <c r="J8" s="405"/>
      <c r="K8" s="438" t="s">
        <v>183</v>
      </c>
      <c r="L8" s="439"/>
      <c r="M8" s="439"/>
      <c r="N8" s="439"/>
      <c r="O8" s="439"/>
      <c r="P8" s="439"/>
      <c r="Q8" s="439"/>
      <c r="R8" s="439"/>
      <c r="S8" s="439"/>
      <c r="T8" s="439"/>
      <c r="U8" s="439"/>
      <c r="V8" s="439"/>
      <c r="W8" s="439"/>
      <c r="X8" s="439"/>
      <c r="Y8" s="439"/>
      <c r="Z8" s="439"/>
      <c r="AA8" s="439"/>
      <c r="AB8" s="439"/>
      <c r="AC8" s="439"/>
      <c r="AD8" s="439"/>
      <c r="AE8" s="439"/>
      <c r="AF8" s="439"/>
      <c r="AG8" s="439"/>
      <c r="AH8" s="439"/>
      <c r="AI8" s="439"/>
      <c r="AJ8" s="439"/>
      <c r="AK8" s="439"/>
      <c r="AL8" s="439"/>
      <c r="AM8" s="439"/>
      <c r="AN8" s="439"/>
      <c r="AO8" s="440"/>
      <c r="AP8" s="58" t="s">
        <v>184</v>
      </c>
      <c r="AQ8" s="59" t="s">
        <v>197</v>
      </c>
      <c r="AR8" s="59"/>
      <c r="AS8" s="57" t="s">
        <v>202</v>
      </c>
      <c r="AT8" s="59" t="s">
        <v>205</v>
      </c>
      <c r="AU8" s="60" t="s">
        <v>206</v>
      </c>
      <c r="AV8" s="1" t="s">
        <v>261</v>
      </c>
    </row>
    <row r="9" spans="1:78" ht="22.8" customHeight="1">
      <c r="A9" s="361" t="s">
        <v>192</v>
      </c>
      <c r="B9" s="364" t="s">
        <v>127</v>
      </c>
      <c r="C9" s="345" t="s">
        <v>126</v>
      </c>
      <c r="D9" s="367" t="s">
        <v>102</v>
      </c>
      <c r="E9" s="368"/>
      <c r="F9" s="369"/>
      <c r="G9" s="376" t="s">
        <v>125</v>
      </c>
      <c r="H9" s="377"/>
      <c r="I9" s="377"/>
      <c r="J9" s="378"/>
      <c r="K9" s="354" t="s">
        <v>76</v>
      </c>
      <c r="L9" s="341"/>
      <c r="M9" s="341"/>
      <c r="N9" s="341"/>
      <c r="O9" s="341"/>
      <c r="P9" s="341"/>
      <c r="Q9" s="355"/>
      <c r="R9" s="354" t="s">
        <v>75</v>
      </c>
      <c r="S9" s="341"/>
      <c r="T9" s="341"/>
      <c r="U9" s="341"/>
      <c r="V9" s="341"/>
      <c r="W9" s="341"/>
      <c r="X9" s="355"/>
      <c r="Y9" s="354" t="s">
        <v>74</v>
      </c>
      <c r="Z9" s="341"/>
      <c r="AA9" s="341"/>
      <c r="AB9" s="341"/>
      <c r="AC9" s="341"/>
      <c r="AD9" s="341"/>
      <c r="AE9" s="355"/>
      <c r="AF9" s="354" t="s">
        <v>191</v>
      </c>
      <c r="AG9" s="341"/>
      <c r="AH9" s="341"/>
      <c r="AI9" s="341"/>
      <c r="AJ9" s="341"/>
      <c r="AK9" s="341"/>
      <c r="AL9" s="355"/>
      <c r="AM9" s="354" t="s">
        <v>73</v>
      </c>
      <c r="AN9" s="341"/>
      <c r="AO9" s="355"/>
      <c r="AP9" s="356" t="s">
        <v>81</v>
      </c>
      <c r="AQ9" s="348" t="s">
        <v>1</v>
      </c>
      <c r="AR9" s="348" t="s">
        <v>2</v>
      </c>
      <c r="AS9" s="345" t="s">
        <v>215</v>
      </c>
      <c r="AT9" s="348" t="s">
        <v>216</v>
      </c>
      <c r="AU9" s="351" t="s">
        <v>217</v>
      </c>
      <c r="AV9" s="354" t="s">
        <v>76</v>
      </c>
      <c r="AW9" s="341"/>
      <c r="AX9" s="341"/>
      <c r="AY9" s="341"/>
      <c r="AZ9" s="341"/>
      <c r="BA9" s="341"/>
      <c r="BB9" s="335"/>
      <c r="BC9" s="334" t="s">
        <v>75</v>
      </c>
      <c r="BD9" s="341"/>
      <c r="BE9" s="341"/>
      <c r="BF9" s="341"/>
      <c r="BG9" s="341"/>
      <c r="BH9" s="341"/>
      <c r="BI9" s="335"/>
      <c r="BJ9" s="334" t="s">
        <v>74</v>
      </c>
      <c r="BK9" s="341"/>
      <c r="BL9" s="341"/>
      <c r="BM9" s="341"/>
      <c r="BN9" s="341"/>
      <c r="BO9" s="341"/>
      <c r="BP9" s="335"/>
      <c r="BQ9" s="334" t="s">
        <v>191</v>
      </c>
      <c r="BR9" s="341"/>
      <c r="BS9" s="341"/>
      <c r="BT9" s="341"/>
      <c r="BU9" s="341"/>
      <c r="BV9" s="341"/>
      <c r="BW9" s="335"/>
      <c r="BX9" s="334" t="s">
        <v>73</v>
      </c>
      <c r="BY9" s="341"/>
      <c r="BZ9" s="335"/>
    </row>
    <row r="10" spans="1:78" ht="22.8" customHeight="1">
      <c r="A10" s="362"/>
      <c r="B10" s="365"/>
      <c r="C10" s="346"/>
      <c r="D10" s="370"/>
      <c r="E10" s="371"/>
      <c r="F10" s="372"/>
      <c r="G10" s="379"/>
      <c r="H10" s="380"/>
      <c r="I10" s="380"/>
      <c r="J10" s="381"/>
      <c r="K10" s="76">
        <f>DATE(VLOOKUP($B$2,マスタ!$A$2:$B$5,2,FALSE)-1+IF($C$2="元",1,$C$2),$G$2,1)</f>
        <v>43070</v>
      </c>
      <c r="L10" s="19">
        <f t="shared" ref="L10:AL10" si="0">K10+1</f>
        <v>43071</v>
      </c>
      <c r="M10" s="19">
        <f t="shared" si="0"/>
        <v>43072</v>
      </c>
      <c r="N10" s="19">
        <f t="shared" si="0"/>
        <v>43073</v>
      </c>
      <c r="O10" s="19">
        <f t="shared" si="0"/>
        <v>43074</v>
      </c>
      <c r="P10" s="19">
        <f t="shared" si="0"/>
        <v>43075</v>
      </c>
      <c r="Q10" s="20">
        <f t="shared" si="0"/>
        <v>43076</v>
      </c>
      <c r="R10" s="18">
        <f t="shared" si="0"/>
        <v>43077</v>
      </c>
      <c r="S10" s="19">
        <f t="shared" si="0"/>
        <v>43078</v>
      </c>
      <c r="T10" s="19">
        <f t="shared" si="0"/>
        <v>43079</v>
      </c>
      <c r="U10" s="19">
        <f t="shared" si="0"/>
        <v>43080</v>
      </c>
      <c r="V10" s="19">
        <f t="shared" si="0"/>
        <v>43081</v>
      </c>
      <c r="W10" s="19">
        <f t="shared" si="0"/>
        <v>43082</v>
      </c>
      <c r="X10" s="20">
        <f t="shared" si="0"/>
        <v>43083</v>
      </c>
      <c r="Y10" s="18">
        <f t="shared" si="0"/>
        <v>43084</v>
      </c>
      <c r="Z10" s="19">
        <f t="shared" si="0"/>
        <v>43085</v>
      </c>
      <c r="AA10" s="19">
        <f t="shared" si="0"/>
        <v>43086</v>
      </c>
      <c r="AB10" s="19">
        <f t="shared" si="0"/>
        <v>43087</v>
      </c>
      <c r="AC10" s="19">
        <f t="shared" si="0"/>
        <v>43088</v>
      </c>
      <c r="AD10" s="19">
        <f t="shared" si="0"/>
        <v>43089</v>
      </c>
      <c r="AE10" s="20">
        <f t="shared" si="0"/>
        <v>43090</v>
      </c>
      <c r="AF10" s="18">
        <f t="shared" si="0"/>
        <v>43091</v>
      </c>
      <c r="AG10" s="19">
        <f t="shared" si="0"/>
        <v>43092</v>
      </c>
      <c r="AH10" s="19">
        <f t="shared" si="0"/>
        <v>43093</v>
      </c>
      <c r="AI10" s="19">
        <f t="shared" si="0"/>
        <v>43094</v>
      </c>
      <c r="AJ10" s="19">
        <f t="shared" si="0"/>
        <v>43095</v>
      </c>
      <c r="AK10" s="19">
        <f t="shared" si="0"/>
        <v>43096</v>
      </c>
      <c r="AL10" s="20">
        <f t="shared" si="0"/>
        <v>43097</v>
      </c>
      <c r="AM10" s="19" t="str">
        <f>IFERROR(IF($AP$3="4週","",IF(DAY(EOMONTH($K$10,0))&gt;=DAY(AL10)+1,AL10+1,"")),"")</f>
        <v/>
      </c>
      <c r="AN10" s="19" t="str">
        <f>IFERROR(IF($AP$3="4週","",IF(DAY(EOMONTH($K$10,0))&gt;=DAY(AM10)+1,AM10+1,"")),"")</f>
        <v/>
      </c>
      <c r="AO10" s="20" t="str">
        <f>IFERROR(IF($AP$3="4週","",IF(DAY(EOMONTH($K$10,0))&gt;=DAY(AN10)+1,AN10+1,"")),"")</f>
        <v/>
      </c>
      <c r="AP10" s="357"/>
      <c r="AQ10" s="349"/>
      <c r="AR10" s="349"/>
      <c r="AS10" s="346"/>
      <c r="AT10" s="349"/>
      <c r="AU10" s="352"/>
      <c r="AV10" s="19">
        <f>K10</f>
        <v>43070</v>
      </c>
      <c r="AW10" s="19">
        <f t="shared" ref="AW10:BZ10" si="1">L10</f>
        <v>43071</v>
      </c>
      <c r="AX10" s="19">
        <f t="shared" si="1"/>
        <v>43072</v>
      </c>
      <c r="AY10" s="19">
        <f t="shared" si="1"/>
        <v>43073</v>
      </c>
      <c r="AZ10" s="19">
        <f t="shared" si="1"/>
        <v>43074</v>
      </c>
      <c r="BA10" s="19">
        <f t="shared" si="1"/>
        <v>43075</v>
      </c>
      <c r="BB10" s="19">
        <f t="shared" si="1"/>
        <v>43076</v>
      </c>
      <c r="BC10" s="19">
        <f t="shared" si="1"/>
        <v>43077</v>
      </c>
      <c r="BD10" s="19">
        <f t="shared" si="1"/>
        <v>43078</v>
      </c>
      <c r="BE10" s="19">
        <f t="shared" si="1"/>
        <v>43079</v>
      </c>
      <c r="BF10" s="19">
        <f t="shared" si="1"/>
        <v>43080</v>
      </c>
      <c r="BG10" s="19">
        <f t="shared" si="1"/>
        <v>43081</v>
      </c>
      <c r="BH10" s="19">
        <f t="shared" si="1"/>
        <v>43082</v>
      </c>
      <c r="BI10" s="19">
        <f t="shared" si="1"/>
        <v>43083</v>
      </c>
      <c r="BJ10" s="19">
        <f t="shared" si="1"/>
        <v>43084</v>
      </c>
      <c r="BK10" s="19">
        <f t="shared" si="1"/>
        <v>43085</v>
      </c>
      <c r="BL10" s="19">
        <f t="shared" si="1"/>
        <v>43086</v>
      </c>
      <c r="BM10" s="19">
        <f t="shared" si="1"/>
        <v>43087</v>
      </c>
      <c r="BN10" s="19">
        <f t="shared" si="1"/>
        <v>43088</v>
      </c>
      <c r="BO10" s="19">
        <f t="shared" si="1"/>
        <v>43089</v>
      </c>
      <c r="BP10" s="19">
        <f t="shared" si="1"/>
        <v>43090</v>
      </c>
      <c r="BQ10" s="19">
        <f t="shared" si="1"/>
        <v>43091</v>
      </c>
      <c r="BR10" s="19">
        <f t="shared" si="1"/>
        <v>43092</v>
      </c>
      <c r="BS10" s="19">
        <f t="shared" si="1"/>
        <v>43093</v>
      </c>
      <c r="BT10" s="19">
        <f t="shared" si="1"/>
        <v>43094</v>
      </c>
      <c r="BU10" s="19">
        <f t="shared" si="1"/>
        <v>43095</v>
      </c>
      <c r="BV10" s="19">
        <f t="shared" si="1"/>
        <v>43096</v>
      </c>
      <c r="BW10" s="19">
        <f t="shared" si="1"/>
        <v>43097</v>
      </c>
      <c r="BX10" s="19" t="str">
        <f t="shared" si="1"/>
        <v/>
      </c>
      <c r="BY10" s="19" t="str">
        <f t="shared" si="1"/>
        <v/>
      </c>
      <c r="BZ10" s="19" t="str">
        <f t="shared" si="1"/>
        <v/>
      </c>
    </row>
    <row r="11" spans="1:78" ht="22.8" customHeight="1" thickBot="1">
      <c r="A11" s="363"/>
      <c r="B11" s="366"/>
      <c r="C11" s="347"/>
      <c r="D11" s="373"/>
      <c r="E11" s="374"/>
      <c r="F11" s="375"/>
      <c r="G11" s="382"/>
      <c r="H11" s="383"/>
      <c r="I11" s="383"/>
      <c r="J11" s="384"/>
      <c r="K11" s="77">
        <f>K10</f>
        <v>43070</v>
      </c>
      <c r="L11" s="22">
        <f t="shared" ref="L11:AL11" si="2">L10</f>
        <v>43071</v>
      </c>
      <c r="M11" s="22">
        <f t="shared" si="2"/>
        <v>43072</v>
      </c>
      <c r="N11" s="22">
        <f t="shared" si="2"/>
        <v>43073</v>
      </c>
      <c r="O11" s="22">
        <f t="shared" si="2"/>
        <v>43074</v>
      </c>
      <c r="P11" s="22">
        <f t="shared" si="2"/>
        <v>43075</v>
      </c>
      <c r="Q11" s="23">
        <f t="shared" si="2"/>
        <v>43076</v>
      </c>
      <c r="R11" s="21">
        <f t="shared" si="2"/>
        <v>43077</v>
      </c>
      <c r="S11" s="22">
        <f t="shared" si="2"/>
        <v>43078</v>
      </c>
      <c r="T11" s="22">
        <f t="shared" si="2"/>
        <v>43079</v>
      </c>
      <c r="U11" s="22">
        <f t="shared" si="2"/>
        <v>43080</v>
      </c>
      <c r="V11" s="22">
        <f t="shared" si="2"/>
        <v>43081</v>
      </c>
      <c r="W11" s="22">
        <f t="shared" si="2"/>
        <v>43082</v>
      </c>
      <c r="X11" s="23">
        <f t="shared" si="2"/>
        <v>43083</v>
      </c>
      <c r="Y11" s="21">
        <f t="shared" si="2"/>
        <v>43084</v>
      </c>
      <c r="Z11" s="22">
        <f t="shared" si="2"/>
        <v>43085</v>
      </c>
      <c r="AA11" s="22">
        <f t="shared" si="2"/>
        <v>43086</v>
      </c>
      <c r="AB11" s="22">
        <f t="shared" si="2"/>
        <v>43087</v>
      </c>
      <c r="AC11" s="22">
        <f t="shared" si="2"/>
        <v>43088</v>
      </c>
      <c r="AD11" s="22">
        <f t="shared" si="2"/>
        <v>43089</v>
      </c>
      <c r="AE11" s="23">
        <f t="shared" si="2"/>
        <v>43090</v>
      </c>
      <c r="AF11" s="21">
        <f t="shared" si="2"/>
        <v>43091</v>
      </c>
      <c r="AG11" s="22">
        <f t="shared" si="2"/>
        <v>43092</v>
      </c>
      <c r="AH11" s="22">
        <f t="shared" si="2"/>
        <v>43093</v>
      </c>
      <c r="AI11" s="22">
        <f t="shared" si="2"/>
        <v>43094</v>
      </c>
      <c r="AJ11" s="22">
        <f t="shared" si="2"/>
        <v>43095</v>
      </c>
      <c r="AK11" s="22">
        <f t="shared" si="2"/>
        <v>43096</v>
      </c>
      <c r="AL11" s="23">
        <f t="shared" si="2"/>
        <v>43097</v>
      </c>
      <c r="AM11" s="22" t="str">
        <f>AM10</f>
        <v/>
      </c>
      <c r="AN11" s="22" t="str">
        <f>AN10</f>
        <v/>
      </c>
      <c r="AO11" s="23" t="str">
        <f>AO10</f>
        <v/>
      </c>
      <c r="AP11" s="358"/>
      <c r="AQ11" s="350"/>
      <c r="AR11" s="350"/>
      <c r="AS11" s="347"/>
      <c r="AT11" s="350"/>
      <c r="AU11" s="353"/>
      <c r="AV11" s="94">
        <f>AV10</f>
        <v>43070</v>
      </c>
      <c r="AW11" s="94">
        <f t="shared" ref="AW11:BW11" si="3">AW10</f>
        <v>43071</v>
      </c>
      <c r="AX11" s="94">
        <f t="shared" si="3"/>
        <v>43072</v>
      </c>
      <c r="AY11" s="94">
        <f t="shared" si="3"/>
        <v>43073</v>
      </c>
      <c r="AZ11" s="94">
        <f t="shared" si="3"/>
        <v>43074</v>
      </c>
      <c r="BA11" s="94">
        <f t="shared" si="3"/>
        <v>43075</v>
      </c>
      <c r="BB11" s="94">
        <f t="shared" si="3"/>
        <v>43076</v>
      </c>
      <c r="BC11" s="94">
        <f t="shared" si="3"/>
        <v>43077</v>
      </c>
      <c r="BD11" s="94">
        <f t="shared" si="3"/>
        <v>43078</v>
      </c>
      <c r="BE11" s="94">
        <f t="shared" si="3"/>
        <v>43079</v>
      </c>
      <c r="BF11" s="94">
        <f t="shared" si="3"/>
        <v>43080</v>
      </c>
      <c r="BG11" s="94">
        <f t="shared" si="3"/>
        <v>43081</v>
      </c>
      <c r="BH11" s="94">
        <f t="shared" si="3"/>
        <v>43082</v>
      </c>
      <c r="BI11" s="94">
        <f t="shared" si="3"/>
        <v>43083</v>
      </c>
      <c r="BJ11" s="94">
        <f t="shared" si="3"/>
        <v>43084</v>
      </c>
      <c r="BK11" s="94">
        <f t="shared" si="3"/>
        <v>43085</v>
      </c>
      <c r="BL11" s="94">
        <f t="shared" si="3"/>
        <v>43086</v>
      </c>
      <c r="BM11" s="94">
        <f t="shared" si="3"/>
        <v>43087</v>
      </c>
      <c r="BN11" s="94">
        <f t="shared" si="3"/>
        <v>43088</v>
      </c>
      <c r="BO11" s="94">
        <f t="shared" si="3"/>
        <v>43089</v>
      </c>
      <c r="BP11" s="94">
        <f t="shared" si="3"/>
        <v>43090</v>
      </c>
      <c r="BQ11" s="94">
        <f t="shared" si="3"/>
        <v>43091</v>
      </c>
      <c r="BR11" s="94">
        <f t="shared" si="3"/>
        <v>43092</v>
      </c>
      <c r="BS11" s="94">
        <f t="shared" si="3"/>
        <v>43093</v>
      </c>
      <c r="BT11" s="94">
        <f t="shared" si="3"/>
        <v>43094</v>
      </c>
      <c r="BU11" s="94">
        <f t="shared" si="3"/>
        <v>43095</v>
      </c>
      <c r="BV11" s="94">
        <f t="shared" si="3"/>
        <v>43096</v>
      </c>
      <c r="BW11" s="94">
        <f t="shared" si="3"/>
        <v>43097</v>
      </c>
      <c r="BX11" s="94" t="str">
        <f>BX10</f>
        <v/>
      </c>
      <c r="BY11" s="94" t="str">
        <f>BY10</f>
        <v/>
      </c>
      <c r="BZ11" s="94" t="str">
        <f>BZ10</f>
        <v/>
      </c>
    </row>
    <row r="12" spans="1:78" ht="22.8" customHeight="1" thickBot="1">
      <c r="A12" s="359" t="s">
        <v>403</v>
      </c>
      <c r="B12" s="360"/>
      <c r="C12" s="360"/>
      <c r="D12" s="360"/>
      <c r="E12" s="360"/>
      <c r="F12" s="360"/>
      <c r="G12" s="342">
        <f>COUNTIF(IF($AP$3="4週",$K$12:$AL$12,$K$12:$AO$12),"○")</f>
        <v>0</v>
      </c>
      <c r="H12" s="343"/>
      <c r="I12" s="343"/>
      <c r="J12" s="344"/>
      <c r="K12" s="242"/>
      <c r="L12" s="243"/>
      <c r="M12" s="243"/>
      <c r="N12" s="243"/>
      <c r="O12" s="243"/>
      <c r="P12" s="243"/>
      <c r="Q12" s="244"/>
      <c r="R12" s="245"/>
      <c r="S12" s="243"/>
      <c r="T12" s="243"/>
      <c r="U12" s="243"/>
      <c r="V12" s="243"/>
      <c r="W12" s="243"/>
      <c r="X12" s="244"/>
      <c r="Y12" s="245"/>
      <c r="Z12" s="243"/>
      <c r="AA12" s="243"/>
      <c r="AB12" s="243"/>
      <c r="AC12" s="243"/>
      <c r="AD12" s="243"/>
      <c r="AE12" s="244"/>
      <c r="AF12" s="245"/>
      <c r="AG12" s="243"/>
      <c r="AH12" s="243"/>
      <c r="AI12" s="243"/>
      <c r="AJ12" s="243"/>
      <c r="AK12" s="243"/>
      <c r="AL12" s="244"/>
      <c r="AM12" s="243"/>
      <c r="AN12" s="243"/>
      <c r="AO12" s="244"/>
      <c r="AP12" s="237"/>
      <c r="AQ12" s="237"/>
      <c r="AR12" s="237"/>
      <c r="AS12" s="238"/>
      <c r="AT12" s="239"/>
      <c r="AU12" s="240"/>
      <c r="AV12" s="241"/>
      <c r="AW12" s="241"/>
      <c r="AX12" s="241"/>
      <c r="AY12" s="241"/>
      <c r="AZ12" s="241"/>
      <c r="BA12" s="241"/>
      <c r="BB12" s="241"/>
      <c r="BC12" s="241"/>
      <c r="BD12" s="241"/>
      <c r="BE12" s="241"/>
      <c r="BF12" s="241"/>
      <c r="BG12" s="241"/>
      <c r="BH12" s="241"/>
      <c r="BI12" s="241"/>
      <c r="BJ12" s="241"/>
      <c r="BK12" s="241"/>
      <c r="BL12" s="241"/>
      <c r="BM12" s="241"/>
      <c r="BN12" s="241"/>
      <c r="BO12" s="241"/>
      <c r="BP12" s="241"/>
      <c r="BQ12" s="241"/>
      <c r="BR12" s="241"/>
      <c r="BS12" s="241"/>
      <c r="BT12" s="241"/>
      <c r="BU12" s="241"/>
      <c r="BV12" s="241"/>
      <c r="BW12" s="241"/>
      <c r="BX12" s="241"/>
      <c r="BY12" s="241"/>
      <c r="BZ12" s="241"/>
    </row>
    <row r="13" spans="1:78" ht="22.8" customHeight="1" thickTop="1">
      <c r="A13" s="75">
        <f>ROW()-ROW($A$12)</f>
        <v>1</v>
      </c>
      <c r="B13" s="48" t="s">
        <v>3</v>
      </c>
      <c r="C13" s="236"/>
      <c r="D13" s="281"/>
      <c r="E13" s="282"/>
      <c r="F13" s="283"/>
      <c r="G13" s="281"/>
      <c r="H13" s="282"/>
      <c r="I13" s="282"/>
      <c r="J13" s="284"/>
      <c r="K13" s="48"/>
      <c r="L13" s="48"/>
      <c r="M13" s="48"/>
      <c r="N13" s="49"/>
      <c r="O13" s="49"/>
      <c r="P13" s="48"/>
      <c r="Q13" s="49"/>
      <c r="R13" s="50"/>
      <c r="S13" s="49"/>
      <c r="T13" s="49"/>
      <c r="U13" s="49"/>
      <c r="V13" s="49"/>
      <c r="W13" s="49"/>
      <c r="X13" s="51"/>
      <c r="Y13" s="50"/>
      <c r="Z13" s="49"/>
      <c r="AA13" s="49"/>
      <c r="AB13" s="49"/>
      <c r="AC13" s="49"/>
      <c r="AD13" s="49"/>
      <c r="AE13" s="51"/>
      <c r="AF13" s="50"/>
      <c r="AG13" s="49"/>
      <c r="AH13" s="49"/>
      <c r="AI13" s="49"/>
      <c r="AJ13" s="49"/>
      <c r="AK13" s="49"/>
      <c r="AL13" s="51"/>
      <c r="AM13" s="49"/>
      <c r="AN13" s="49"/>
      <c r="AO13" s="51"/>
      <c r="AP13" s="40" t="str">
        <f>IF($G13="","",IFERROR(IF($AP$3="4週",SUM($AV13:$BW13),SUM($AV13:$BZ13)),""))</f>
        <v/>
      </c>
      <c r="AQ13" s="3" t="str">
        <f>IF($AP13="","",IF($AP$3="4週",$AP13/4,$AP13/(DAY(EOMONTH($K$10,0))/7)))</f>
        <v/>
      </c>
      <c r="AR13" s="3" t="str">
        <f>IF(OR(AND($AP$5="",$AP$6=""),$AQ13=""),"",MIN(1,ROUNDDOWN($AQ13/IF($AS13="",$AT$5,30*IF($AP$3="4週",(28-$G$12)/28,(DAY(EOMONTH($K$10,0))-$G$12)/DAY(EOMONTH($K$10,0)))),2)))</f>
        <v/>
      </c>
      <c r="AS13" s="47"/>
      <c r="AT13" s="52"/>
      <c r="AU13" s="53"/>
      <c r="AV13" s="109" t="str">
        <f>IFERROR(VLOOKUP(K13,別添①勤務時間!$A$3:$K$39,10,FALSE),"")</f>
        <v/>
      </c>
      <c r="AW13" s="109" t="str">
        <f>IFERROR(VLOOKUP(L13,別添①勤務時間!$A$3:$K$39,10,FALSE),"")</f>
        <v/>
      </c>
      <c r="AX13" s="109" t="str">
        <f>IFERROR(VLOOKUP(M13,別添①勤務時間!$A$3:$K$39,10,FALSE),"")</f>
        <v/>
      </c>
      <c r="AY13" s="109" t="str">
        <f>IFERROR(VLOOKUP(N13,別添①勤務時間!$A$3:$K$39,10,FALSE),"")</f>
        <v/>
      </c>
      <c r="AZ13" s="109" t="str">
        <f>IFERROR(VLOOKUP(O13,別添①勤務時間!$A$3:$K$39,10,FALSE),"")</f>
        <v/>
      </c>
      <c r="BA13" s="109" t="str">
        <f>IFERROR(VLOOKUP(P13,別添①勤務時間!$A$3:$K$39,10,FALSE),"")</f>
        <v/>
      </c>
      <c r="BB13" s="109" t="str">
        <f>IFERROR(VLOOKUP(Q13,別添①勤務時間!$A$3:$K$39,10,FALSE),"")</f>
        <v/>
      </c>
      <c r="BC13" s="109" t="str">
        <f>IFERROR(VLOOKUP(R13,別添①勤務時間!$A$3:$K$39,10,FALSE),"")</f>
        <v/>
      </c>
      <c r="BD13" s="109" t="str">
        <f>IFERROR(VLOOKUP(S13,別添①勤務時間!$A$3:$K$39,10,FALSE),"")</f>
        <v/>
      </c>
      <c r="BE13" s="109" t="str">
        <f>IFERROR(VLOOKUP(T13,別添①勤務時間!$A$3:$K$39,10,FALSE),"")</f>
        <v/>
      </c>
      <c r="BF13" s="109" t="str">
        <f>IFERROR(VLOOKUP(U13,別添①勤務時間!$A$3:$K$39,10,FALSE),"")</f>
        <v/>
      </c>
      <c r="BG13" s="109" t="str">
        <f>IFERROR(VLOOKUP(V13,別添①勤務時間!$A$3:$K$39,10,FALSE),"")</f>
        <v/>
      </c>
      <c r="BH13" s="109" t="str">
        <f>IFERROR(VLOOKUP(W13,別添①勤務時間!$A$3:$K$39,10,FALSE),"")</f>
        <v/>
      </c>
      <c r="BI13" s="109" t="str">
        <f>IFERROR(VLOOKUP(X13,別添①勤務時間!$A$3:$K$39,10,FALSE),"")</f>
        <v/>
      </c>
      <c r="BJ13" s="109" t="str">
        <f>IFERROR(VLOOKUP(Y13,別添①勤務時間!$A$3:$K$39,10,FALSE),"")</f>
        <v/>
      </c>
      <c r="BK13" s="109" t="str">
        <f>IFERROR(VLOOKUP(Z13,別添①勤務時間!$A$3:$K$39,10,FALSE),"")</f>
        <v/>
      </c>
      <c r="BL13" s="109" t="str">
        <f>IFERROR(VLOOKUP(AA13,別添①勤務時間!$A$3:$K$39,10,FALSE),"")</f>
        <v/>
      </c>
      <c r="BM13" s="109" t="str">
        <f>IFERROR(VLOOKUP(AB13,別添①勤務時間!$A$3:$K$39,10,FALSE),"")</f>
        <v/>
      </c>
      <c r="BN13" s="109" t="str">
        <f>IFERROR(VLOOKUP(AC13,別添①勤務時間!$A$3:$K$39,10,FALSE),"")</f>
        <v/>
      </c>
      <c r="BO13" s="109" t="str">
        <f>IFERROR(VLOOKUP(AD13,別添①勤務時間!$A$3:$K$39,10,FALSE),"")</f>
        <v/>
      </c>
      <c r="BP13" s="109" t="str">
        <f>IFERROR(VLOOKUP(AE13,別添①勤務時間!$A$3:$K$39,10,FALSE),"")</f>
        <v/>
      </c>
      <c r="BQ13" s="109" t="str">
        <f>IFERROR(VLOOKUP(AF13,別添①勤務時間!$A$3:$K$39,10,FALSE),"")</f>
        <v/>
      </c>
      <c r="BR13" s="109" t="str">
        <f>IFERROR(VLOOKUP(AG13,別添①勤務時間!$A$3:$K$39,10,FALSE),"")</f>
        <v/>
      </c>
      <c r="BS13" s="109" t="str">
        <f>IFERROR(VLOOKUP(AH13,別添①勤務時間!$A$3:$K$39,10,FALSE),"")</f>
        <v/>
      </c>
      <c r="BT13" s="109" t="str">
        <f>IFERROR(VLOOKUP(AI13,別添①勤務時間!$A$3:$K$39,10,FALSE),"")</f>
        <v/>
      </c>
      <c r="BU13" s="109" t="str">
        <f>IFERROR(VLOOKUP(AJ13,別添①勤務時間!$A$3:$K$39,10,FALSE),"")</f>
        <v/>
      </c>
      <c r="BV13" s="109" t="str">
        <f>IFERROR(VLOOKUP(AK13,別添①勤務時間!$A$3:$K$39,10,FALSE),"")</f>
        <v/>
      </c>
      <c r="BW13" s="109" t="str">
        <f>IFERROR(VLOOKUP(AL13,別添①勤務時間!$A$3:$K$39,10,FALSE),"")</f>
        <v/>
      </c>
      <c r="BX13" s="109" t="str">
        <f>IFERROR(VLOOKUP(AM13,別添①勤務時間!$A$3:$K$39,10,FALSE),"")</f>
        <v/>
      </c>
      <c r="BY13" s="109" t="str">
        <f>IFERROR(VLOOKUP(AN13,別添①勤務時間!$A$3:$K$39,10,FALSE),"")</f>
        <v/>
      </c>
      <c r="BZ13" s="109" t="str">
        <f>IFERROR(VLOOKUP(AO13,別添①勤務時間!$A$3:$K$39,10,FALSE),"")</f>
        <v/>
      </c>
    </row>
    <row r="14" spans="1:78" ht="22.8" customHeight="1">
      <c r="A14" s="75">
        <f t="shared" ref="A14:A28" si="4">ROW()-ROW($A$12)</f>
        <v>2</v>
      </c>
      <c r="B14" s="48" t="s">
        <v>20</v>
      </c>
      <c r="C14" s="236"/>
      <c r="D14" s="281"/>
      <c r="E14" s="282"/>
      <c r="F14" s="283"/>
      <c r="G14" s="281"/>
      <c r="H14" s="282"/>
      <c r="I14" s="282"/>
      <c r="J14" s="284"/>
      <c r="K14" s="48"/>
      <c r="L14" s="49"/>
      <c r="M14" s="49"/>
      <c r="N14" s="49"/>
      <c r="O14" s="49"/>
      <c r="P14" s="49"/>
      <c r="Q14" s="51"/>
      <c r="R14" s="50"/>
      <c r="S14" s="49"/>
      <c r="T14" s="49"/>
      <c r="U14" s="49"/>
      <c r="V14" s="49"/>
      <c r="W14" s="49"/>
      <c r="X14" s="51"/>
      <c r="Y14" s="50"/>
      <c r="Z14" s="49"/>
      <c r="AA14" s="49"/>
      <c r="AB14" s="49"/>
      <c r="AC14" s="49"/>
      <c r="AD14" s="49"/>
      <c r="AE14" s="51"/>
      <c r="AF14" s="50"/>
      <c r="AG14" s="49"/>
      <c r="AH14" s="49"/>
      <c r="AI14" s="49"/>
      <c r="AJ14" s="49"/>
      <c r="AK14" s="49"/>
      <c r="AL14" s="51"/>
      <c r="AM14" s="49"/>
      <c r="AN14" s="49"/>
      <c r="AO14" s="51"/>
      <c r="AP14" s="40" t="str">
        <f t="shared" ref="AP14:AP28" si="5">IF($G14="","",IFERROR(IF($AP$3="4週",SUM($AV14:$BW14),SUM($AV14:$BZ14)),""))</f>
        <v/>
      </c>
      <c r="AQ14" s="3" t="str">
        <f>IF($AP14="","",IF($AP$3="4週",$AP14/4,$AP14/(DAY(EOMONTH($K$10,0))/7)))</f>
        <v/>
      </c>
      <c r="AR14" s="3" t="str">
        <f t="shared" ref="AR14:AR28" si="6">IF(OR(AND($AP$5="",$AP$6=""),$AQ14=""),"",MIN(1,ROUNDDOWN($AQ14/IF($AS14="",$AT$5,30*IF($AP$3="4週",(28-$G$12)/28,(DAY(EOMONTH($K$10,0))-$G$12)/DAY(EOMONTH($K$10,0)))),2)))</f>
        <v/>
      </c>
      <c r="AS14" s="47"/>
      <c r="AT14" s="52"/>
      <c r="AU14" s="53"/>
      <c r="AV14" s="109" t="str">
        <f>IFERROR(VLOOKUP(K14,別添①勤務時間!$A$3:$K$39,10,FALSE),"")</f>
        <v/>
      </c>
      <c r="AW14" s="109" t="str">
        <f>IFERROR(VLOOKUP(L14,別添①勤務時間!$A$3:$K$39,10,FALSE),"")</f>
        <v/>
      </c>
      <c r="AX14" s="109" t="str">
        <f>IFERROR(VLOOKUP(M14,別添①勤務時間!$A$3:$K$39,10,FALSE),"")</f>
        <v/>
      </c>
      <c r="AY14" s="109" t="str">
        <f>IFERROR(VLOOKUP(N14,別添①勤務時間!$A$3:$K$39,10,FALSE),"")</f>
        <v/>
      </c>
      <c r="AZ14" s="109" t="str">
        <f>IFERROR(VLOOKUP(O14,別添①勤務時間!$A$3:$K$39,10,FALSE),"")</f>
        <v/>
      </c>
      <c r="BA14" s="109" t="str">
        <f>IFERROR(VLOOKUP(P14,別添①勤務時間!$A$3:$K$39,10,FALSE),"")</f>
        <v/>
      </c>
      <c r="BB14" s="109" t="str">
        <f>IFERROR(VLOOKUP(Q14,別添①勤務時間!$A$3:$K$39,10,FALSE),"")</f>
        <v/>
      </c>
      <c r="BC14" s="109" t="str">
        <f>IFERROR(VLOOKUP(R14,別添①勤務時間!$A$3:$K$39,10,FALSE),"")</f>
        <v/>
      </c>
      <c r="BD14" s="109" t="str">
        <f>IFERROR(VLOOKUP(S14,別添①勤務時間!$A$3:$K$39,10,FALSE),"")</f>
        <v/>
      </c>
      <c r="BE14" s="109" t="str">
        <f>IFERROR(VLOOKUP(T14,別添①勤務時間!$A$3:$K$39,10,FALSE),"")</f>
        <v/>
      </c>
      <c r="BF14" s="109" t="str">
        <f>IFERROR(VLOOKUP(U14,別添①勤務時間!$A$3:$K$39,10,FALSE),"")</f>
        <v/>
      </c>
      <c r="BG14" s="109" t="str">
        <f>IFERROR(VLOOKUP(V14,別添①勤務時間!$A$3:$K$39,10,FALSE),"")</f>
        <v/>
      </c>
      <c r="BH14" s="109" t="str">
        <f>IFERROR(VLOOKUP(W14,別添①勤務時間!$A$3:$K$39,10,FALSE),"")</f>
        <v/>
      </c>
      <c r="BI14" s="109" t="str">
        <f>IFERROR(VLOOKUP(X14,別添①勤務時間!$A$3:$K$39,10,FALSE),"")</f>
        <v/>
      </c>
      <c r="BJ14" s="109" t="str">
        <f>IFERROR(VLOOKUP(Y14,別添①勤務時間!$A$3:$K$39,10,FALSE),"")</f>
        <v/>
      </c>
      <c r="BK14" s="109" t="str">
        <f>IFERROR(VLOOKUP(Z14,別添①勤務時間!$A$3:$K$39,10,FALSE),"")</f>
        <v/>
      </c>
      <c r="BL14" s="109" t="str">
        <f>IFERROR(VLOOKUP(AA14,別添①勤務時間!$A$3:$K$39,10,FALSE),"")</f>
        <v/>
      </c>
      <c r="BM14" s="109" t="str">
        <f>IFERROR(VLOOKUP(AB14,別添①勤務時間!$A$3:$K$39,10,FALSE),"")</f>
        <v/>
      </c>
      <c r="BN14" s="109" t="str">
        <f>IFERROR(VLOOKUP(AC14,別添①勤務時間!$A$3:$K$39,10,FALSE),"")</f>
        <v/>
      </c>
      <c r="BO14" s="109" t="str">
        <f>IFERROR(VLOOKUP(AD14,別添①勤務時間!$A$3:$K$39,10,FALSE),"")</f>
        <v/>
      </c>
      <c r="BP14" s="109" t="str">
        <f>IFERROR(VLOOKUP(AE14,別添①勤務時間!$A$3:$K$39,10,FALSE),"")</f>
        <v/>
      </c>
      <c r="BQ14" s="109" t="str">
        <f>IFERROR(VLOOKUP(AF14,別添①勤務時間!$A$3:$K$39,10,FALSE),"")</f>
        <v/>
      </c>
      <c r="BR14" s="109" t="str">
        <f>IFERROR(VLOOKUP(AG14,別添①勤務時間!$A$3:$K$39,10,FALSE),"")</f>
        <v/>
      </c>
      <c r="BS14" s="109" t="str">
        <f>IFERROR(VLOOKUP(AH14,別添①勤務時間!$A$3:$K$39,10,FALSE),"")</f>
        <v/>
      </c>
      <c r="BT14" s="109" t="str">
        <f>IFERROR(VLOOKUP(AI14,別添①勤務時間!$A$3:$K$39,10,FALSE),"")</f>
        <v/>
      </c>
      <c r="BU14" s="109" t="str">
        <f>IFERROR(VLOOKUP(AJ14,別添①勤務時間!$A$3:$K$39,10,FALSE),"")</f>
        <v/>
      </c>
      <c r="BV14" s="109" t="str">
        <f>IFERROR(VLOOKUP(AK14,別添①勤務時間!$A$3:$K$39,10,FALSE),"")</f>
        <v/>
      </c>
      <c r="BW14" s="109" t="str">
        <f>IFERROR(VLOOKUP(AL14,別添①勤務時間!$A$3:$K$39,10,FALSE),"")</f>
        <v/>
      </c>
      <c r="BX14" s="109" t="str">
        <f>IFERROR(VLOOKUP(AM14,別添①勤務時間!$A$3:$K$39,10,FALSE),"")</f>
        <v/>
      </c>
      <c r="BY14" s="109" t="str">
        <f>IFERROR(VLOOKUP(AN14,別添①勤務時間!$A$3:$K$39,10,FALSE),"")</f>
        <v/>
      </c>
      <c r="BZ14" s="109" t="str">
        <f>IFERROR(VLOOKUP(AO14,別添①勤務時間!$A$3:$K$39,10,FALSE),"")</f>
        <v/>
      </c>
    </row>
    <row r="15" spans="1:78" ht="22.8" customHeight="1">
      <c r="A15" s="75">
        <f t="shared" si="4"/>
        <v>3</v>
      </c>
      <c r="B15" s="48" t="s">
        <v>38</v>
      </c>
      <c r="C15" s="236"/>
      <c r="D15" s="281"/>
      <c r="E15" s="282"/>
      <c r="F15" s="283"/>
      <c r="G15" s="281"/>
      <c r="H15" s="282"/>
      <c r="I15" s="282"/>
      <c r="J15" s="284"/>
      <c r="K15" s="48"/>
      <c r="L15" s="49"/>
      <c r="M15" s="49"/>
      <c r="N15" s="49"/>
      <c r="O15" s="49"/>
      <c r="P15" s="49"/>
      <c r="Q15" s="51"/>
      <c r="R15" s="50"/>
      <c r="S15" s="49"/>
      <c r="T15" s="49"/>
      <c r="U15" s="49"/>
      <c r="V15" s="49"/>
      <c r="W15" s="49"/>
      <c r="X15" s="51"/>
      <c r="Y15" s="50"/>
      <c r="Z15" s="49"/>
      <c r="AA15" s="49"/>
      <c r="AB15" s="49"/>
      <c r="AC15" s="49"/>
      <c r="AD15" s="49"/>
      <c r="AE15" s="51"/>
      <c r="AF15" s="50"/>
      <c r="AG15" s="49"/>
      <c r="AH15" s="49"/>
      <c r="AI15" s="49"/>
      <c r="AJ15" s="49"/>
      <c r="AK15" s="49"/>
      <c r="AL15" s="51"/>
      <c r="AM15" s="49"/>
      <c r="AN15" s="49"/>
      <c r="AO15" s="51"/>
      <c r="AP15" s="40" t="str">
        <f t="shared" si="5"/>
        <v/>
      </c>
      <c r="AQ15" s="3" t="str">
        <f t="shared" ref="AQ15:AQ28" si="7">IF($AP15="","",IF($AP$3="4週",$AP15/4,$AP15/(DAY(EOMONTH($K$10,0))/7)))</f>
        <v/>
      </c>
      <c r="AR15" s="3" t="str">
        <f t="shared" si="6"/>
        <v/>
      </c>
      <c r="AS15" s="47"/>
      <c r="AT15" s="52"/>
      <c r="AU15" s="53"/>
      <c r="AV15" s="109" t="str">
        <f>IFERROR(VLOOKUP(K15,別添①勤務時間!$A$3:$K$39,10,FALSE),"")</f>
        <v/>
      </c>
      <c r="AW15" s="109" t="str">
        <f>IFERROR(VLOOKUP(L15,別添①勤務時間!$A$3:$K$39,10,FALSE),"")</f>
        <v/>
      </c>
      <c r="AX15" s="109" t="str">
        <f>IFERROR(VLOOKUP(M15,別添①勤務時間!$A$3:$K$39,10,FALSE),"")</f>
        <v/>
      </c>
      <c r="AY15" s="109" t="str">
        <f>IFERROR(VLOOKUP(N15,別添①勤務時間!$A$3:$K$39,10,FALSE),"")</f>
        <v/>
      </c>
      <c r="AZ15" s="109" t="str">
        <f>IFERROR(VLOOKUP(O15,別添①勤務時間!$A$3:$K$39,10,FALSE),"")</f>
        <v/>
      </c>
      <c r="BA15" s="109" t="str">
        <f>IFERROR(VLOOKUP(P15,別添①勤務時間!$A$3:$K$39,10,FALSE),"")</f>
        <v/>
      </c>
      <c r="BB15" s="109" t="str">
        <f>IFERROR(VLOOKUP(Q15,別添①勤務時間!$A$3:$K$39,10,FALSE),"")</f>
        <v/>
      </c>
      <c r="BC15" s="109" t="str">
        <f>IFERROR(VLOOKUP(R15,別添①勤務時間!$A$3:$K$39,10,FALSE),"")</f>
        <v/>
      </c>
      <c r="BD15" s="109" t="str">
        <f>IFERROR(VLOOKUP(S15,別添①勤務時間!$A$3:$K$39,10,FALSE),"")</f>
        <v/>
      </c>
      <c r="BE15" s="109" t="str">
        <f>IFERROR(VLOOKUP(T15,別添①勤務時間!$A$3:$K$39,10,FALSE),"")</f>
        <v/>
      </c>
      <c r="BF15" s="109" t="str">
        <f>IFERROR(VLOOKUP(U15,別添①勤務時間!$A$3:$K$39,10,FALSE),"")</f>
        <v/>
      </c>
      <c r="BG15" s="109" t="str">
        <f>IFERROR(VLOOKUP(V15,別添①勤務時間!$A$3:$K$39,10,FALSE),"")</f>
        <v/>
      </c>
      <c r="BH15" s="109" t="str">
        <f>IFERROR(VLOOKUP(W15,別添①勤務時間!$A$3:$K$39,10,FALSE),"")</f>
        <v/>
      </c>
      <c r="BI15" s="109" t="str">
        <f>IFERROR(VLOOKUP(X15,別添①勤務時間!$A$3:$K$39,10,FALSE),"")</f>
        <v/>
      </c>
      <c r="BJ15" s="109" t="str">
        <f>IFERROR(VLOOKUP(Y15,別添①勤務時間!$A$3:$K$39,10,FALSE),"")</f>
        <v/>
      </c>
      <c r="BK15" s="109" t="str">
        <f>IFERROR(VLOOKUP(Z15,別添①勤務時間!$A$3:$K$39,10,FALSE),"")</f>
        <v/>
      </c>
      <c r="BL15" s="109" t="str">
        <f>IFERROR(VLOOKUP(AA15,別添①勤務時間!$A$3:$K$39,10,FALSE),"")</f>
        <v/>
      </c>
      <c r="BM15" s="109" t="str">
        <f>IFERROR(VLOOKUP(AB15,別添①勤務時間!$A$3:$K$39,10,FALSE),"")</f>
        <v/>
      </c>
      <c r="BN15" s="109" t="str">
        <f>IFERROR(VLOOKUP(AC15,別添①勤務時間!$A$3:$K$39,10,FALSE),"")</f>
        <v/>
      </c>
      <c r="BO15" s="109" t="str">
        <f>IFERROR(VLOOKUP(AD15,別添①勤務時間!$A$3:$K$39,10,FALSE),"")</f>
        <v/>
      </c>
      <c r="BP15" s="109" t="str">
        <f>IFERROR(VLOOKUP(AE15,別添①勤務時間!$A$3:$K$39,10,FALSE),"")</f>
        <v/>
      </c>
      <c r="BQ15" s="109" t="str">
        <f>IFERROR(VLOOKUP(AF15,別添①勤務時間!$A$3:$K$39,10,FALSE),"")</f>
        <v/>
      </c>
      <c r="BR15" s="109" t="str">
        <f>IFERROR(VLOOKUP(AG15,別添①勤務時間!$A$3:$K$39,10,FALSE),"")</f>
        <v/>
      </c>
      <c r="BS15" s="109" t="str">
        <f>IFERROR(VLOOKUP(AH15,別添①勤務時間!$A$3:$K$39,10,FALSE),"")</f>
        <v/>
      </c>
      <c r="BT15" s="109" t="str">
        <f>IFERROR(VLOOKUP(AI15,別添①勤務時間!$A$3:$K$39,10,FALSE),"")</f>
        <v/>
      </c>
      <c r="BU15" s="109" t="str">
        <f>IFERROR(VLOOKUP(AJ15,別添①勤務時間!$A$3:$K$39,10,FALSE),"")</f>
        <v/>
      </c>
      <c r="BV15" s="109" t="str">
        <f>IFERROR(VLOOKUP(AK15,別添①勤務時間!$A$3:$K$39,10,FALSE),"")</f>
        <v/>
      </c>
      <c r="BW15" s="109" t="str">
        <f>IFERROR(VLOOKUP(AL15,別添①勤務時間!$A$3:$K$39,10,FALSE),"")</f>
        <v/>
      </c>
      <c r="BX15" s="109" t="str">
        <f>IFERROR(VLOOKUP(AM15,別添①勤務時間!$A$3:$K$39,10,FALSE),"")</f>
        <v/>
      </c>
      <c r="BY15" s="109" t="str">
        <f>IFERROR(VLOOKUP(AN15,別添①勤務時間!$A$3:$K$39,10,FALSE),"")</f>
        <v/>
      </c>
      <c r="BZ15" s="109" t="str">
        <f>IFERROR(VLOOKUP(AO15,別添①勤務時間!$A$3:$K$39,10,FALSE),"")</f>
        <v/>
      </c>
    </row>
    <row r="16" spans="1:78" ht="22.8" customHeight="1">
      <c r="A16" s="75">
        <f t="shared" si="4"/>
        <v>4</v>
      </c>
      <c r="B16" s="48"/>
      <c r="C16" s="236"/>
      <c r="D16" s="281"/>
      <c r="E16" s="282"/>
      <c r="F16" s="283"/>
      <c r="G16" s="281"/>
      <c r="H16" s="282"/>
      <c r="I16" s="282"/>
      <c r="J16" s="284"/>
      <c r="K16" s="48"/>
      <c r="L16" s="49"/>
      <c r="M16" s="49"/>
      <c r="N16" s="49"/>
      <c r="O16" s="49"/>
      <c r="P16" s="49"/>
      <c r="Q16" s="51"/>
      <c r="R16" s="50"/>
      <c r="S16" s="49"/>
      <c r="T16" s="49"/>
      <c r="U16" s="49"/>
      <c r="V16" s="49"/>
      <c r="W16" s="49"/>
      <c r="X16" s="51"/>
      <c r="Y16" s="50"/>
      <c r="Z16" s="49"/>
      <c r="AA16" s="49"/>
      <c r="AB16" s="49"/>
      <c r="AC16" s="49"/>
      <c r="AD16" s="49"/>
      <c r="AE16" s="51"/>
      <c r="AF16" s="50"/>
      <c r="AG16" s="49"/>
      <c r="AH16" s="49"/>
      <c r="AI16" s="49"/>
      <c r="AJ16" s="49"/>
      <c r="AK16" s="49"/>
      <c r="AL16" s="51"/>
      <c r="AM16" s="49"/>
      <c r="AN16" s="49"/>
      <c r="AO16" s="51"/>
      <c r="AP16" s="40" t="str">
        <f t="shared" si="5"/>
        <v/>
      </c>
      <c r="AQ16" s="3" t="str">
        <f t="shared" si="7"/>
        <v/>
      </c>
      <c r="AR16" s="3" t="str">
        <f t="shared" si="6"/>
        <v/>
      </c>
      <c r="AS16" s="47"/>
      <c r="AT16" s="52"/>
      <c r="AU16" s="53"/>
      <c r="AV16" s="109" t="str">
        <f>IFERROR(VLOOKUP(K16,別添①勤務時間!$A$3:$K$39,10,FALSE),"")</f>
        <v/>
      </c>
      <c r="AW16" s="109" t="str">
        <f>IFERROR(VLOOKUP(L16,別添①勤務時間!$A$3:$K$39,10,FALSE),"")</f>
        <v/>
      </c>
      <c r="AX16" s="109" t="str">
        <f>IFERROR(VLOOKUP(M16,別添①勤務時間!$A$3:$K$39,10,FALSE),"")</f>
        <v/>
      </c>
      <c r="AY16" s="109" t="str">
        <f>IFERROR(VLOOKUP(N16,別添①勤務時間!$A$3:$K$39,10,FALSE),"")</f>
        <v/>
      </c>
      <c r="AZ16" s="109" t="str">
        <f>IFERROR(VLOOKUP(O16,別添①勤務時間!$A$3:$K$39,10,FALSE),"")</f>
        <v/>
      </c>
      <c r="BA16" s="109" t="str">
        <f>IFERROR(VLOOKUP(P16,別添①勤務時間!$A$3:$K$39,10,FALSE),"")</f>
        <v/>
      </c>
      <c r="BB16" s="109" t="str">
        <f>IFERROR(VLOOKUP(Q16,別添①勤務時間!$A$3:$K$39,10,FALSE),"")</f>
        <v/>
      </c>
      <c r="BC16" s="109" t="str">
        <f>IFERROR(VLOOKUP(R16,別添①勤務時間!$A$3:$K$39,10,FALSE),"")</f>
        <v/>
      </c>
      <c r="BD16" s="109" t="str">
        <f>IFERROR(VLOOKUP(S16,別添①勤務時間!$A$3:$K$39,10,FALSE),"")</f>
        <v/>
      </c>
      <c r="BE16" s="109" t="str">
        <f>IFERROR(VLOOKUP(T16,別添①勤務時間!$A$3:$K$39,10,FALSE),"")</f>
        <v/>
      </c>
      <c r="BF16" s="109" t="str">
        <f>IFERROR(VLOOKUP(U16,別添①勤務時間!$A$3:$K$39,10,FALSE),"")</f>
        <v/>
      </c>
      <c r="BG16" s="109" t="str">
        <f>IFERROR(VLOOKUP(V16,別添①勤務時間!$A$3:$K$39,10,FALSE),"")</f>
        <v/>
      </c>
      <c r="BH16" s="109" t="str">
        <f>IFERROR(VLOOKUP(W16,別添①勤務時間!$A$3:$K$39,10,FALSE),"")</f>
        <v/>
      </c>
      <c r="BI16" s="109" t="str">
        <f>IFERROR(VLOOKUP(X16,別添①勤務時間!$A$3:$K$39,10,FALSE),"")</f>
        <v/>
      </c>
      <c r="BJ16" s="109" t="str">
        <f>IFERROR(VLOOKUP(Y16,別添①勤務時間!$A$3:$K$39,10,FALSE),"")</f>
        <v/>
      </c>
      <c r="BK16" s="109" t="str">
        <f>IFERROR(VLOOKUP(Z16,別添①勤務時間!$A$3:$K$39,10,FALSE),"")</f>
        <v/>
      </c>
      <c r="BL16" s="109" t="str">
        <f>IFERROR(VLOOKUP(AA16,別添①勤務時間!$A$3:$K$39,10,FALSE),"")</f>
        <v/>
      </c>
      <c r="BM16" s="109" t="str">
        <f>IFERROR(VLOOKUP(AB16,別添①勤務時間!$A$3:$K$39,10,FALSE),"")</f>
        <v/>
      </c>
      <c r="BN16" s="109" t="str">
        <f>IFERROR(VLOOKUP(AC16,別添①勤務時間!$A$3:$K$39,10,FALSE),"")</f>
        <v/>
      </c>
      <c r="BO16" s="109" t="str">
        <f>IFERROR(VLOOKUP(AD16,別添①勤務時間!$A$3:$K$39,10,FALSE),"")</f>
        <v/>
      </c>
      <c r="BP16" s="109" t="str">
        <f>IFERROR(VLOOKUP(AE16,別添①勤務時間!$A$3:$K$39,10,FALSE),"")</f>
        <v/>
      </c>
      <c r="BQ16" s="109" t="str">
        <f>IFERROR(VLOOKUP(AF16,別添①勤務時間!$A$3:$K$39,10,FALSE),"")</f>
        <v/>
      </c>
      <c r="BR16" s="109" t="str">
        <f>IFERROR(VLOOKUP(AG16,別添①勤務時間!$A$3:$K$39,10,FALSE),"")</f>
        <v/>
      </c>
      <c r="BS16" s="109" t="str">
        <f>IFERROR(VLOOKUP(AH16,別添①勤務時間!$A$3:$K$39,10,FALSE),"")</f>
        <v/>
      </c>
      <c r="BT16" s="109" t="str">
        <f>IFERROR(VLOOKUP(AI16,別添①勤務時間!$A$3:$K$39,10,FALSE),"")</f>
        <v/>
      </c>
      <c r="BU16" s="109" t="str">
        <f>IFERROR(VLOOKUP(AJ16,別添①勤務時間!$A$3:$K$39,10,FALSE),"")</f>
        <v/>
      </c>
      <c r="BV16" s="109" t="str">
        <f>IFERROR(VLOOKUP(AK16,別添①勤務時間!$A$3:$K$39,10,FALSE),"")</f>
        <v/>
      </c>
      <c r="BW16" s="109" t="str">
        <f>IFERROR(VLOOKUP(AL16,別添①勤務時間!$A$3:$K$39,10,FALSE),"")</f>
        <v/>
      </c>
      <c r="BX16" s="109" t="str">
        <f>IFERROR(VLOOKUP(AM16,別添①勤務時間!$A$3:$K$39,10,FALSE),"")</f>
        <v/>
      </c>
      <c r="BY16" s="109" t="str">
        <f>IFERROR(VLOOKUP(AN16,別添①勤務時間!$A$3:$K$39,10,FALSE),"")</f>
        <v/>
      </c>
      <c r="BZ16" s="109" t="str">
        <f>IFERROR(VLOOKUP(AO16,別添①勤務時間!$A$3:$K$39,10,FALSE),"")</f>
        <v/>
      </c>
    </row>
    <row r="17" spans="1:78" ht="22.8" customHeight="1">
      <c r="A17" s="75">
        <f t="shared" si="4"/>
        <v>5</v>
      </c>
      <c r="B17" s="48"/>
      <c r="C17" s="236"/>
      <c r="D17" s="281"/>
      <c r="E17" s="282"/>
      <c r="F17" s="283"/>
      <c r="G17" s="281"/>
      <c r="H17" s="282"/>
      <c r="I17" s="282"/>
      <c r="J17" s="284"/>
      <c r="K17" s="48"/>
      <c r="L17" s="49"/>
      <c r="M17" s="49"/>
      <c r="N17" s="49"/>
      <c r="O17" s="49"/>
      <c r="P17" s="49"/>
      <c r="Q17" s="51"/>
      <c r="R17" s="50"/>
      <c r="S17" s="49"/>
      <c r="T17" s="49"/>
      <c r="U17" s="49"/>
      <c r="V17" s="49"/>
      <c r="W17" s="49"/>
      <c r="X17" s="51"/>
      <c r="Y17" s="50"/>
      <c r="Z17" s="49"/>
      <c r="AA17" s="49"/>
      <c r="AB17" s="49"/>
      <c r="AC17" s="49"/>
      <c r="AD17" s="49"/>
      <c r="AE17" s="51"/>
      <c r="AF17" s="50"/>
      <c r="AG17" s="49"/>
      <c r="AH17" s="49"/>
      <c r="AI17" s="49"/>
      <c r="AJ17" s="49"/>
      <c r="AK17" s="49"/>
      <c r="AL17" s="51"/>
      <c r="AM17" s="49"/>
      <c r="AN17" s="49"/>
      <c r="AO17" s="51"/>
      <c r="AP17" s="40" t="str">
        <f t="shared" si="5"/>
        <v/>
      </c>
      <c r="AQ17" s="3" t="str">
        <f t="shared" si="7"/>
        <v/>
      </c>
      <c r="AR17" s="3" t="str">
        <f t="shared" si="6"/>
        <v/>
      </c>
      <c r="AS17" s="47"/>
      <c r="AT17" s="52"/>
      <c r="AU17" s="53"/>
      <c r="AV17" s="109" t="str">
        <f>IFERROR(VLOOKUP(K17,別添①勤務時間!$A$3:$K$39,10,FALSE),"")</f>
        <v/>
      </c>
      <c r="AW17" s="109" t="str">
        <f>IFERROR(VLOOKUP(L17,別添①勤務時間!$A$3:$K$39,10,FALSE),"")</f>
        <v/>
      </c>
      <c r="AX17" s="109" t="str">
        <f>IFERROR(VLOOKUP(M17,別添①勤務時間!$A$3:$K$39,10,FALSE),"")</f>
        <v/>
      </c>
      <c r="AY17" s="109" t="str">
        <f>IFERROR(VLOOKUP(N17,別添①勤務時間!$A$3:$K$39,10,FALSE),"")</f>
        <v/>
      </c>
      <c r="AZ17" s="109" t="str">
        <f>IFERROR(VLOOKUP(O17,別添①勤務時間!$A$3:$K$39,10,FALSE),"")</f>
        <v/>
      </c>
      <c r="BA17" s="109" t="str">
        <f>IFERROR(VLOOKUP(P17,別添①勤務時間!$A$3:$K$39,10,FALSE),"")</f>
        <v/>
      </c>
      <c r="BB17" s="109" t="str">
        <f>IFERROR(VLOOKUP(Q17,別添①勤務時間!$A$3:$K$39,10,FALSE),"")</f>
        <v/>
      </c>
      <c r="BC17" s="109" t="str">
        <f>IFERROR(VLOOKUP(R17,別添①勤務時間!$A$3:$K$39,10,FALSE),"")</f>
        <v/>
      </c>
      <c r="BD17" s="109" t="str">
        <f>IFERROR(VLOOKUP(S17,別添①勤務時間!$A$3:$K$39,10,FALSE),"")</f>
        <v/>
      </c>
      <c r="BE17" s="109" t="str">
        <f>IFERROR(VLOOKUP(T17,別添①勤務時間!$A$3:$K$39,10,FALSE),"")</f>
        <v/>
      </c>
      <c r="BF17" s="109" t="str">
        <f>IFERROR(VLOOKUP(U17,別添①勤務時間!$A$3:$K$39,10,FALSE),"")</f>
        <v/>
      </c>
      <c r="BG17" s="109" t="str">
        <f>IFERROR(VLOOKUP(V17,別添①勤務時間!$A$3:$K$39,10,FALSE),"")</f>
        <v/>
      </c>
      <c r="BH17" s="109" t="str">
        <f>IFERROR(VLOOKUP(W17,別添①勤務時間!$A$3:$K$39,10,FALSE),"")</f>
        <v/>
      </c>
      <c r="BI17" s="109" t="str">
        <f>IFERROR(VLOOKUP(X17,別添①勤務時間!$A$3:$K$39,10,FALSE),"")</f>
        <v/>
      </c>
      <c r="BJ17" s="109" t="str">
        <f>IFERROR(VLOOKUP(Y17,別添①勤務時間!$A$3:$K$39,10,FALSE),"")</f>
        <v/>
      </c>
      <c r="BK17" s="109" t="str">
        <f>IFERROR(VLOOKUP(Z17,別添①勤務時間!$A$3:$K$39,10,FALSE),"")</f>
        <v/>
      </c>
      <c r="BL17" s="109" t="str">
        <f>IFERROR(VLOOKUP(AA17,別添①勤務時間!$A$3:$K$39,10,FALSE),"")</f>
        <v/>
      </c>
      <c r="BM17" s="109" t="str">
        <f>IFERROR(VLOOKUP(AB17,別添①勤務時間!$A$3:$K$39,10,FALSE),"")</f>
        <v/>
      </c>
      <c r="BN17" s="109" t="str">
        <f>IFERROR(VLOOKUP(AC17,別添①勤務時間!$A$3:$K$39,10,FALSE),"")</f>
        <v/>
      </c>
      <c r="BO17" s="109" t="str">
        <f>IFERROR(VLOOKUP(AD17,別添①勤務時間!$A$3:$K$39,10,FALSE),"")</f>
        <v/>
      </c>
      <c r="BP17" s="109" t="str">
        <f>IFERROR(VLOOKUP(AE17,別添①勤務時間!$A$3:$K$39,10,FALSE),"")</f>
        <v/>
      </c>
      <c r="BQ17" s="109" t="str">
        <f>IFERROR(VLOOKUP(AF17,別添①勤務時間!$A$3:$K$39,10,FALSE),"")</f>
        <v/>
      </c>
      <c r="BR17" s="109" t="str">
        <f>IFERROR(VLOOKUP(AG17,別添①勤務時間!$A$3:$K$39,10,FALSE),"")</f>
        <v/>
      </c>
      <c r="BS17" s="109" t="str">
        <f>IFERROR(VLOOKUP(AH17,別添①勤務時間!$A$3:$K$39,10,FALSE),"")</f>
        <v/>
      </c>
      <c r="BT17" s="109" t="str">
        <f>IFERROR(VLOOKUP(AI17,別添①勤務時間!$A$3:$K$39,10,FALSE),"")</f>
        <v/>
      </c>
      <c r="BU17" s="109" t="str">
        <f>IFERROR(VLOOKUP(AJ17,別添①勤務時間!$A$3:$K$39,10,FALSE),"")</f>
        <v/>
      </c>
      <c r="BV17" s="109" t="str">
        <f>IFERROR(VLOOKUP(AK17,別添①勤務時間!$A$3:$K$39,10,FALSE),"")</f>
        <v/>
      </c>
      <c r="BW17" s="109" t="str">
        <f>IFERROR(VLOOKUP(AL17,別添①勤務時間!$A$3:$K$39,10,FALSE),"")</f>
        <v/>
      </c>
      <c r="BX17" s="109" t="str">
        <f>IFERROR(VLOOKUP(AM17,別添①勤務時間!$A$3:$K$39,10,FALSE),"")</f>
        <v/>
      </c>
      <c r="BY17" s="109" t="str">
        <f>IFERROR(VLOOKUP(AN17,別添①勤務時間!$A$3:$K$39,10,FALSE),"")</f>
        <v/>
      </c>
      <c r="BZ17" s="109" t="str">
        <f>IFERROR(VLOOKUP(AO17,別添①勤務時間!$A$3:$K$39,10,FALSE),"")</f>
        <v/>
      </c>
    </row>
    <row r="18" spans="1:78" ht="22.8" customHeight="1">
      <c r="A18" s="75">
        <f t="shared" si="4"/>
        <v>6</v>
      </c>
      <c r="B18" s="48"/>
      <c r="C18" s="236"/>
      <c r="D18" s="281"/>
      <c r="E18" s="282"/>
      <c r="F18" s="283"/>
      <c r="G18" s="281"/>
      <c r="H18" s="282"/>
      <c r="I18" s="282"/>
      <c r="J18" s="284"/>
      <c r="K18" s="48"/>
      <c r="L18" s="49"/>
      <c r="M18" s="49"/>
      <c r="N18" s="49"/>
      <c r="O18" s="49"/>
      <c r="P18" s="49"/>
      <c r="Q18" s="51"/>
      <c r="R18" s="50"/>
      <c r="S18" s="49"/>
      <c r="T18" s="49"/>
      <c r="U18" s="49"/>
      <c r="V18" s="49"/>
      <c r="W18" s="49"/>
      <c r="X18" s="51"/>
      <c r="Y18" s="50"/>
      <c r="Z18" s="49"/>
      <c r="AA18" s="49"/>
      <c r="AB18" s="49"/>
      <c r="AC18" s="49"/>
      <c r="AD18" s="49"/>
      <c r="AE18" s="51"/>
      <c r="AF18" s="50"/>
      <c r="AG18" s="49"/>
      <c r="AH18" s="49"/>
      <c r="AI18" s="49"/>
      <c r="AJ18" s="49"/>
      <c r="AK18" s="49"/>
      <c r="AL18" s="51"/>
      <c r="AM18" s="49"/>
      <c r="AN18" s="49"/>
      <c r="AO18" s="51"/>
      <c r="AP18" s="40" t="str">
        <f t="shared" si="5"/>
        <v/>
      </c>
      <c r="AQ18" s="3" t="str">
        <f t="shared" si="7"/>
        <v/>
      </c>
      <c r="AR18" s="3" t="str">
        <f t="shared" si="6"/>
        <v/>
      </c>
      <c r="AS18" s="47"/>
      <c r="AT18" s="52"/>
      <c r="AU18" s="53"/>
      <c r="AV18" s="109" t="str">
        <f>IFERROR(VLOOKUP(K18,別添①勤務時間!$A$3:$K$39,10,FALSE),"")</f>
        <v/>
      </c>
      <c r="AW18" s="109" t="str">
        <f>IFERROR(VLOOKUP(L18,別添①勤務時間!$A$3:$K$39,10,FALSE),"")</f>
        <v/>
      </c>
      <c r="AX18" s="109" t="str">
        <f>IFERROR(VLOOKUP(M18,別添①勤務時間!$A$3:$K$39,10,FALSE),"")</f>
        <v/>
      </c>
      <c r="AY18" s="109" t="str">
        <f>IFERROR(VLOOKUP(N18,別添①勤務時間!$A$3:$K$39,10,FALSE),"")</f>
        <v/>
      </c>
      <c r="AZ18" s="109" t="str">
        <f>IFERROR(VLOOKUP(O18,別添①勤務時間!$A$3:$K$39,10,FALSE),"")</f>
        <v/>
      </c>
      <c r="BA18" s="109" t="str">
        <f>IFERROR(VLOOKUP(P18,別添①勤務時間!$A$3:$K$39,10,FALSE),"")</f>
        <v/>
      </c>
      <c r="BB18" s="109" t="str">
        <f>IFERROR(VLOOKUP(Q18,別添①勤務時間!$A$3:$K$39,10,FALSE),"")</f>
        <v/>
      </c>
      <c r="BC18" s="109" t="str">
        <f>IFERROR(VLOOKUP(R18,別添①勤務時間!$A$3:$K$39,10,FALSE),"")</f>
        <v/>
      </c>
      <c r="BD18" s="109" t="str">
        <f>IFERROR(VLOOKUP(S18,別添①勤務時間!$A$3:$K$39,10,FALSE),"")</f>
        <v/>
      </c>
      <c r="BE18" s="109" t="str">
        <f>IFERROR(VLOOKUP(T18,別添①勤務時間!$A$3:$K$39,10,FALSE),"")</f>
        <v/>
      </c>
      <c r="BF18" s="109" t="str">
        <f>IFERROR(VLOOKUP(U18,別添①勤務時間!$A$3:$K$39,10,FALSE),"")</f>
        <v/>
      </c>
      <c r="BG18" s="109" t="str">
        <f>IFERROR(VLOOKUP(V18,別添①勤務時間!$A$3:$K$39,10,FALSE),"")</f>
        <v/>
      </c>
      <c r="BH18" s="109" t="str">
        <f>IFERROR(VLOOKUP(W18,別添①勤務時間!$A$3:$K$39,10,FALSE),"")</f>
        <v/>
      </c>
      <c r="BI18" s="109" t="str">
        <f>IFERROR(VLOOKUP(X18,別添①勤務時間!$A$3:$K$39,10,FALSE),"")</f>
        <v/>
      </c>
      <c r="BJ18" s="109" t="str">
        <f>IFERROR(VLOOKUP(Y18,別添①勤務時間!$A$3:$K$39,10,FALSE),"")</f>
        <v/>
      </c>
      <c r="BK18" s="109" t="str">
        <f>IFERROR(VLOOKUP(Z18,別添①勤務時間!$A$3:$K$39,10,FALSE),"")</f>
        <v/>
      </c>
      <c r="BL18" s="109" t="str">
        <f>IFERROR(VLOOKUP(AA18,別添①勤務時間!$A$3:$K$39,10,FALSE),"")</f>
        <v/>
      </c>
      <c r="BM18" s="109" t="str">
        <f>IFERROR(VLOOKUP(AB18,別添①勤務時間!$A$3:$K$39,10,FALSE),"")</f>
        <v/>
      </c>
      <c r="BN18" s="109" t="str">
        <f>IFERROR(VLOOKUP(AC18,別添①勤務時間!$A$3:$K$39,10,FALSE),"")</f>
        <v/>
      </c>
      <c r="BO18" s="109" t="str">
        <f>IFERROR(VLOOKUP(AD18,別添①勤務時間!$A$3:$K$39,10,FALSE),"")</f>
        <v/>
      </c>
      <c r="BP18" s="109" t="str">
        <f>IFERROR(VLOOKUP(AE18,別添①勤務時間!$A$3:$K$39,10,FALSE),"")</f>
        <v/>
      </c>
      <c r="BQ18" s="109" t="str">
        <f>IFERROR(VLOOKUP(AF18,別添①勤務時間!$A$3:$K$39,10,FALSE),"")</f>
        <v/>
      </c>
      <c r="BR18" s="109" t="str">
        <f>IFERROR(VLOOKUP(AG18,別添①勤務時間!$A$3:$K$39,10,FALSE),"")</f>
        <v/>
      </c>
      <c r="BS18" s="109" t="str">
        <f>IFERROR(VLOOKUP(AH18,別添①勤務時間!$A$3:$K$39,10,FALSE),"")</f>
        <v/>
      </c>
      <c r="BT18" s="109" t="str">
        <f>IFERROR(VLOOKUP(AI18,別添①勤務時間!$A$3:$K$39,10,FALSE),"")</f>
        <v/>
      </c>
      <c r="BU18" s="109" t="str">
        <f>IFERROR(VLOOKUP(AJ18,別添①勤務時間!$A$3:$K$39,10,FALSE),"")</f>
        <v/>
      </c>
      <c r="BV18" s="109" t="str">
        <f>IFERROR(VLOOKUP(AK18,別添①勤務時間!$A$3:$K$39,10,FALSE),"")</f>
        <v/>
      </c>
      <c r="BW18" s="109" t="str">
        <f>IFERROR(VLOOKUP(AL18,別添①勤務時間!$A$3:$K$39,10,FALSE),"")</f>
        <v/>
      </c>
      <c r="BX18" s="109" t="str">
        <f>IFERROR(VLOOKUP(AM18,別添①勤務時間!$A$3:$K$39,10,FALSE),"")</f>
        <v/>
      </c>
      <c r="BY18" s="109" t="str">
        <f>IFERROR(VLOOKUP(AN18,別添①勤務時間!$A$3:$K$39,10,FALSE),"")</f>
        <v/>
      </c>
      <c r="BZ18" s="109" t="str">
        <f>IFERROR(VLOOKUP(AO18,別添①勤務時間!$A$3:$K$39,10,FALSE),"")</f>
        <v/>
      </c>
    </row>
    <row r="19" spans="1:78" ht="22.8" customHeight="1">
      <c r="A19" s="75">
        <f t="shared" si="4"/>
        <v>7</v>
      </c>
      <c r="B19" s="48"/>
      <c r="C19" s="236"/>
      <c r="D19" s="281"/>
      <c r="E19" s="282"/>
      <c r="F19" s="283"/>
      <c r="G19" s="281"/>
      <c r="H19" s="282"/>
      <c r="I19" s="282"/>
      <c r="J19" s="284"/>
      <c r="K19" s="48"/>
      <c r="L19" s="49"/>
      <c r="M19" s="49"/>
      <c r="N19" s="49"/>
      <c r="O19" s="49"/>
      <c r="P19" s="49"/>
      <c r="Q19" s="51"/>
      <c r="R19" s="50"/>
      <c r="S19" s="49"/>
      <c r="T19" s="49"/>
      <c r="U19" s="49"/>
      <c r="V19" s="49"/>
      <c r="W19" s="49"/>
      <c r="X19" s="51"/>
      <c r="Y19" s="50"/>
      <c r="Z19" s="49"/>
      <c r="AA19" s="49"/>
      <c r="AB19" s="49"/>
      <c r="AC19" s="49"/>
      <c r="AD19" s="49"/>
      <c r="AE19" s="51"/>
      <c r="AF19" s="50"/>
      <c r="AG19" s="49"/>
      <c r="AH19" s="49"/>
      <c r="AI19" s="49"/>
      <c r="AJ19" s="49"/>
      <c r="AK19" s="49"/>
      <c r="AL19" s="51"/>
      <c r="AM19" s="49"/>
      <c r="AN19" s="49"/>
      <c r="AO19" s="51"/>
      <c r="AP19" s="40" t="str">
        <f t="shared" si="5"/>
        <v/>
      </c>
      <c r="AQ19" s="3" t="str">
        <f t="shared" si="7"/>
        <v/>
      </c>
      <c r="AR19" s="3" t="str">
        <f t="shared" si="6"/>
        <v/>
      </c>
      <c r="AS19" s="47"/>
      <c r="AT19" s="93"/>
      <c r="AU19" s="53"/>
      <c r="AV19" s="109" t="str">
        <f>IFERROR(VLOOKUP(K19,別添①勤務時間!$A$3:$K$39,10,FALSE),"")</f>
        <v/>
      </c>
      <c r="AW19" s="109" t="str">
        <f>IFERROR(VLOOKUP(L19,別添①勤務時間!$A$3:$K$39,10,FALSE),"")</f>
        <v/>
      </c>
      <c r="AX19" s="109" t="str">
        <f>IFERROR(VLOOKUP(M19,別添①勤務時間!$A$3:$K$39,10,FALSE),"")</f>
        <v/>
      </c>
      <c r="AY19" s="109" t="str">
        <f>IFERROR(VLOOKUP(N19,別添①勤務時間!$A$3:$K$39,10,FALSE),"")</f>
        <v/>
      </c>
      <c r="AZ19" s="109" t="str">
        <f>IFERROR(VLOOKUP(O19,別添①勤務時間!$A$3:$K$39,10,FALSE),"")</f>
        <v/>
      </c>
      <c r="BA19" s="109" t="str">
        <f>IFERROR(VLOOKUP(P19,別添①勤務時間!$A$3:$K$39,10,FALSE),"")</f>
        <v/>
      </c>
      <c r="BB19" s="109" t="str">
        <f>IFERROR(VLOOKUP(Q19,別添①勤務時間!$A$3:$K$39,10,FALSE),"")</f>
        <v/>
      </c>
      <c r="BC19" s="109" t="str">
        <f>IFERROR(VLOOKUP(R19,別添①勤務時間!$A$3:$K$39,10,FALSE),"")</f>
        <v/>
      </c>
      <c r="BD19" s="109" t="str">
        <f>IFERROR(VLOOKUP(S19,別添①勤務時間!$A$3:$K$39,10,FALSE),"")</f>
        <v/>
      </c>
      <c r="BE19" s="109" t="str">
        <f>IFERROR(VLOOKUP(T19,別添①勤務時間!$A$3:$K$39,10,FALSE),"")</f>
        <v/>
      </c>
      <c r="BF19" s="109" t="str">
        <f>IFERROR(VLOOKUP(U19,別添①勤務時間!$A$3:$K$39,10,FALSE),"")</f>
        <v/>
      </c>
      <c r="BG19" s="109" t="str">
        <f>IFERROR(VLOOKUP(V19,別添①勤務時間!$A$3:$K$39,10,FALSE),"")</f>
        <v/>
      </c>
      <c r="BH19" s="109" t="str">
        <f>IFERROR(VLOOKUP(W19,別添①勤務時間!$A$3:$K$39,10,FALSE),"")</f>
        <v/>
      </c>
      <c r="BI19" s="109" t="str">
        <f>IFERROR(VLOOKUP(X19,別添①勤務時間!$A$3:$K$39,10,FALSE),"")</f>
        <v/>
      </c>
      <c r="BJ19" s="109" t="str">
        <f>IFERROR(VLOOKUP(Y19,別添①勤務時間!$A$3:$K$39,10,FALSE),"")</f>
        <v/>
      </c>
      <c r="BK19" s="109" t="str">
        <f>IFERROR(VLOOKUP(Z19,別添①勤務時間!$A$3:$K$39,10,FALSE),"")</f>
        <v/>
      </c>
      <c r="BL19" s="109" t="str">
        <f>IFERROR(VLOOKUP(AA19,別添①勤務時間!$A$3:$K$39,10,FALSE),"")</f>
        <v/>
      </c>
      <c r="BM19" s="109" t="str">
        <f>IFERROR(VLOOKUP(AB19,別添①勤務時間!$A$3:$K$39,10,FALSE),"")</f>
        <v/>
      </c>
      <c r="BN19" s="109" t="str">
        <f>IFERROR(VLOOKUP(AC19,別添①勤務時間!$A$3:$K$39,10,FALSE),"")</f>
        <v/>
      </c>
      <c r="BO19" s="109" t="str">
        <f>IFERROR(VLOOKUP(AD19,別添①勤務時間!$A$3:$K$39,10,FALSE),"")</f>
        <v/>
      </c>
      <c r="BP19" s="109" t="str">
        <f>IFERROR(VLOOKUP(AE19,別添①勤務時間!$A$3:$K$39,10,FALSE),"")</f>
        <v/>
      </c>
      <c r="BQ19" s="109" t="str">
        <f>IFERROR(VLOOKUP(AF19,別添①勤務時間!$A$3:$K$39,10,FALSE),"")</f>
        <v/>
      </c>
      <c r="BR19" s="109" t="str">
        <f>IFERROR(VLOOKUP(AG19,別添①勤務時間!$A$3:$K$39,10,FALSE),"")</f>
        <v/>
      </c>
      <c r="BS19" s="109" t="str">
        <f>IFERROR(VLOOKUP(AH19,別添①勤務時間!$A$3:$K$39,10,FALSE),"")</f>
        <v/>
      </c>
      <c r="BT19" s="109" t="str">
        <f>IFERROR(VLOOKUP(AI19,別添①勤務時間!$A$3:$K$39,10,FALSE),"")</f>
        <v/>
      </c>
      <c r="BU19" s="109" t="str">
        <f>IFERROR(VLOOKUP(AJ19,別添①勤務時間!$A$3:$K$39,10,FALSE),"")</f>
        <v/>
      </c>
      <c r="BV19" s="109" t="str">
        <f>IFERROR(VLOOKUP(AK19,別添①勤務時間!$A$3:$K$39,10,FALSE),"")</f>
        <v/>
      </c>
      <c r="BW19" s="109" t="str">
        <f>IFERROR(VLOOKUP(AL19,別添①勤務時間!$A$3:$K$39,10,FALSE),"")</f>
        <v/>
      </c>
      <c r="BX19" s="109" t="str">
        <f>IFERROR(VLOOKUP(AM19,別添①勤務時間!$A$3:$K$39,10,FALSE),"")</f>
        <v/>
      </c>
      <c r="BY19" s="109" t="str">
        <f>IFERROR(VLOOKUP(AN19,別添①勤務時間!$A$3:$K$39,10,FALSE),"")</f>
        <v/>
      </c>
      <c r="BZ19" s="109" t="str">
        <f>IFERROR(VLOOKUP(AO19,別添①勤務時間!$A$3:$K$39,10,FALSE),"")</f>
        <v/>
      </c>
    </row>
    <row r="20" spans="1:78" ht="22.8" customHeight="1">
      <c r="A20" s="75">
        <f t="shared" si="4"/>
        <v>8</v>
      </c>
      <c r="B20" s="48"/>
      <c r="C20" s="236"/>
      <c r="D20" s="281"/>
      <c r="E20" s="282"/>
      <c r="F20" s="283"/>
      <c r="G20" s="281"/>
      <c r="H20" s="282"/>
      <c r="I20" s="282"/>
      <c r="J20" s="284"/>
      <c r="K20" s="48"/>
      <c r="L20" s="49"/>
      <c r="M20" s="49"/>
      <c r="N20" s="49"/>
      <c r="O20" s="49"/>
      <c r="P20" s="49"/>
      <c r="Q20" s="51"/>
      <c r="R20" s="50"/>
      <c r="S20" s="49"/>
      <c r="T20" s="49"/>
      <c r="U20" s="49"/>
      <c r="V20" s="49"/>
      <c r="W20" s="49"/>
      <c r="X20" s="51"/>
      <c r="Y20" s="50"/>
      <c r="Z20" s="49"/>
      <c r="AA20" s="49"/>
      <c r="AB20" s="49"/>
      <c r="AC20" s="49"/>
      <c r="AD20" s="49"/>
      <c r="AE20" s="51"/>
      <c r="AF20" s="50"/>
      <c r="AG20" s="49"/>
      <c r="AH20" s="49"/>
      <c r="AI20" s="49"/>
      <c r="AJ20" s="49"/>
      <c r="AK20" s="49"/>
      <c r="AL20" s="51"/>
      <c r="AM20" s="49"/>
      <c r="AN20" s="49"/>
      <c r="AO20" s="51"/>
      <c r="AP20" s="40" t="str">
        <f t="shared" si="5"/>
        <v/>
      </c>
      <c r="AQ20" s="3" t="str">
        <f t="shared" si="7"/>
        <v/>
      </c>
      <c r="AR20" s="3" t="str">
        <f t="shared" si="6"/>
        <v/>
      </c>
      <c r="AS20" s="47"/>
      <c r="AT20" s="52"/>
      <c r="AU20" s="53"/>
      <c r="AV20" s="109" t="str">
        <f>IFERROR(VLOOKUP(K20,別添①勤務時間!$A$3:$K$39,10,FALSE),"")</f>
        <v/>
      </c>
      <c r="AW20" s="109" t="str">
        <f>IFERROR(VLOOKUP(L20,別添①勤務時間!$A$3:$K$39,10,FALSE),"")</f>
        <v/>
      </c>
      <c r="AX20" s="109" t="str">
        <f>IFERROR(VLOOKUP(M20,別添①勤務時間!$A$3:$K$39,10,FALSE),"")</f>
        <v/>
      </c>
      <c r="AY20" s="109" t="str">
        <f>IFERROR(VLOOKUP(N20,別添①勤務時間!$A$3:$K$39,10,FALSE),"")</f>
        <v/>
      </c>
      <c r="AZ20" s="109" t="str">
        <f>IFERROR(VLOOKUP(O20,別添①勤務時間!$A$3:$K$39,10,FALSE),"")</f>
        <v/>
      </c>
      <c r="BA20" s="109" t="str">
        <f>IFERROR(VLOOKUP(P20,別添①勤務時間!$A$3:$K$39,10,FALSE),"")</f>
        <v/>
      </c>
      <c r="BB20" s="109" t="str">
        <f>IFERROR(VLOOKUP(Q20,別添①勤務時間!$A$3:$K$39,10,FALSE),"")</f>
        <v/>
      </c>
      <c r="BC20" s="109" t="str">
        <f>IFERROR(VLOOKUP(R20,別添①勤務時間!$A$3:$K$39,10,FALSE),"")</f>
        <v/>
      </c>
      <c r="BD20" s="109" t="str">
        <f>IFERROR(VLOOKUP(S20,別添①勤務時間!$A$3:$K$39,10,FALSE),"")</f>
        <v/>
      </c>
      <c r="BE20" s="109" t="str">
        <f>IFERROR(VLOOKUP(T20,別添①勤務時間!$A$3:$K$39,10,FALSE),"")</f>
        <v/>
      </c>
      <c r="BF20" s="109" t="str">
        <f>IFERROR(VLOOKUP(U20,別添①勤務時間!$A$3:$K$39,10,FALSE),"")</f>
        <v/>
      </c>
      <c r="BG20" s="109" t="str">
        <f>IFERROR(VLOOKUP(V20,別添①勤務時間!$A$3:$K$39,10,FALSE),"")</f>
        <v/>
      </c>
      <c r="BH20" s="109" t="str">
        <f>IFERROR(VLOOKUP(W20,別添①勤務時間!$A$3:$K$39,10,FALSE),"")</f>
        <v/>
      </c>
      <c r="BI20" s="109" t="str">
        <f>IFERROR(VLOOKUP(X20,別添①勤務時間!$A$3:$K$39,10,FALSE),"")</f>
        <v/>
      </c>
      <c r="BJ20" s="109" t="str">
        <f>IFERROR(VLOOKUP(Y20,別添①勤務時間!$A$3:$K$39,10,FALSE),"")</f>
        <v/>
      </c>
      <c r="BK20" s="109" t="str">
        <f>IFERROR(VLOOKUP(Z20,別添①勤務時間!$A$3:$K$39,10,FALSE),"")</f>
        <v/>
      </c>
      <c r="BL20" s="109" t="str">
        <f>IFERROR(VLOOKUP(AA20,別添①勤務時間!$A$3:$K$39,10,FALSE),"")</f>
        <v/>
      </c>
      <c r="BM20" s="109" t="str">
        <f>IFERROR(VLOOKUP(AB20,別添①勤務時間!$A$3:$K$39,10,FALSE),"")</f>
        <v/>
      </c>
      <c r="BN20" s="109" t="str">
        <f>IFERROR(VLOOKUP(AC20,別添①勤務時間!$A$3:$K$39,10,FALSE),"")</f>
        <v/>
      </c>
      <c r="BO20" s="109" t="str">
        <f>IFERROR(VLOOKUP(AD20,別添①勤務時間!$A$3:$K$39,10,FALSE),"")</f>
        <v/>
      </c>
      <c r="BP20" s="109" t="str">
        <f>IFERROR(VLOOKUP(AE20,別添①勤務時間!$A$3:$K$39,10,FALSE),"")</f>
        <v/>
      </c>
      <c r="BQ20" s="109" t="str">
        <f>IFERROR(VLOOKUP(AF20,別添①勤務時間!$A$3:$K$39,10,FALSE),"")</f>
        <v/>
      </c>
      <c r="BR20" s="109" t="str">
        <f>IFERROR(VLOOKUP(AG20,別添①勤務時間!$A$3:$K$39,10,FALSE),"")</f>
        <v/>
      </c>
      <c r="BS20" s="109" t="str">
        <f>IFERROR(VLOOKUP(AH20,別添①勤務時間!$A$3:$K$39,10,FALSE),"")</f>
        <v/>
      </c>
      <c r="BT20" s="109" t="str">
        <f>IFERROR(VLOOKUP(AI20,別添①勤務時間!$A$3:$K$39,10,FALSE),"")</f>
        <v/>
      </c>
      <c r="BU20" s="109" t="str">
        <f>IFERROR(VLOOKUP(AJ20,別添①勤務時間!$A$3:$K$39,10,FALSE),"")</f>
        <v/>
      </c>
      <c r="BV20" s="109" t="str">
        <f>IFERROR(VLOOKUP(AK20,別添①勤務時間!$A$3:$K$39,10,FALSE),"")</f>
        <v/>
      </c>
      <c r="BW20" s="109" t="str">
        <f>IFERROR(VLOOKUP(AL20,別添①勤務時間!$A$3:$K$39,10,FALSE),"")</f>
        <v/>
      </c>
      <c r="BX20" s="109" t="str">
        <f>IFERROR(VLOOKUP(AM20,別添①勤務時間!$A$3:$K$39,10,FALSE),"")</f>
        <v/>
      </c>
      <c r="BY20" s="109" t="str">
        <f>IFERROR(VLOOKUP(AN20,別添①勤務時間!$A$3:$K$39,10,FALSE),"")</f>
        <v/>
      </c>
      <c r="BZ20" s="109" t="str">
        <f>IFERROR(VLOOKUP(AO20,別添①勤務時間!$A$3:$K$39,10,FALSE),"")</f>
        <v/>
      </c>
    </row>
    <row r="21" spans="1:78" ht="22.8" customHeight="1">
      <c r="A21" s="75">
        <f t="shared" si="4"/>
        <v>9</v>
      </c>
      <c r="B21" s="48"/>
      <c r="C21" s="236"/>
      <c r="D21" s="281"/>
      <c r="E21" s="282"/>
      <c r="F21" s="283"/>
      <c r="G21" s="281"/>
      <c r="H21" s="282"/>
      <c r="I21" s="282"/>
      <c r="J21" s="284"/>
      <c r="K21" s="48"/>
      <c r="L21" s="49"/>
      <c r="M21" s="49"/>
      <c r="N21" s="49"/>
      <c r="O21" s="49"/>
      <c r="P21" s="49"/>
      <c r="Q21" s="51"/>
      <c r="R21" s="50"/>
      <c r="S21" s="49"/>
      <c r="T21" s="49"/>
      <c r="U21" s="49"/>
      <c r="V21" s="49"/>
      <c r="W21" s="49"/>
      <c r="X21" s="51"/>
      <c r="Y21" s="50"/>
      <c r="Z21" s="49"/>
      <c r="AA21" s="49"/>
      <c r="AB21" s="49"/>
      <c r="AC21" s="49"/>
      <c r="AD21" s="49"/>
      <c r="AE21" s="51"/>
      <c r="AF21" s="50"/>
      <c r="AG21" s="49"/>
      <c r="AH21" s="49"/>
      <c r="AI21" s="49"/>
      <c r="AJ21" s="49"/>
      <c r="AK21" s="49"/>
      <c r="AL21" s="51"/>
      <c r="AM21" s="49"/>
      <c r="AN21" s="49"/>
      <c r="AO21" s="51"/>
      <c r="AP21" s="40" t="str">
        <f t="shared" si="5"/>
        <v/>
      </c>
      <c r="AQ21" s="3" t="str">
        <f t="shared" si="7"/>
        <v/>
      </c>
      <c r="AR21" s="3" t="str">
        <f t="shared" si="6"/>
        <v/>
      </c>
      <c r="AS21" s="47"/>
      <c r="AT21" s="52"/>
      <c r="AU21" s="53"/>
      <c r="AV21" s="109" t="str">
        <f>IFERROR(VLOOKUP(K21,別添①勤務時間!$A$3:$K$39,10,FALSE),"")</f>
        <v/>
      </c>
      <c r="AW21" s="109" t="str">
        <f>IFERROR(VLOOKUP(L21,別添①勤務時間!$A$3:$K$39,10,FALSE),"")</f>
        <v/>
      </c>
      <c r="AX21" s="109" t="str">
        <f>IFERROR(VLOOKUP(M21,別添①勤務時間!$A$3:$K$39,10,FALSE),"")</f>
        <v/>
      </c>
      <c r="AY21" s="109" t="str">
        <f>IFERROR(VLOOKUP(N21,別添①勤務時間!$A$3:$K$39,10,FALSE),"")</f>
        <v/>
      </c>
      <c r="AZ21" s="109" t="str">
        <f>IFERROR(VLOOKUP(O21,別添①勤務時間!$A$3:$K$39,10,FALSE),"")</f>
        <v/>
      </c>
      <c r="BA21" s="109" t="str">
        <f>IFERROR(VLOOKUP(P21,別添①勤務時間!$A$3:$K$39,10,FALSE),"")</f>
        <v/>
      </c>
      <c r="BB21" s="109" t="str">
        <f>IFERROR(VLOOKUP(Q21,別添①勤務時間!$A$3:$K$39,10,FALSE),"")</f>
        <v/>
      </c>
      <c r="BC21" s="109" t="str">
        <f>IFERROR(VLOOKUP(R21,別添①勤務時間!$A$3:$K$39,10,FALSE),"")</f>
        <v/>
      </c>
      <c r="BD21" s="109" t="str">
        <f>IFERROR(VLOOKUP(S21,別添①勤務時間!$A$3:$K$39,10,FALSE),"")</f>
        <v/>
      </c>
      <c r="BE21" s="109" t="str">
        <f>IFERROR(VLOOKUP(T21,別添①勤務時間!$A$3:$K$39,10,FALSE),"")</f>
        <v/>
      </c>
      <c r="BF21" s="109" t="str">
        <f>IFERROR(VLOOKUP(U21,別添①勤務時間!$A$3:$K$39,10,FALSE),"")</f>
        <v/>
      </c>
      <c r="BG21" s="109" t="str">
        <f>IFERROR(VLOOKUP(V21,別添①勤務時間!$A$3:$K$39,10,FALSE),"")</f>
        <v/>
      </c>
      <c r="BH21" s="109" t="str">
        <f>IFERROR(VLOOKUP(W21,別添①勤務時間!$A$3:$K$39,10,FALSE),"")</f>
        <v/>
      </c>
      <c r="BI21" s="109" t="str">
        <f>IFERROR(VLOOKUP(X21,別添①勤務時間!$A$3:$K$39,10,FALSE),"")</f>
        <v/>
      </c>
      <c r="BJ21" s="109" t="str">
        <f>IFERROR(VLOOKUP(Y21,別添①勤務時間!$A$3:$K$39,10,FALSE),"")</f>
        <v/>
      </c>
      <c r="BK21" s="109" t="str">
        <f>IFERROR(VLOOKUP(Z21,別添①勤務時間!$A$3:$K$39,10,FALSE),"")</f>
        <v/>
      </c>
      <c r="BL21" s="109" t="str">
        <f>IFERROR(VLOOKUP(AA21,別添①勤務時間!$A$3:$K$39,10,FALSE),"")</f>
        <v/>
      </c>
      <c r="BM21" s="109" t="str">
        <f>IFERROR(VLOOKUP(AB21,別添①勤務時間!$A$3:$K$39,10,FALSE),"")</f>
        <v/>
      </c>
      <c r="BN21" s="109" t="str">
        <f>IFERROR(VLOOKUP(AC21,別添①勤務時間!$A$3:$K$39,10,FALSE),"")</f>
        <v/>
      </c>
      <c r="BO21" s="109" t="str">
        <f>IFERROR(VLOOKUP(AD21,別添①勤務時間!$A$3:$K$39,10,FALSE),"")</f>
        <v/>
      </c>
      <c r="BP21" s="109" t="str">
        <f>IFERROR(VLOOKUP(AE21,別添①勤務時間!$A$3:$K$39,10,FALSE),"")</f>
        <v/>
      </c>
      <c r="BQ21" s="109" t="str">
        <f>IFERROR(VLOOKUP(AF21,別添①勤務時間!$A$3:$K$39,10,FALSE),"")</f>
        <v/>
      </c>
      <c r="BR21" s="109" t="str">
        <f>IFERROR(VLOOKUP(AG21,別添①勤務時間!$A$3:$K$39,10,FALSE),"")</f>
        <v/>
      </c>
      <c r="BS21" s="109" t="str">
        <f>IFERROR(VLOOKUP(AH21,別添①勤務時間!$A$3:$K$39,10,FALSE),"")</f>
        <v/>
      </c>
      <c r="BT21" s="109" t="str">
        <f>IFERROR(VLOOKUP(AI21,別添①勤務時間!$A$3:$K$39,10,FALSE),"")</f>
        <v/>
      </c>
      <c r="BU21" s="109" t="str">
        <f>IFERROR(VLOOKUP(AJ21,別添①勤務時間!$A$3:$K$39,10,FALSE),"")</f>
        <v/>
      </c>
      <c r="BV21" s="109" t="str">
        <f>IFERROR(VLOOKUP(AK21,別添①勤務時間!$A$3:$K$39,10,FALSE),"")</f>
        <v/>
      </c>
      <c r="BW21" s="109" t="str">
        <f>IFERROR(VLOOKUP(AL21,別添①勤務時間!$A$3:$K$39,10,FALSE),"")</f>
        <v/>
      </c>
      <c r="BX21" s="109" t="str">
        <f>IFERROR(VLOOKUP(AM21,別添①勤務時間!$A$3:$K$39,10,FALSE),"")</f>
        <v/>
      </c>
      <c r="BY21" s="109" t="str">
        <f>IFERROR(VLOOKUP(AN21,別添①勤務時間!$A$3:$K$39,10,FALSE),"")</f>
        <v/>
      </c>
      <c r="BZ21" s="109" t="str">
        <f>IFERROR(VLOOKUP(AO21,別添①勤務時間!$A$3:$K$39,10,FALSE),"")</f>
        <v/>
      </c>
    </row>
    <row r="22" spans="1:78" ht="22.8" customHeight="1">
      <c r="A22" s="75">
        <f t="shared" si="4"/>
        <v>10</v>
      </c>
      <c r="B22" s="48"/>
      <c r="C22" s="236"/>
      <c r="D22" s="281"/>
      <c r="E22" s="282"/>
      <c r="F22" s="283"/>
      <c r="G22" s="281"/>
      <c r="H22" s="282"/>
      <c r="I22" s="282"/>
      <c r="J22" s="284"/>
      <c r="K22" s="48"/>
      <c r="L22" s="49"/>
      <c r="M22" s="49"/>
      <c r="N22" s="49"/>
      <c r="O22" s="49"/>
      <c r="P22" s="49"/>
      <c r="Q22" s="51"/>
      <c r="R22" s="50"/>
      <c r="S22" s="49"/>
      <c r="T22" s="49"/>
      <c r="U22" s="49"/>
      <c r="V22" s="49"/>
      <c r="W22" s="49"/>
      <c r="X22" s="51"/>
      <c r="Y22" s="50"/>
      <c r="Z22" s="49"/>
      <c r="AA22" s="49"/>
      <c r="AB22" s="49"/>
      <c r="AC22" s="49"/>
      <c r="AD22" s="49"/>
      <c r="AE22" s="51"/>
      <c r="AF22" s="50"/>
      <c r="AG22" s="49"/>
      <c r="AH22" s="49"/>
      <c r="AI22" s="49"/>
      <c r="AJ22" s="49"/>
      <c r="AK22" s="49"/>
      <c r="AL22" s="51"/>
      <c r="AM22" s="49"/>
      <c r="AN22" s="49"/>
      <c r="AO22" s="51"/>
      <c r="AP22" s="40" t="str">
        <f t="shared" si="5"/>
        <v/>
      </c>
      <c r="AQ22" s="3" t="str">
        <f t="shared" si="7"/>
        <v/>
      </c>
      <c r="AR22" s="3" t="str">
        <f t="shared" si="6"/>
        <v/>
      </c>
      <c r="AS22" s="47"/>
      <c r="AT22" s="52"/>
      <c r="AU22" s="53"/>
      <c r="AV22" s="109" t="str">
        <f>IFERROR(VLOOKUP(K22,別添①勤務時間!$A$3:$K$39,10,FALSE),"")</f>
        <v/>
      </c>
      <c r="AW22" s="109" t="str">
        <f>IFERROR(VLOOKUP(L22,別添①勤務時間!$A$3:$K$39,10,FALSE),"")</f>
        <v/>
      </c>
      <c r="AX22" s="109" t="str">
        <f>IFERROR(VLOOKUP(M22,別添①勤務時間!$A$3:$K$39,10,FALSE),"")</f>
        <v/>
      </c>
      <c r="AY22" s="109" t="str">
        <f>IFERROR(VLOOKUP(N22,別添①勤務時間!$A$3:$K$39,10,FALSE),"")</f>
        <v/>
      </c>
      <c r="AZ22" s="109" t="str">
        <f>IFERROR(VLOOKUP(O22,別添①勤務時間!$A$3:$K$39,10,FALSE),"")</f>
        <v/>
      </c>
      <c r="BA22" s="109" t="str">
        <f>IFERROR(VLOOKUP(P22,別添①勤務時間!$A$3:$K$39,10,FALSE),"")</f>
        <v/>
      </c>
      <c r="BB22" s="109" t="str">
        <f>IFERROR(VLOOKUP(Q22,別添①勤務時間!$A$3:$K$39,10,FALSE),"")</f>
        <v/>
      </c>
      <c r="BC22" s="109" t="str">
        <f>IFERROR(VLOOKUP(R22,別添①勤務時間!$A$3:$K$39,10,FALSE),"")</f>
        <v/>
      </c>
      <c r="BD22" s="109" t="str">
        <f>IFERROR(VLOOKUP(S22,別添①勤務時間!$A$3:$K$39,10,FALSE),"")</f>
        <v/>
      </c>
      <c r="BE22" s="109" t="str">
        <f>IFERROR(VLOOKUP(T22,別添①勤務時間!$A$3:$K$39,10,FALSE),"")</f>
        <v/>
      </c>
      <c r="BF22" s="109" t="str">
        <f>IFERROR(VLOOKUP(U22,別添①勤務時間!$A$3:$K$39,10,FALSE),"")</f>
        <v/>
      </c>
      <c r="BG22" s="109" t="str">
        <f>IFERROR(VLOOKUP(V22,別添①勤務時間!$A$3:$K$39,10,FALSE),"")</f>
        <v/>
      </c>
      <c r="BH22" s="109" t="str">
        <f>IFERROR(VLOOKUP(W22,別添①勤務時間!$A$3:$K$39,10,FALSE),"")</f>
        <v/>
      </c>
      <c r="BI22" s="109" t="str">
        <f>IFERROR(VLOOKUP(X22,別添①勤務時間!$A$3:$K$39,10,FALSE),"")</f>
        <v/>
      </c>
      <c r="BJ22" s="109" t="str">
        <f>IFERROR(VLOOKUP(Y22,別添①勤務時間!$A$3:$K$39,10,FALSE),"")</f>
        <v/>
      </c>
      <c r="BK22" s="109" t="str">
        <f>IFERROR(VLOOKUP(Z22,別添①勤務時間!$A$3:$K$39,10,FALSE),"")</f>
        <v/>
      </c>
      <c r="BL22" s="109" t="str">
        <f>IFERROR(VLOOKUP(AA22,別添①勤務時間!$A$3:$K$39,10,FALSE),"")</f>
        <v/>
      </c>
      <c r="BM22" s="109" t="str">
        <f>IFERROR(VLOOKUP(AB22,別添①勤務時間!$A$3:$K$39,10,FALSE),"")</f>
        <v/>
      </c>
      <c r="BN22" s="109" t="str">
        <f>IFERROR(VLOOKUP(AC22,別添①勤務時間!$A$3:$K$39,10,FALSE),"")</f>
        <v/>
      </c>
      <c r="BO22" s="109" t="str">
        <f>IFERROR(VLOOKUP(AD22,別添①勤務時間!$A$3:$K$39,10,FALSE),"")</f>
        <v/>
      </c>
      <c r="BP22" s="109" t="str">
        <f>IFERROR(VLOOKUP(AE22,別添①勤務時間!$A$3:$K$39,10,FALSE),"")</f>
        <v/>
      </c>
      <c r="BQ22" s="109" t="str">
        <f>IFERROR(VLOOKUP(AF22,別添①勤務時間!$A$3:$K$39,10,FALSE),"")</f>
        <v/>
      </c>
      <c r="BR22" s="109" t="str">
        <f>IFERROR(VLOOKUP(AG22,別添①勤務時間!$A$3:$K$39,10,FALSE),"")</f>
        <v/>
      </c>
      <c r="BS22" s="109" t="str">
        <f>IFERROR(VLOOKUP(AH22,別添①勤務時間!$A$3:$K$39,10,FALSE),"")</f>
        <v/>
      </c>
      <c r="BT22" s="109" t="str">
        <f>IFERROR(VLOOKUP(AI22,別添①勤務時間!$A$3:$K$39,10,FALSE),"")</f>
        <v/>
      </c>
      <c r="BU22" s="109" t="str">
        <f>IFERROR(VLOOKUP(AJ22,別添①勤務時間!$A$3:$K$39,10,FALSE),"")</f>
        <v/>
      </c>
      <c r="BV22" s="109" t="str">
        <f>IFERROR(VLOOKUP(AK22,別添①勤務時間!$A$3:$K$39,10,FALSE),"")</f>
        <v/>
      </c>
      <c r="BW22" s="109" t="str">
        <f>IFERROR(VLOOKUP(AL22,別添①勤務時間!$A$3:$K$39,10,FALSE),"")</f>
        <v/>
      </c>
      <c r="BX22" s="109" t="str">
        <f>IFERROR(VLOOKUP(AM22,別添①勤務時間!$A$3:$K$39,10,FALSE),"")</f>
        <v/>
      </c>
      <c r="BY22" s="109" t="str">
        <f>IFERROR(VLOOKUP(AN22,別添①勤務時間!$A$3:$K$39,10,FALSE),"")</f>
        <v/>
      </c>
      <c r="BZ22" s="109" t="str">
        <f>IFERROR(VLOOKUP(AO22,別添①勤務時間!$A$3:$K$39,10,FALSE),"")</f>
        <v/>
      </c>
    </row>
    <row r="23" spans="1:78" ht="22.8" customHeight="1">
      <c r="A23" s="75">
        <f t="shared" si="4"/>
        <v>11</v>
      </c>
      <c r="B23" s="48"/>
      <c r="C23" s="236"/>
      <c r="D23" s="281"/>
      <c r="E23" s="282"/>
      <c r="F23" s="283"/>
      <c r="G23" s="281"/>
      <c r="H23" s="282"/>
      <c r="I23" s="282"/>
      <c r="J23" s="284"/>
      <c r="K23" s="48"/>
      <c r="L23" s="49"/>
      <c r="M23" s="49"/>
      <c r="N23" s="49"/>
      <c r="O23" s="49"/>
      <c r="P23" s="49"/>
      <c r="Q23" s="51"/>
      <c r="R23" s="50"/>
      <c r="S23" s="49"/>
      <c r="T23" s="49"/>
      <c r="U23" s="49"/>
      <c r="V23" s="49"/>
      <c r="W23" s="49"/>
      <c r="X23" s="51"/>
      <c r="Y23" s="50"/>
      <c r="Z23" s="49"/>
      <c r="AA23" s="49"/>
      <c r="AB23" s="49"/>
      <c r="AC23" s="49"/>
      <c r="AD23" s="49"/>
      <c r="AE23" s="51"/>
      <c r="AF23" s="50"/>
      <c r="AG23" s="49"/>
      <c r="AH23" s="49"/>
      <c r="AI23" s="49"/>
      <c r="AJ23" s="49"/>
      <c r="AK23" s="49"/>
      <c r="AL23" s="51"/>
      <c r="AM23" s="49"/>
      <c r="AN23" s="49"/>
      <c r="AO23" s="51"/>
      <c r="AP23" s="40" t="str">
        <f t="shared" si="5"/>
        <v/>
      </c>
      <c r="AQ23" s="3" t="str">
        <f t="shared" si="7"/>
        <v/>
      </c>
      <c r="AR23" s="3" t="str">
        <f t="shared" si="6"/>
        <v/>
      </c>
      <c r="AS23" s="47"/>
      <c r="AT23" s="52"/>
      <c r="AU23" s="53"/>
      <c r="AV23" s="109" t="str">
        <f>IFERROR(VLOOKUP(K23,別添①勤務時間!$A$3:$K$39,10,FALSE),"")</f>
        <v/>
      </c>
      <c r="AW23" s="109" t="str">
        <f>IFERROR(VLOOKUP(L23,別添①勤務時間!$A$3:$K$39,10,FALSE),"")</f>
        <v/>
      </c>
      <c r="AX23" s="109" t="str">
        <f>IFERROR(VLOOKUP(M23,別添①勤務時間!$A$3:$K$39,10,FALSE),"")</f>
        <v/>
      </c>
      <c r="AY23" s="109" t="str">
        <f>IFERROR(VLOOKUP(N23,別添①勤務時間!$A$3:$K$39,10,FALSE),"")</f>
        <v/>
      </c>
      <c r="AZ23" s="109" t="str">
        <f>IFERROR(VLOOKUP(O23,別添①勤務時間!$A$3:$K$39,10,FALSE),"")</f>
        <v/>
      </c>
      <c r="BA23" s="109" t="str">
        <f>IFERROR(VLOOKUP(P23,別添①勤務時間!$A$3:$K$39,10,FALSE),"")</f>
        <v/>
      </c>
      <c r="BB23" s="109" t="str">
        <f>IFERROR(VLOOKUP(Q23,別添①勤務時間!$A$3:$K$39,10,FALSE),"")</f>
        <v/>
      </c>
      <c r="BC23" s="109" t="str">
        <f>IFERROR(VLOOKUP(R23,別添①勤務時間!$A$3:$K$39,10,FALSE),"")</f>
        <v/>
      </c>
      <c r="BD23" s="109" t="str">
        <f>IFERROR(VLOOKUP(S23,別添①勤務時間!$A$3:$K$39,10,FALSE),"")</f>
        <v/>
      </c>
      <c r="BE23" s="109" t="str">
        <f>IFERROR(VLOOKUP(T23,別添①勤務時間!$A$3:$K$39,10,FALSE),"")</f>
        <v/>
      </c>
      <c r="BF23" s="109" t="str">
        <f>IFERROR(VLOOKUP(U23,別添①勤務時間!$A$3:$K$39,10,FALSE),"")</f>
        <v/>
      </c>
      <c r="BG23" s="109" t="str">
        <f>IFERROR(VLOOKUP(V23,別添①勤務時間!$A$3:$K$39,10,FALSE),"")</f>
        <v/>
      </c>
      <c r="BH23" s="109" t="str">
        <f>IFERROR(VLOOKUP(W23,別添①勤務時間!$A$3:$K$39,10,FALSE),"")</f>
        <v/>
      </c>
      <c r="BI23" s="109" t="str">
        <f>IFERROR(VLOOKUP(X23,別添①勤務時間!$A$3:$K$39,10,FALSE),"")</f>
        <v/>
      </c>
      <c r="BJ23" s="109" t="str">
        <f>IFERROR(VLOOKUP(Y23,別添①勤務時間!$A$3:$K$39,10,FALSE),"")</f>
        <v/>
      </c>
      <c r="BK23" s="109" t="str">
        <f>IFERROR(VLOOKUP(Z23,別添①勤務時間!$A$3:$K$39,10,FALSE),"")</f>
        <v/>
      </c>
      <c r="BL23" s="109" t="str">
        <f>IFERROR(VLOOKUP(AA23,別添①勤務時間!$A$3:$K$39,10,FALSE),"")</f>
        <v/>
      </c>
      <c r="BM23" s="109" t="str">
        <f>IFERROR(VLOOKUP(AB23,別添①勤務時間!$A$3:$K$39,10,FALSE),"")</f>
        <v/>
      </c>
      <c r="BN23" s="109" t="str">
        <f>IFERROR(VLOOKUP(AC23,別添①勤務時間!$A$3:$K$39,10,FALSE),"")</f>
        <v/>
      </c>
      <c r="BO23" s="109" t="str">
        <f>IFERROR(VLOOKUP(AD23,別添①勤務時間!$A$3:$K$39,10,FALSE),"")</f>
        <v/>
      </c>
      <c r="BP23" s="109" t="str">
        <f>IFERROR(VLOOKUP(AE23,別添①勤務時間!$A$3:$K$39,10,FALSE),"")</f>
        <v/>
      </c>
      <c r="BQ23" s="109" t="str">
        <f>IFERROR(VLOOKUP(AF23,別添①勤務時間!$A$3:$K$39,10,FALSE),"")</f>
        <v/>
      </c>
      <c r="BR23" s="109" t="str">
        <f>IFERROR(VLOOKUP(AG23,別添①勤務時間!$A$3:$K$39,10,FALSE),"")</f>
        <v/>
      </c>
      <c r="BS23" s="109" t="str">
        <f>IFERROR(VLOOKUP(AH23,別添①勤務時間!$A$3:$K$39,10,FALSE),"")</f>
        <v/>
      </c>
      <c r="BT23" s="109" t="str">
        <f>IFERROR(VLOOKUP(AI23,別添①勤務時間!$A$3:$K$39,10,FALSE),"")</f>
        <v/>
      </c>
      <c r="BU23" s="109" t="str">
        <f>IFERROR(VLOOKUP(AJ23,別添①勤務時間!$A$3:$K$39,10,FALSE),"")</f>
        <v/>
      </c>
      <c r="BV23" s="109" t="str">
        <f>IFERROR(VLOOKUP(AK23,別添①勤務時間!$A$3:$K$39,10,FALSE),"")</f>
        <v/>
      </c>
      <c r="BW23" s="109" t="str">
        <f>IFERROR(VLOOKUP(AL23,別添①勤務時間!$A$3:$K$39,10,FALSE),"")</f>
        <v/>
      </c>
      <c r="BX23" s="109" t="str">
        <f>IFERROR(VLOOKUP(AM23,別添①勤務時間!$A$3:$K$39,10,FALSE),"")</f>
        <v/>
      </c>
      <c r="BY23" s="109" t="str">
        <f>IFERROR(VLOOKUP(AN23,別添①勤務時間!$A$3:$K$39,10,FALSE),"")</f>
        <v/>
      </c>
      <c r="BZ23" s="109" t="str">
        <f>IFERROR(VLOOKUP(AO23,別添①勤務時間!$A$3:$K$39,10,FALSE),"")</f>
        <v/>
      </c>
    </row>
    <row r="24" spans="1:78" ht="22.8" customHeight="1">
      <c r="A24" s="75">
        <f t="shared" si="4"/>
        <v>12</v>
      </c>
      <c r="B24" s="48"/>
      <c r="C24" s="236"/>
      <c r="D24" s="281"/>
      <c r="E24" s="282"/>
      <c r="F24" s="283"/>
      <c r="G24" s="281"/>
      <c r="H24" s="282"/>
      <c r="I24" s="282"/>
      <c r="J24" s="284"/>
      <c r="K24" s="48"/>
      <c r="L24" s="49"/>
      <c r="M24" s="49"/>
      <c r="N24" s="49"/>
      <c r="O24" s="49"/>
      <c r="P24" s="49"/>
      <c r="Q24" s="51"/>
      <c r="R24" s="50"/>
      <c r="S24" s="49"/>
      <c r="T24" s="49"/>
      <c r="U24" s="49"/>
      <c r="V24" s="49"/>
      <c r="W24" s="49"/>
      <c r="X24" s="51"/>
      <c r="Y24" s="50"/>
      <c r="Z24" s="49"/>
      <c r="AA24" s="49"/>
      <c r="AB24" s="49"/>
      <c r="AC24" s="49"/>
      <c r="AD24" s="49"/>
      <c r="AE24" s="51"/>
      <c r="AF24" s="50"/>
      <c r="AG24" s="49"/>
      <c r="AH24" s="49"/>
      <c r="AI24" s="49"/>
      <c r="AJ24" s="49"/>
      <c r="AK24" s="49"/>
      <c r="AL24" s="51"/>
      <c r="AM24" s="49"/>
      <c r="AN24" s="49"/>
      <c r="AO24" s="51"/>
      <c r="AP24" s="40" t="str">
        <f t="shared" si="5"/>
        <v/>
      </c>
      <c r="AQ24" s="3" t="str">
        <f t="shared" si="7"/>
        <v/>
      </c>
      <c r="AR24" s="3" t="str">
        <f t="shared" si="6"/>
        <v/>
      </c>
      <c r="AS24" s="47"/>
      <c r="AT24" s="52"/>
      <c r="AU24" s="53"/>
      <c r="AV24" s="109" t="str">
        <f>IFERROR(VLOOKUP(K24,別添①勤務時間!$A$3:$K$39,10,FALSE),"")</f>
        <v/>
      </c>
      <c r="AW24" s="109" t="str">
        <f>IFERROR(VLOOKUP(L24,別添①勤務時間!$A$3:$K$39,10,FALSE),"")</f>
        <v/>
      </c>
      <c r="AX24" s="109" t="str">
        <f>IFERROR(VLOOKUP(M24,別添①勤務時間!$A$3:$K$39,10,FALSE),"")</f>
        <v/>
      </c>
      <c r="AY24" s="109" t="str">
        <f>IFERROR(VLOOKUP(N24,別添①勤務時間!$A$3:$K$39,10,FALSE),"")</f>
        <v/>
      </c>
      <c r="AZ24" s="109" t="str">
        <f>IFERROR(VLOOKUP(O24,別添①勤務時間!$A$3:$K$39,10,FALSE),"")</f>
        <v/>
      </c>
      <c r="BA24" s="109" t="str">
        <f>IFERROR(VLOOKUP(P24,別添①勤務時間!$A$3:$K$39,10,FALSE),"")</f>
        <v/>
      </c>
      <c r="BB24" s="109" t="str">
        <f>IFERROR(VLOOKUP(Q24,別添①勤務時間!$A$3:$K$39,10,FALSE),"")</f>
        <v/>
      </c>
      <c r="BC24" s="109" t="str">
        <f>IFERROR(VLOOKUP(R24,別添①勤務時間!$A$3:$K$39,10,FALSE),"")</f>
        <v/>
      </c>
      <c r="BD24" s="109" t="str">
        <f>IFERROR(VLOOKUP(S24,別添①勤務時間!$A$3:$K$39,10,FALSE),"")</f>
        <v/>
      </c>
      <c r="BE24" s="109" t="str">
        <f>IFERROR(VLOOKUP(T24,別添①勤務時間!$A$3:$K$39,10,FALSE),"")</f>
        <v/>
      </c>
      <c r="BF24" s="109" t="str">
        <f>IFERROR(VLOOKUP(U24,別添①勤務時間!$A$3:$K$39,10,FALSE),"")</f>
        <v/>
      </c>
      <c r="BG24" s="109" t="str">
        <f>IFERROR(VLOOKUP(V24,別添①勤務時間!$A$3:$K$39,10,FALSE),"")</f>
        <v/>
      </c>
      <c r="BH24" s="109" t="str">
        <f>IFERROR(VLOOKUP(W24,別添①勤務時間!$A$3:$K$39,10,FALSE),"")</f>
        <v/>
      </c>
      <c r="BI24" s="109" t="str">
        <f>IFERROR(VLOOKUP(X24,別添①勤務時間!$A$3:$K$39,10,FALSE),"")</f>
        <v/>
      </c>
      <c r="BJ24" s="109" t="str">
        <f>IFERROR(VLOOKUP(Y24,別添①勤務時間!$A$3:$K$39,10,FALSE),"")</f>
        <v/>
      </c>
      <c r="BK24" s="109" t="str">
        <f>IFERROR(VLOOKUP(Z24,別添①勤務時間!$A$3:$K$39,10,FALSE),"")</f>
        <v/>
      </c>
      <c r="BL24" s="109" t="str">
        <f>IFERROR(VLOOKUP(AA24,別添①勤務時間!$A$3:$K$39,10,FALSE),"")</f>
        <v/>
      </c>
      <c r="BM24" s="109" t="str">
        <f>IFERROR(VLOOKUP(AB24,別添①勤務時間!$A$3:$K$39,10,FALSE),"")</f>
        <v/>
      </c>
      <c r="BN24" s="109" t="str">
        <f>IFERROR(VLOOKUP(AC24,別添①勤務時間!$A$3:$K$39,10,FALSE),"")</f>
        <v/>
      </c>
      <c r="BO24" s="109" t="str">
        <f>IFERROR(VLOOKUP(AD24,別添①勤務時間!$A$3:$K$39,10,FALSE),"")</f>
        <v/>
      </c>
      <c r="BP24" s="109" t="str">
        <f>IFERROR(VLOOKUP(AE24,別添①勤務時間!$A$3:$K$39,10,FALSE),"")</f>
        <v/>
      </c>
      <c r="BQ24" s="109" t="str">
        <f>IFERROR(VLOOKUP(AF24,別添①勤務時間!$A$3:$K$39,10,FALSE),"")</f>
        <v/>
      </c>
      <c r="BR24" s="109" t="str">
        <f>IFERROR(VLOOKUP(AG24,別添①勤務時間!$A$3:$K$39,10,FALSE),"")</f>
        <v/>
      </c>
      <c r="BS24" s="109" t="str">
        <f>IFERROR(VLOOKUP(AH24,別添①勤務時間!$A$3:$K$39,10,FALSE),"")</f>
        <v/>
      </c>
      <c r="BT24" s="109" t="str">
        <f>IFERROR(VLOOKUP(AI24,別添①勤務時間!$A$3:$K$39,10,FALSE),"")</f>
        <v/>
      </c>
      <c r="BU24" s="109" t="str">
        <f>IFERROR(VLOOKUP(AJ24,別添①勤務時間!$A$3:$K$39,10,FALSE),"")</f>
        <v/>
      </c>
      <c r="BV24" s="109" t="str">
        <f>IFERROR(VLOOKUP(AK24,別添①勤務時間!$A$3:$K$39,10,FALSE),"")</f>
        <v/>
      </c>
      <c r="BW24" s="109" t="str">
        <f>IFERROR(VLOOKUP(AL24,別添①勤務時間!$A$3:$K$39,10,FALSE),"")</f>
        <v/>
      </c>
      <c r="BX24" s="109" t="str">
        <f>IFERROR(VLOOKUP(AM24,別添①勤務時間!$A$3:$K$39,10,FALSE),"")</f>
        <v/>
      </c>
      <c r="BY24" s="109" t="str">
        <f>IFERROR(VLOOKUP(AN24,別添①勤務時間!$A$3:$K$39,10,FALSE),"")</f>
        <v/>
      </c>
      <c r="BZ24" s="109" t="str">
        <f>IFERROR(VLOOKUP(AO24,別添①勤務時間!$A$3:$K$39,10,FALSE),"")</f>
        <v/>
      </c>
    </row>
    <row r="25" spans="1:78" ht="22.8" customHeight="1">
      <c r="A25" s="75">
        <f t="shared" si="4"/>
        <v>13</v>
      </c>
      <c r="B25" s="48"/>
      <c r="C25" s="236"/>
      <c r="D25" s="281"/>
      <c r="E25" s="282"/>
      <c r="F25" s="283"/>
      <c r="G25" s="281"/>
      <c r="H25" s="282"/>
      <c r="I25" s="282"/>
      <c r="J25" s="284"/>
      <c r="K25" s="48"/>
      <c r="L25" s="49"/>
      <c r="M25" s="49"/>
      <c r="N25" s="49"/>
      <c r="O25" s="49"/>
      <c r="P25" s="49"/>
      <c r="Q25" s="51"/>
      <c r="R25" s="50"/>
      <c r="S25" s="49"/>
      <c r="T25" s="49"/>
      <c r="U25" s="49"/>
      <c r="V25" s="49"/>
      <c r="W25" s="49"/>
      <c r="X25" s="51"/>
      <c r="Y25" s="50"/>
      <c r="Z25" s="49"/>
      <c r="AA25" s="49"/>
      <c r="AB25" s="49"/>
      <c r="AC25" s="49"/>
      <c r="AD25" s="49"/>
      <c r="AE25" s="51"/>
      <c r="AF25" s="50"/>
      <c r="AG25" s="49"/>
      <c r="AH25" s="49"/>
      <c r="AI25" s="49"/>
      <c r="AJ25" s="49"/>
      <c r="AK25" s="49"/>
      <c r="AL25" s="51"/>
      <c r="AM25" s="49"/>
      <c r="AN25" s="49"/>
      <c r="AO25" s="51"/>
      <c r="AP25" s="40" t="str">
        <f>IF($G25="","",IFERROR(IF($AP$3="4週",SUM($AV25:$BW25),SUM($AV25:$BZ25)),""))</f>
        <v/>
      </c>
      <c r="AQ25" s="3" t="str">
        <f t="shared" si="7"/>
        <v/>
      </c>
      <c r="AR25" s="3" t="str">
        <f t="shared" si="6"/>
        <v/>
      </c>
      <c r="AS25" s="47"/>
      <c r="AT25" s="52"/>
      <c r="AU25" s="53"/>
      <c r="AV25" s="109" t="str">
        <f>IFERROR(VLOOKUP(K25,別添①勤務時間!$A$3:$K$39,10,FALSE),"")</f>
        <v/>
      </c>
      <c r="AW25" s="109" t="str">
        <f>IFERROR(VLOOKUP(L25,別添①勤務時間!$A$3:$K$39,10,FALSE),"")</f>
        <v/>
      </c>
      <c r="AX25" s="109" t="str">
        <f>IFERROR(VLOOKUP(M25,別添①勤務時間!$A$3:$K$39,10,FALSE),"")</f>
        <v/>
      </c>
      <c r="AY25" s="109" t="str">
        <f>IFERROR(VLOOKUP(N25,別添①勤務時間!$A$3:$K$39,10,FALSE),"")</f>
        <v/>
      </c>
      <c r="AZ25" s="109" t="str">
        <f>IFERROR(VLOOKUP(O25,別添①勤務時間!$A$3:$K$39,10,FALSE),"")</f>
        <v/>
      </c>
      <c r="BA25" s="109" t="str">
        <f>IFERROR(VLOOKUP(P25,別添①勤務時間!$A$3:$K$39,10,FALSE),"")</f>
        <v/>
      </c>
      <c r="BB25" s="109" t="str">
        <f>IFERROR(VLOOKUP(Q25,別添①勤務時間!$A$3:$K$39,10,FALSE),"")</f>
        <v/>
      </c>
      <c r="BC25" s="109" t="str">
        <f>IFERROR(VLOOKUP(R25,別添①勤務時間!$A$3:$K$39,10,FALSE),"")</f>
        <v/>
      </c>
      <c r="BD25" s="109" t="str">
        <f>IFERROR(VLOOKUP(S25,別添①勤務時間!$A$3:$K$39,10,FALSE),"")</f>
        <v/>
      </c>
      <c r="BE25" s="109" t="str">
        <f>IFERROR(VLOOKUP(T25,別添①勤務時間!$A$3:$K$39,10,FALSE),"")</f>
        <v/>
      </c>
      <c r="BF25" s="109" t="str">
        <f>IFERROR(VLOOKUP(U25,別添①勤務時間!$A$3:$K$39,10,FALSE),"")</f>
        <v/>
      </c>
      <c r="BG25" s="109" t="str">
        <f>IFERROR(VLOOKUP(V25,別添①勤務時間!$A$3:$K$39,10,FALSE),"")</f>
        <v/>
      </c>
      <c r="BH25" s="109" t="str">
        <f>IFERROR(VLOOKUP(W25,別添①勤務時間!$A$3:$K$39,10,FALSE),"")</f>
        <v/>
      </c>
      <c r="BI25" s="109" t="str">
        <f>IFERROR(VLOOKUP(X25,別添①勤務時間!$A$3:$K$39,10,FALSE),"")</f>
        <v/>
      </c>
      <c r="BJ25" s="109" t="str">
        <f>IFERROR(VLOOKUP(Y25,別添①勤務時間!$A$3:$K$39,10,FALSE),"")</f>
        <v/>
      </c>
      <c r="BK25" s="109" t="str">
        <f>IFERROR(VLOOKUP(Z25,別添①勤務時間!$A$3:$K$39,10,FALSE),"")</f>
        <v/>
      </c>
      <c r="BL25" s="109" t="str">
        <f>IFERROR(VLOOKUP(AA25,別添①勤務時間!$A$3:$K$39,10,FALSE),"")</f>
        <v/>
      </c>
      <c r="BM25" s="109" t="str">
        <f>IFERROR(VLOOKUP(AB25,別添①勤務時間!$A$3:$K$39,10,FALSE),"")</f>
        <v/>
      </c>
      <c r="BN25" s="109" t="str">
        <f>IFERROR(VLOOKUP(AC25,別添①勤務時間!$A$3:$K$39,10,FALSE),"")</f>
        <v/>
      </c>
      <c r="BO25" s="109" t="str">
        <f>IFERROR(VLOOKUP(AD25,別添①勤務時間!$A$3:$K$39,10,FALSE),"")</f>
        <v/>
      </c>
      <c r="BP25" s="109" t="str">
        <f>IFERROR(VLOOKUP(AE25,別添①勤務時間!$A$3:$K$39,10,FALSE),"")</f>
        <v/>
      </c>
      <c r="BQ25" s="109" t="str">
        <f>IFERROR(VLOOKUP(AF25,別添①勤務時間!$A$3:$K$39,10,FALSE),"")</f>
        <v/>
      </c>
      <c r="BR25" s="109" t="str">
        <f>IFERROR(VLOOKUP(AG25,別添①勤務時間!$A$3:$K$39,10,FALSE),"")</f>
        <v/>
      </c>
      <c r="BS25" s="109" t="str">
        <f>IFERROR(VLOOKUP(AH25,別添①勤務時間!$A$3:$K$39,10,FALSE),"")</f>
        <v/>
      </c>
      <c r="BT25" s="109" t="str">
        <f>IFERROR(VLOOKUP(AI25,別添①勤務時間!$A$3:$K$39,10,FALSE),"")</f>
        <v/>
      </c>
      <c r="BU25" s="109" t="str">
        <f>IFERROR(VLOOKUP(AJ25,別添①勤務時間!$A$3:$K$39,10,FALSE),"")</f>
        <v/>
      </c>
      <c r="BV25" s="109" t="str">
        <f>IFERROR(VLOOKUP(AK25,別添①勤務時間!$A$3:$K$39,10,FALSE),"")</f>
        <v/>
      </c>
      <c r="BW25" s="109" t="str">
        <f>IFERROR(VLOOKUP(AL25,別添①勤務時間!$A$3:$K$39,10,FALSE),"")</f>
        <v/>
      </c>
      <c r="BX25" s="109" t="str">
        <f>IFERROR(VLOOKUP(AM25,別添①勤務時間!$A$3:$K$39,10,FALSE),"")</f>
        <v/>
      </c>
      <c r="BY25" s="109" t="str">
        <f>IFERROR(VLOOKUP(AN25,別添①勤務時間!$A$3:$K$39,10,FALSE),"")</f>
        <v/>
      </c>
      <c r="BZ25" s="109" t="str">
        <f>IFERROR(VLOOKUP(AO25,別添①勤務時間!$A$3:$K$39,10,FALSE),"")</f>
        <v/>
      </c>
    </row>
    <row r="26" spans="1:78" ht="22.8" customHeight="1">
      <c r="A26" s="75">
        <f t="shared" si="4"/>
        <v>14</v>
      </c>
      <c r="B26" s="48"/>
      <c r="C26" s="236"/>
      <c r="D26" s="281"/>
      <c r="E26" s="282"/>
      <c r="F26" s="283"/>
      <c r="G26" s="281"/>
      <c r="H26" s="282"/>
      <c r="I26" s="282"/>
      <c r="J26" s="284"/>
      <c r="K26" s="48"/>
      <c r="L26" s="49"/>
      <c r="M26" s="49"/>
      <c r="N26" s="49"/>
      <c r="O26" s="49"/>
      <c r="P26" s="49"/>
      <c r="Q26" s="51"/>
      <c r="R26" s="50"/>
      <c r="S26" s="49"/>
      <c r="T26" s="49"/>
      <c r="U26" s="49"/>
      <c r="V26" s="49"/>
      <c r="W26" s="49"/>
      <c r="X26" s="51"/>
      <c r="Y26" s="50"/>
      <c r="Z26" s="49"/>
      <c r="AA26" s="49"/>
      <c r="AB26" s="49"/>
      <c r="AC26" s="49"/>
      <c r="AD26" s="49"/>
      <c r="AE26" s="51"/>
      <c r="AF26" s="50"/>
      <c r="AG26" s="49"/>
      <c r="AH26" s="49"/>
      <c r="AI26" s="49"/>
      <c r="AJ26" s="49"/>
      <c r="AK26" s="49"/>
      <c r="AL26" s="51"/>
      <c r="AM26" s="49"/>
      <c r="AN26" s="49"/>
      <c r="AO26" s="51"/>
      <c r="AP26" s="40" t="str">
        <f t="shared" si="5"/>
        <v/>
      </c>
      <c r="AQ26" s="3" t="str">
        <f t="shared" si="7"/>
        <v/>
      </c>
      <c r="AR26" s="3" t="str">
        <f t="shared" si="6"/>
        <v/>
      </c>
      <c r="AS26" s="47"/>
      <c r="AT26" s="52"/>
      <c r="AU26" s="53"/>
      <c r="AV26" s="109" t="str">
        <f>IFERROR(VLOOKUP(K26,別添①勤務時間!$A$3:$K$39,10,FALSE),"")</f>
        <v/>
      </c>
      <c r="AW26" s="109" t="str">
        <f>IFERROR(VLOOKUP(L26,別添①勤務時間!$A$3:$K$39,10,FALSE),"")</f>
        <v/>
      </c>
      <c r="AX26" s="109" t="str">
        <f>IFERROR(VLOOKUP(M26,別添①勤務時間!$A$3:$K$39,10,FALSE),"")</f>
        <v/>
      </c>
      <c r="AY26" s="109" t="str">
        <f>IFERROR(VLOOKUP(N26,別添①勤務時間!$A$3:$K$39,10,FALSE),"")</f>
        <v/>
      </c>
      <c r="AZ26" s="109" t="str">
        <f>IFERROR(VLOOKUP(O26,別添①勤務時間!$A$3:$K$39,10,FALSE),"")</f>
        <v/>
      </c>
      <c r="BA26" s="109" t="str">
        <f>IFERROR(VLOOKUP(P26,別添①勤務時間!$A$3:$K$39,10,FALSE),"")</f>
        <v/>
      </c>
      <c r="BB26" s="109" t="str">
        <f>IFERROR(VLOOKUP(Q26,別添①勤務時間!$A$3:$K$39,10,FALSE),"")</f>
        <v/>
      </c>
      <c r="BC26" s="109" t="str">
        <f>IFERROR(VLOOKUP(R26,別添①勤務時間!$A$3:$K$39,10,FALSE),"")</f>
        <v/>
      </c>
      <c r="BD26" s="109" t="str">
        <f>IFERROR(VLOOKUP(S26,別添①勤務時間!$A$3:$K$39,10,FALSE),"")</f>
        <v/>
      </c>
      <c r="BE26" s="109" t="str">
        <f>IFERROR(VLOOKUP(T26,別添①勤務時間!$A$3:$K$39,10,FALSE),"")</f>
        <v/>
      </c>
      <c r="BF26" s="109" t="str">
        <f>IFERROR(VLOOKUP(U26,別添①勤務時間!$A$3:$K$39,10,FALSE),"")</f>
        <v/>
      </c>
      <c r="BG26" s="109" t="str">
        <f>IFERROR(VLOOKUP(V26,別添①勤務時間!$A$3:$K$39,10,FALSE),"")</f>
        <v/>
      </c>
      <c r="BH26" s="109" t="str">
        <f>IFERROR(VLOOKUP(W26,別添①勤務時間!$A$3:$K$39,10,FALSE),"")</f>
        <v/>
      </c>
      <c r="BI26" s="109" t="str">
        <f>IFERROR(VLOOKUP(X26,別添①勤務時間!$A$3:$K$39,10,FALSE),"")</f>
        <v/>
      </c>
      <c r="BJ26" s="109" t="str">
        <f>IFERROR(VLOOKUP(Y26,別添①勤務時間!$A$3:$K$39,10,FALSE),"")</f>
        <v/>
      </c>
      <c r="BK26" s="109" t="str">
        <f>IFERROR(VLOOKUP(Z26,別添①勤務時間!$A$3:$K$39,10,FALSE),"")</f>
        <v/>
      </c>
      <c r="BL26" s="109" t="str">
        <f>IFERROR(VLOOKUP(AA26,別添①勤務時間!$A$3:$K$39,10,FALSE),"")</f>
        <v/>
      </c>
      <c r="BM26" s="109" t="str">
        <f>IFERROR(VLOOKUP(AB26,別添①勤務時間!$A$3:$K$39,10,FALSE),"")</f>
        <v/>
      </c>
      <c r="BN26" s="109" t="str">
        <f>IFERROR(VLOOKUP(AC26,別添①勤務時間!$A$3:$K$39,10,FALSE),"")</f>
        <v/>
      </c>
      <c r="BO26" s="109" t="str">
        <f>IFERROR(VLOOKUP(AD26,別添①勤務時間!$A$3:$K$39,10,FALSE),"")</f>
        <v/>
      </c>
      <c r="BP26" s="109" t="str">
        <f>IFERROR(VLOOKUP(AE26,別添①勤務時間!$A$3:$K$39,10,FALSE),"")</f>
        <v/>
      </c>
      <c r="BQ26" s="109" t="str">
        <f>IFERROR(VLOOKUP(AF26,別添①勤務時間!$A$3:$K$39,10,FALSE),"")</f>
        <v/>
      </c>
      <c r="BR26" s="109" t="str">
        <f>IFERROR(VLOOKUP(AG26,別添①勤務時間!$A$3:$K$39,10,FALSE),"")</f>
        <v/>
      </c>
      <c r="BS26" s="109" t="str">
        <f>IFERROR(VLOOKUP(AH26,別添①勤務時間!$A$3:$K$39,10,FALSE),"")</f>
        <v/>
      </c>
      <c r="BT26" s="109" t="str">
        <f>IFERROR(VLOOKUP(AI26,別添①勤務時間!$A$3:$K$39,10,FALSE),"")</f>
        <v/>
      </c>
      <c r="BU26" s="109" t="str">
        <f>IFERROR(VLOOKUP(AJ26,別添①勤務時間!$A$3:$K$39,10,FALSE),"")</f>
        <v/>
      </c>
      <c r="BV26" s="109" t="str">
        <f>IFERROR(VLOOKUP(AK26,別添①勤務時間!$A$3:$K$39,10,FALSE),"")</f>
        <v/>
      </c>
      <c r="BW26" s="109" t="str">
        <f>IFERROR(VLOOKUP(AL26,別添①勤務時間!$A$3:$K$39,10,FALSE),"")</f>
        <v/>
      </c>
      <c r="BX26" s="109" t="str">
        <f>IFERROR(VLOOKUP(AM26,別添①勤務時間!$A$3:$K$39,10,FALSE),"")</f>
        <v/>
      </c>
      <c r="BY26" s="109" t="str">
        <f>IFERROR(VLOOKUP(AN26,別添①勤務時間!$A$3:$K$39,10,FALSE),"")</f>
        <v/>
      </c>
      <c r="BZ26" s="109" t="str">
        <f>IFERROR(VLOOKUP(AO26,別添①勤務時間!$A$3:$K$39,10,FALSE),"")</f>
        <v/>
      </c>
    </row>
    <row r="27" spans="1:78" ht="22.8" customHeight="1">
      <c r="A27" s="75">
        <f t="shared" si="4"/>
        <v>15</v>
      </c>
      <c r="B27" s="48"/>
      <c r="C27" s="236"/>
      <c r="D27" s="281"/>
      <c r="E27" s="282"/>
      <c r="F27" s="283"/>
      <c r="G27" s="281"/>
      <c r="H27" s="282"/>
      <c r="I27" s="282"/>
      <c r="J27" s="284"/>
      <c r="K27" s="48"/>
      <c r="L27" s="49"/>
      <c r="M27" s="49"/>
      <c r="N27" s="49"/>
      <c r="O27" s="49"/>
      <c r="P27" s="49"/>
      <c r="Q27" s="51"/>
      <c r="R27" s="50"/>
      <c r="S27" s="49"/>
      <c r="T27" s="49"/>
      <c r="U27" s="49"/>
      <c r="V27" s="49"/>
      <c r="W27" s="49"/>
      <c r="X27" s="51"/>
      <c r="Y27" s="50"/>
      <c r="Z27" s="49"/>
      <c r="AA27" s="49"/>
      <c r="AB27" s="49"/>
      <c r="AC27" s="49"/>
      <c r="AD27" s="49"/>
      <c r="AE27" s="51"/>
      <c r="AF27" s="50"/>
      <c r="AG27" s="49"/>
      <c r="AH27" s="49"/>
      <c r="AI27" s="49"/>
      <c r="AJ27" s="49"/>
      <c r="AK27" s="49"/>
      <c r="AL27" s="51"/>
      <c r="AM27" s="49"/>
      <c r="AN27" s="49"/>
      <c r="AO27" s="51"/>
      <c r="AP27" s="40" t="str">
        <f t="shared" si="5"/>
        <v/>
      </c>
      <c r="AQ27" s="3" t="str">
        <f t="shared" si="7"/>
        <v/>
      </c>
      <c r="AR27" s="3" t="str">
        <f t="shared" si="6"/>
        <v/>
      </c>
      <c r="AS27" s="47"/>
      <c r="AT27" s="52"/>
      <c r="AU27" s="53"/>
      <c r="AV27" s="109" t="str">
        <f>IFERROR(VLOOKUP(K27,別添①勤務時間!$A$3:$K$39,10,FALSE),"")</f>
        <v/>
      </c>
      <c r="AW27" s="109" t="str">
        <f>IFERROR(VLOOKUP(L27,別添①勤務時間!$A$3:$K$39,10,FALSE),"")</f>
        <v/>
      </c>
      <c r="AX27" s="109" t="str">
        <f>IFERROR(VLOOKUP(M27,別添①勤務時間!$A$3:$K$39,10,FALSE),"")</f>
        <v/>
      </c>
      <c r="AY27" s="109" t="str">
        <f>IFERROR(VLOOKUP(N27,別添①勤務時間!$A$3:$K$39,10,FALSE),"")</f>
        <v/>
      </c>
      <c r="AZ27" s="109" t="str">
        <f>IFERROR(VLOOKUP(O27,別添①勤務時間!$A$3:$K$39,10,FALSE),"")</f>
        <v/>
      </c>
      <c r="BA27" s="109" t="str">
        <f>IFERROR(VLOOKUP(P27,別添①勤務時間!$A$3:$K$39,10,FALSE),"")</f>
        <v/>
      </c>
      <c r="BB27" s="109" t="str">
        <f>IFERROR(VLOOKUP(Q27,別添①勤務時間!$A$3:$K$39,10,FALSE),"")</f>
        <v/>
      </c>
      <c r="BC27" s="109" t="str">
        <f>IFERROR(VLOOKUP(R27,別添①勤務時間!$A$3:$K$39,10,FALSE),"")</f>
        <v/>
      </c>
      <c r="BD27" s="109" t="str">
        <f>IFERROR(VLOOKUP(S27,別添①勤務時間!$A$3:$K$39,10,FALSE),"")</f>
        <v/>
      </c>
      <c r="BE27" s="109" t="str">
        <f>IFERROR(VLOOKUP(T27,別添①勤務時間!$A$3:$K$39,10,FALSE),"")</f>
        <v/>
      </c>
      <c r="BF27" s="109" t="str">
        <f>IFERROR(VLOOKUP(U27,別添①勤務時間!$A$3:$K$39,10,FALSE),"")</f>
        <v/>
      </c>
      <c r="BG27" s="109" t="str">
        <f>IFERROR(VLOOKUP(V27,別添①勤務時間!$A$3:$K$39,10,FALSE),"")</f>
        <v/>
      </c>
      <c r="BH27" s="109" t="str">
        <f>IFERROR(VLOOKUP(W27,別添①勤務時間!$A$3:$K$39,10,FALSE),"")</f>
        <v/>
      </c>
      <c r="BI27" s="109" t="str">
        <f>IFERROR(VLOOKUP(X27,別添①勤務時間!$A$3:$K$39,10,FALSE),"")</f>
        <v/>
      </c>
      <c r="BJ27" s="109" t="str">
        <f>IFERROR(VLOOKUP(Y27,別添①勤務時間!$A$3:$K$39,10,FALSE),"")</f>
        <v/>
      </c>
      <c r="BK27" s="109" t="str">
        <f>IFERROR(VLOOKUP(Z27,別添①勤務時間!$A$3:$K$39,10,FALSE),"")</f>
        <v/>
      </c>
      <c r="BL27" s="109" t="str">
        <f>IFERROR(VLOOKUP(AA27,別添①勤務時間!$A$3:$K$39,10,FALSE),"")</f>
        <v/>
      </c>
      <c r="BM27" s="109" t="str">
        <f>IFERROR(VLOOKUP(AB27,別添①勤務時間!$A$3:$K$39,10,FALSE),"")</f>
        <v/>
      </c>
      <c r="BN27" s="109" t="str">
        <f>IFERROR(VLOOKUP(AC27,別添①勤務時間!$A$3:$K$39,10,FALSE),"")</f>
        <v/>
      </c>
      <c r="BO27" s="109" t="str">
        <f>IFERROR(VLOOKUP(AD27,別添①勤務時間!$A$3:$K$39,10,FALSE),"")</f>
        <v/>
      </c>
      <c r="BP27" s="109" t="str">
        <f>IFERROR(VLOOKUP(AE27,別添①勤務時間!$A$3:$K$39,10,FALSE),"")</f>
        <v/>
      </c>
      <c r="BQ27" s="109" t="str">
        <f>IFERROR(VLOOKUP(AF27,別添①勤務時間!$A$3:$K$39,10,FALSE),"")</f>
        <v/>
      </c>
      <c r="BR27" s="109" t="str">
        <f>IFERROR(VLOOKUP(AG27,別添①勤務時間!$A$3:$K$39,10,FALSE),"")</f>
        <v/>
      </c>
      <c r="BS27" s="109" t="str">
        <f>IFERROR(VLOOKUP(AH27,別添①勤務時間!$A$3:$K$39,10,FALSE),"")</f>
        <v/>
      </c>
      <c r="BT27" s="109" t="str">
        <f>IFERROR(VLOOKUP(AI27,別添①勤務時間!$A$3:$K$39,10,FALSE),"")</f>
        <v/>
      </c>
      <c r="BU27" s="109" t="str">
        <f>IFERROR(VLOOKUP(AJ27,別添①勤務時間!$A$3:$K$39,10,FALSE),"")</f>
        <v/>
      </c>
      <c r="BV27" s="109" t="str">
        <f>IFERROR(VLOOKUP(AK27,別添①勤務時間!$A$3:$K$39,10,FALSE),"")</f>
        <v/>
      </c>
      <c r="BW27" s="109" t="str">
        <f>IFERROR(VLOOKUP(AL27,別添①勤務時間!$A$3:$K$39,10,FALSE),"")</f>
        <v/>
      </c>
      <c r="BX27" s="109" t="str">
        <f>IFERROR(VLOOKUP(AM27,別添①勤務時間!$A$3:$K$39,10,FALSE),"")</f>
        <v/>
      </c>
      <c r="BY27" s="109" t="str">
        <f>IFERROR(VLOOKUP(AN27,別添①勤務時間!$A$3:$K$39,10,FALSE),"")</f>
        <v/>
      </c>
      <c r="BZ27" s="109" t="str">
        <f>IFERROR(VLOOKUP(AO27,別添①勤務時間!$A$3:$K$39,10,FALSE),"")</f>
        <v/>
      </c>
    </row>
    <row r="28" spans="1:78" ht="22.8" customHeight="1">
      <c r="A28" s="75">
        <f t="shared" si="4"/>
        <v>16</v>
      </c>
      <c r="B28" s="48"/>
      <c r="C28" s="236"/>
      <c r="D28" s="281"/>
      <c r="E28" s="282"/>
      <c r="F28" s="283"/>
      <c r="G28" s="281"/>
      <c r="H28" s="282"/>
      <c r="I28" s="282"/>
      <c r="J28" s="284"/>
      <c r="K28" s="48"/>
      <c r="L28" s="49"/>
      <c r="M28" s="49"/>
      <c r="N28" s="49"/>
      <c r="O28" s="49"/>
      <c r="P28" s="49"/>
      <c r="Q28" s="51"/>
      <c r="R28" s="50"/>
      <c r="S28" s="49"/>
      <c r="T28" s="49"/>
      <c r="U28" s="49"/>
      <c r="V28" s="49"/>
      <c r="W28" s="49"/>
      <c r="X28" s="51"/>
      <c r="Y28" s="50"/>
      <c r="Z28" s="49"/>
      <c r="AA28" s="49"/>
      <c r="AB28" s="49"/>
      <c r="AC28" s="49"/>
      <c r="AD28" s="49"/>
      <c r="AE28" s="51"/>
      <c r="AF28" s="50"/>
      <c r="AG28" s="49"/>
      <c r="AH28" s="49"/>
      <c r="AI28" s="49"/>
      <c r="AJ28" s="49"/>
      <c r="AK28" s="49"/>
      <c r="AL28" s="51"/>
      <c r="AM28" s="49"/>
      <c r="AN28" s="49"/>
      <c r="AO28" s="51"/>
      <c r="AP28" s="40" t="str">
        <f t="shared" si="5"/>
        <v/>
      </c>
      <c r="AQ28" s="3" t="str">
        <f t="shared" si="7"/>
        <v/>
      </c>
      <c r="AR28" s="3" t="str">
        <f t="shared" si="6"/>
        <v/>
      </c>
      <c r="AS28" s="47"/>
      <c r="AT28" s="52"/>
      <c r="AU28" s="53"/>
      <c r="AV28" s="109" t="str">
        <f>IFERROR(VLOOKUP(K28,別添①勤務時間!$A$3:$K$39,10,FALSE),"")</f>
        <v/>
      </c>
      <c r="AW28" s="109" t="str">
        <f>IFERROR(VLOOKUP(L28,別添①勤務時間!$A$3:$K$39,10,FALSE),"")</f>
        <v/>
      </c>
      <c r="AX28" s="109" t="str">
        <f>IFERROR(VLOOKUP(M28,別添①勤務時間!$A$3:$K$39,10,FALSE),"")</f>
        <v/>
      </c>
      <c r="AY28" s="109" t="str">
        <f>IFERROR(VLOOKUP(N28,別添①勤務時間!$A$3:$K$39,10,FALSE),"")</f>
        <v/>
      </c>
      <c r="AZ28" s="109" t="str">
        <f>IFERROR(VLOOKUP(O28,別添①勤務時間!$A$3:$K$39,10,FALSE),"")</f>
        <v/>
      </c>
      <c r="BA28" s="109" t="str">
        <f>IFERROR(VLOOKUP(P28,別添①勤務時間!$A$3:$K$39,10,FALSE),"")</f>
        <v/>
      </c>
      <c r="BB28" s="109" t="str">
        <f>IFERROR(VLOOKUP(Q28,別添①勤務時間!$A$3:$K$39,10,FALSE),"")</f>
        <v/>
      </c>
      <c r="BC28" s="109" t="str">
        <f>IFERROR(VLOOKUP(R28,別添①勤務時間!$A$3:$K$39,10,FALSE),"")</f>
        <v/>
      </c>
      <c r="BD28" s="109" t="str">
        <f>IFERROR(VLOOKUP(S28,別添①勤務時間!$A$3:$K$39,10,FALSE),"")</f>
        <v/>
      </c>
      <c r="BE28" s="109" t="str">
        <f>IFERROR(VLOOKUP(T28,別添①勤務時間!$A$3:$K$39,10,FALSE),"")</f>
        <v/>
      </c>
      <c r="BF28" s="109" t="str">
        <f>IFERROR(VLOOKUP(U28,別添①勤務時間!$A$3:$K$39,10,FALSE),"")</f>
        <v/>
      </c>
      <c r="BG28" s="109" t="str">
        <f>IFERROR(VLOOKUP(V28,別添①勤務時間!$A$3:$K$39,10,FALSE),"")</f>
        <v/>
      </c>
      <c r="BH28" s="109" t="str">
        <f>IFERROR(VLOOKUP(W28,別添①勤務時間!$A$3:$K$39,10,FALSE),"")</f>
        <v/>
      </c>
      <c r="BI28" s="109" t="str">
        <f>IFERROR(VLOOKUP(X28,別添①勤務時間!$A$3:$K$39,10,FALSE),"")</f>
        <v/>
      </c>
      <c r="BJ28" s="109" t="str">
        <f>IFERROR(VLOOKUP(Y28,別添①勤務時間!$A$3:$K$39,10,FALSE),"")</f>
        <v/>
      </c>
      <c r="BK28" s="109" t="str">
        <f>IFERROR(VLOOKUP(Z28,別添①勤務時間!$A$3:$K$39,10,FALSE),"")</f>
        <v/>
      </c>
      <c r="BL28" s="109" t="str">
        <f>IFERROR(VLOOKUP(AA28,別添①勤務時間!$A$3:$K$39,10,FALSE),"")</f>
        <v/>
      </c>
      <c r="BM28" s="109" t="str">
        <f>IFERROR(VLOOKUP(AB28,別添①勤務時間!$A$3:$K$39,10,FALSE),"")</f>
        <v/>
      </c>
      <c r="BN28" s="109" t="str">
        <f>IFERROR(VLOOKUP(AC28,別添①勤務時間!$A$3:$K$39,10,FALSE),"")</f>
        <v/>
      </c>
      <c r="BO28" s="109" t="str">
        <f>IFERROR(VLOOKUP(AD28,別添①勤務時間!$A$3:$K$39,10,FALSE),"")</f>
        <v/>
      </c>
      <c r="BP28" s="109" t="str">
        <f>IFERROR(VLOOKUP(AE28,別添①勤務時間!$A$3:$K$39,10,FALSE),"")</f>
        <v/>
      </c>
      <c r="BQ28" s="109" t="str">
        <f>IFERROR(VLOOKUP(AF28,別添①勤務時間!$A$3:$K$39,10,FALSE),"")</f>
        <v/>
      </c>
      <c r="BR28" s="109" t="str">
        <f>IFERROR(VLOOKUP(AG28,別添①勤務時間!$A$3:$K$39,10,FALSE),"")</f>
        <v/>
      </c>
      <c r="BS28" s="109" t="str">
        <f>IFERROR(VLOOKUP(AH28,別添①勤務時間!$A$3:$K$39,10,FALSE),"")</f>
        <v/>
      </c>
      <c r="BT28" s="109" t="str">
        <f>IFERROR(VLOOKUP(AI28,別添①勤務時間!$A$3:$K$39,10,FALSE),"")</f>
        <v/>
      </c>
      <c r="BU28" s="109" t="str">
        <f>IFERROR(VLOOKUP(AJ28,別添①勤務時間!$A$3:$K$39,10,FALSE),"")</f>
        <v/>
      </c>
      <c r="BV28" s="109" t="str">
        <f>IFERROR(VLOOKUP(AK28,別添①勤務時間!$A$3:$K$39,10,FALSE),"")</f>
        <v/>
      </c>
      <c r="BW28" s="109" t="str">
        <f>IFERROR(VLOOKUP(AL28,別添①勤務時間!$A$3:$K$39,10,FALSE),"")</f>
        <v/>
      </c>
      <c r="BX28" s="109" t="str">
        <f>IFERROR(VLOOKUP(AM28,別添①勤務時間!$A$3:$K$39,10,FALSE),"")</f>
        <v/>
      </c>
      <c r="BY28" s="109" t="str">
        <f>IFERROR(VLOOKUP(AN28,別添①勤務時間!$A$3:$K$39,10,FALSE),"")</f>
        <v/>
      </c>
      <c r="BZ28" s="109" t="str">
        <f>IFERROR(VLOOKUP(AO28,別添①勤務時間!$A$3:$K$39,10,FALSE),"")</f>
        <v/>
      </c>
    </row>
    <row r="29" spans="1:78" ht="22.8" customHeight="1">
      <c r="A29" s="70" t="s">
        <v>250</v>
      </c>
      <c r="B29" s="69"/>
      <c r="C29" s="69"/>
      <c r="D29" s="71"/>
      <c r="E29" s="71"/>
      <c r="F29" s="71"/>
      <c r="G29" s="71"/>
      <c r="H29" s="71"/>
      <c r="I29" s="71"/>
      <c r="J29" s="72"/>
      <c r="K29" s="78"/>
      <c r="L29" s="34"/>
      <c r="M29" s="34"/>
      <c r="N29" s="34"/>
      <c r="O29" s="34"/>
      <c r="P29" s="34"/>
      <c r="Q29" s="35"/>
      <c r="R29" s="33"/>
      <c r="S29" s="34"/>
      <c r="T29" s="34"/>
      <c r="U29" s="34"/>
      <c r="V29" s="34"/>
      <c r="W29" s="34"/>
      <c r="X29" s="35"/>
      <c r="Y29" s="33"/>
      <c r="Z29" s="34"/>
      <c r="AA29" s="34"/>
      <c r="AB29" s="34"/>
      <c r="AC29" s="34"/>
      <c r="AD29" s="34"/>
      <c r="AE29" s="35"/>
      <c r="AF29" s="33"/>
      <c r="AG29" s="34"/>
      <c r="AH29" s="34"/>
      <c r="AI29" s="34"/>
      <c r="AJ29" s="34"/>
      <c r="AK29" s="34"/>
      <c r="AL29" s="35"/>
      <c r="AM29" s="34"/>
      <c r="AN29" s="34"/>
      <c r="AO29" s="35"/>
      <c r="AP29" s="41"/>
      <c r="AQ29" s="36"/>
      <c r="AR29" s="36"/>
      <c r="AS29" s="38"/>
      <c r="AT29" s="34"/>
      <c r="AU29" s="37"/>
      <c r="AV29" s="109"/>
      <c r="AW29" s="109"/>
      <c r="AX29" s="109"/>
      <c r="AY29" s="109"/>
      <c r="AZ29" s="109"/>
      <c r="BA29" s="109"/>
      <c r="BB29" s="109"/>
      <c r="BC29" s="109"/>
      <c r="BD29" s="109"/>
      <c r="BE29" s="109"/>
      <c r="BF29" s="109"/>
      <c r="BG29" s="109"/>
      <c r="BH29" s="109"/>
      <c r="BI29" s="109"/>
      <c r="BJ29" s="109"/>
      <c r="BK29" s="109"/>
      <c r="BL29" s="109"/>
      <c r="BM29" s="109"/>
      <c r="BN29" s="109"/>
      <c r="BO29" s="109"/>
      <c r="BP29" s="109"/>
      <c r="BQ29" s="109"/>
      <c r="BR29" s="109"/>
      <c r="BS29" s="109"/>
      <c r="BT29" s="109"/>
      <c r="BU29" s="109"/>
      <c r="BV29" s="109"/>
      <c r="BW29" s="109"/>
      <c r="BX29" s="109"/>
      <c r="BY29" s="109"/>
      <c r="BZ29" s="109"/>
    </row>
    <row r="30" spans="1:78" ht="22.8" customHeight="1">
      <c r="A30" s="413" t="s">
        <v>69</v>
      </c>
      <c r="B30" s="386"/>
      <c r="C30" s="386"/>
      <c r="D30" s="386"/>
      <c r="E30" s="386"/>
      <c r="F30" s="386"/>
      <c r="G30" s="386"/>
      <c r="H30" s="386"/>
      <c r="I30" s="386"/>
      <c r="J30" s="414"/>
      <c r="K30" s="79">
        <f>AV30</f>
        <v>0</v>
      </c>
      <c r="L30" s="80">
        <f t="shared" ref="L30:AO30" si="8">AW30</f>
        <v>0</v>
      </c>
      <c r="M30" s="80">
        <f t="shared" si="8"/>
        <v>0</v>
      </c>
      <c r="N30" s="80">
        <f t="shared" si="8"/>
        <v>0</v>
      </c>
      <c r="O30" s="80">
        <f t="shared" si="8"/>
        <v>0</v>
      </c>
      <c r="P30" s="80">
        <f t="shared" si="8"/>
        <v>0</v>
      </c>
      <c r="Q30" s="81">
        <f t="shared" si="8"/>
        <v>0</v>
      </c>
      <c r="R30" s="82">
        <f t="shared" si="8"/>
        <v>0</v>
      </c>
      <c r="S30" s="80">
        <f t="shared" si="8"/>
        <v>0</v>
      </c>
      <c r="T30" s="80">
        <f t="shared" si="8"/>
        <v>0</v>
      </c>
      <c r="U30" s="80">
        <f t="shared" si="8"/>
        <v>0</v>
      </c>
      <c r="V30" s="80">
        <f t="shared" si="8"/>
        <v>0</v>
      </c>
      <c r="W30" s="80">
        <f t="shared" si="8"/>
        <v>0</v>
      </c>
      <c r="X30" s="81">
        <f t="shared" si="8"/>
        <v>0</v>
      </c>
      <c r="Y30" s="82">
        <f t="shared" si="8"/>
        <v>0</v>
      </c>
      <c r="Z30" s="80">
        <f t="shared" si="8"/>
        <v>0</v>
      </c>
      <c r="AA30" s="80">
        <f t="shared" si="8"/>
        <v>0</v>
      </c>
      <c r="AB30" s="80">
        <f t="shared" si="8"/>
        <v>0</v>
      </c>
      <c r="AC30" s="80">
        <f t="shared" si="8"/>
        <v>0</v>
      </c>
      <c r="AD30" s="80">
        <f t="shared" si="8"/>
        <v>0</v>
      </c>
      <c r="AE30" s="81">
        <f t="shared" si="8"/>
        <v>0</v>
      </c>
      <c r="AF30" s="82">
        <f t="shared" si="8"/>
        <v>0</v>
      </c>
      <c r="AG30" s="80">
        <f t="shared" si="8"/>
        <v>0</v>
      </c>
      <c r="AH30" s="80">
        <f t="shared" si="8"/>
        <v>0</v>
      </c>
      <c r="AI30" s="80">
        <f t="shared" si="8"/>
        <v>0</v>
      </c>
      <c r="AJ30" s="80">
        <f t="shared" si="8"/>
        <v>0</v>
      </c>
      <c r="AK30" s="80">
        <f t="shared" si="8"/>
        <v>0</v>
      </c>
      <c r="AL30" s="81">
        <f t="shared" si="8"/>
        <v>0</v>
      </c>
      <c r="AM30" s="80">
        <f t="shared" si="8"/>
        <v>0</v>
      </c>
      <c r="AN30" s="80">
        <f t="shared" si="8"/>
        <v>0</v>
      </c>
      <c r="AO30" s="81">
        <f t="shared" si="8"/>
        <v>0</v>
      </c>
      <c r="AP30" s="83">
        <f>IF(COUNTA($K30:$AO30)=0,"",SUM(IF($AP$3="4週",$K30:$AL30,$K30:$AO30)))</f>
        <v>0</v>
      </c>
      <c r="AQ30" s="84">
        <f>IF($AP30="","",IF($AP$3="4週",$AP30/4,$AP30/(DAY(EOMONTH($K$10,0))/7)))</f>
        <v>0</v>
      </c>
      <c r="AR30" s="45"/>
      <c r="AS30" s="39"/>
      <c r="AT30" s="39"/>
      <c r="AU30" s="46"/>
      <c r="AV30" s="110">
        <f>IFERROR(SUM(AV$12:AV$29),"")</f>
        <v>0</v>
      </c>
      <c r="AW30" s="110">
        <f t="shared" ref="AW30:BZ30" si="9">IFERROR(SUM(AW$12:AW$29),"")</f>
        <v>0</v>
      </c>
      <c r="AX30" s="110">
        <f t="shared" si="9"/>
        <v>0</v>
      </c>
      <c r="AY30" s="110">
        <f t="shared" si="9"/>
        <v>0</v>
      </c>
      <c r="AZ30" s="110">
        <f t="shared" si="9"/>
        <v>0</v>
      </c>
      <c r="BA30" s="110">
        <f t="shared" si="9"/>
        <v>0</v>
      </c>
      <c r="BB30" s="110">
        <f t="shared" si="9"/>
        <v>0</v>
      </c>
      <c r="BC30" s="110">
        <f t="shared" si="9"/>
        <v>0</v>
      </c>
      <c r="BD30" s="110">
        <f t="shared" si="9"/>
        <v>0</v>
      </c>
      <c r="BE30" s="110">
        <f t="shared" si="9"/>
        <v>0</v>
      </c>
      <c r="BF30" s="110">
        <f t="shared" si="9"/>
        <v>0</v>
      </c>
      <c r="BG30" s="110">
        <f t="shared" si="9"/>
        <v>0</v>
      </c>
      <c r="BH30" s="110">
        <f t="shared" si="9"/>
        <v>0</v>
      </c>
      <c r="BI30" s="110">
        <f t="shared" si="9"/>
        <v>0</v>
      </c>
      <c r="BJ30" s="110">
        <f t="shared" si="9"/>
        <v>0</v>
      </c>
      <c r="BK30" s="110">
        <f t="shared" si="9"/>
        <v>0</v>
      </c>
      <c r="BL30" s="110">
        <f t="shared" si="9"/>
        <v>0</v>
      </c>
      <c r="BM30" s="110">
        <f t="shared" si="9"/>
        <v>0</v>
      </c>
      <c r="BN30" s="110">
        <f t="shared" si="9"/>
        <v>0</v>
      </c>
      <c r="BO30" s="110">
        <f t="shared" si="9"/>
        <v>0</v>
      </c>
      <c r="BP30" s="110">
        <f t="shared" si="9"/>
        <v>0</v>
      </c>
      <c r="BQ30" s="110">
        <f t="shared" si="9"/>
        <v>0</v>
      </c>
      <c r="BR30" s="110">
        <f t="shared" si="9"/>
        <v>0</v>
      </c>
      <c r="BS30" s="110">
        <f t="shared" si="9"/>
        <v>0</v>
      </c>
      <c r="BT30" s="110">
        <f t="shared" si="9"/>
        <v>0</v>
      </c>
      <c r="BU30" s="110">
        <f t="shared" si="9"/>
        <v>0</v>
      </c>
      <c r="BV30" s="110">
        <f t="shared" si="9"/>
        <v>0</v>
      </c>
      <c r="BW30" s="110">
        <f t="shared" si="9"/>
        <v>0</v>
      </c>
      <c r="BX30" s="110">
        <f t="shared" si="9"/>
        <v>0</v>
      </c>
      <c r="BY30" s="110">
        <f t="shared" si="9"/>
        <v>0</v>
      </c>
      <c r="BZ30" s="110">
        <f t="shared" si="9"/>
        <v>0</v>
      </c>
    </row>
    <row r="31" spans="1:78" ht="22.8" customHeight="1" thickBot="1">
      <c r="A31" s="415" t="s">
        <v>83</v>
      </c>
      <c r="B31" s="416"/>
      <c r="C31" s="416"/>
      <c r="D31" s="416"/>
      <c r="E31" s="416"/>
      <c r="F31" s="416"/>
      <c r="G31" s="416"/>
      <c r="H31" s="416"/>
      <c r="I31" s="416"/>
      <c r="J31" s="417"/>
      <c r="K31" s="85"/>
      <c r="L31" s="86"/>
      <c r="M31" s="86"/>
      <c r="N31" s="86"/>
      <c r="O31" s="86"/>
      <c r="P31" s="86"/>
      <c r="Q31" s="87"/>
      <c r="R31" s="88"/>
      <c r="S31" s="86"/>
      <c r="T31" s="86"/>
      <c r="U31" s="86"/>
      <c r="V31" s="86"/>
      <c r="W31" s="86"/>
      <c r="X31" s="87"/>
      <c r="Y31" s="88"/>
      <c r="Z31" s="86"/>
      <c r="AA31" s="86"/>
      <c r="AB31" s="86"/>
      <c r="AC31" s="86"/>
      <c r="AD31" s="86"/>
      <c r="AE31" s="87"/>
      <c r="AF31" s="88"/>
      <c r="AG31" s="86"/>
      <c r="AH31" s="86"/>
      <c r="AI31" s="86"/>
      <c r="AJ31" s="86"/>
      <c r="AK31" s="86"/>
      <c r="AL31" s="87"/>
      <c r="AM31" s="89"/>
      <c r="AN31" s="89"/>
      <c r="AO31" s="90"/>
      <c r="AP31" s="91" t="str">
        <f>IF(COUNTA($K31:$AO31)=0,"",SUM(IF($AP$3="4週",$K31:$AL31,$K31:$AO31)))</f>
        <v/>
      </c>
      <c r="AQ31" s="92" t="str">
        <f>IF($AP31="","",IF($AP$3="4週",$AP31/4,$AP31/(DAY(EOMONTH($K$10,0))/7)))</f>
        <v/>
      </c>
      <c r="AR31" s="42"/>
      <c r="AS31" s="43"/>
      <c r="AT31" s="43"/>
      <c r="AU31" s="44"/>
    </row>
    <row r="32" spans="1:78" ht="22.8" customHeight="1" thickBot="1"/>
    <row r="33" spans="1:47" ht="71.400000000000006" customHeight="1" thickBot="1">
      <c r="A33" s="418" t="s">
        <v>5</v>
      </c>
      <c r="B33" s="419"/>
      <c r="C33" s="419"/>
      <c r="D33" s="419"/>
      <c r="E33" s="419"/>
      <c r="F33" s="419"/>
      <c r="G33" s="419"/>
      <c r="H33" s="419"/>
      <c r="I33" s="419"/>
      <c r="J33" s="419"/>
      <c r="K33" s="420"/>
      <c r="L33" s="409" t="str">
        <f>IF(別添①勤務時間!$L$40=0,"",別添①勤務時間!$L$40)</f>
        <v/>
      </c>
      <c r="M33" s="410"/>
      <c r="N33" s="410"/>
      <c r="O33" s="410"/>
      <c r="P33" s="410"/>
      <c r="Q33" s="410"/>
      <c r="R33" s="410"/>
      <c r="S33" s="410"/>
      <c r="T33" s="410"/>
      <c r="U33" s="410"/>
      <c r="V33" s="410"/>
      <c r="W33" s="410"/>
      <c r="X33" s="410"/>
      <c r="Y33" s="410"/>
      <c r="Z33" s="410"/>
      <c r="AA33" s="410"/>
      <c r="AB33" s="410"/>
      <c r="AC33" s="410"/>
      <c r="AD33" s="410"/>
      <c r="AE33" s="410"/>
      <c r="AF33" s="410"/>
      <c r="AG33" s="410"/>
      <c r="AH33" s="410"/>
      <c r="AI33" s="410"/>
      <c r="AJ33" s="410"/>
      <c r="AK33" s="410"/>
      <c r="AL33" s="410"/>
      <c r="AM33" s="410"/>
      <c r="AN33" s="410"/>
      <c r="AO33" s="410"/>
      <c r="AP33" s="410"/>
      <c r="AQ33" s="410"/>
      <c r="AR33" s="410"/>
      <c r="AS33" s="410"/>
      <c r="AT33" s="410"/>
      <c r="AU33" s="411"/>
    </row>
    <row r="35" spans="1:47" ht="22.8" customHeight="1">
      <c r="B35" s="291" t="s">
        <v>322</v>
      </c>
      <c r="C35" s="292"/>
      <c r="D35" s="292"/>
      <c r="E35" s="292"/>
      <c r="F35" s="292"/>
      <c r="G35" s="293"/>
      <c r="H35" s="531">
        <f>IFERROR(ROUNDDOWN($G$5/40,1),"-")</f>
        <v>0</v>
      </c>
      <c r="I35" s="531"/>
      <c r="J35" s="531"/>
      <c r="K35" s="531"/>
      <c r="L35" s="532" t="s">
        <v>274</v>
      </c>
      <c r="M35" s="532"/>
      <c r="N35" s="532"/>
      <c r="O35" s="532"/>
      <c r="P35" s="412">
        <f>IFERROR(ROUNDDOWN($H35*$AT$5,2),"")</f>
        <v>0</v>
      </c>
      <c r="Q35" s="412"/>
      <c r="R35" s="412"/>
      <c r="S35" s="412"/>
      <c r="T35" s="422" t="s">
        <v>457</v>
      </c>
      <c r="U35" s="422"/>
      <c r="V35" s="422"/>
      <c r="W35" s="422"/>
      <c r="X35" s="488">
        <f>SUM($L$41)</f>
        <v>0</v>
      </c>
      <c r="Y35" s="488"/>
      <c r="Z35" s="488"/>
      <c r="AA35" s="488"/>
    </row>
    <row r="37" spans="1:47" ht="22.8" customHeight="1">
      <c r="B37" s="406"/>
      <c r="C37" s="407"/>
      <c r="D37" s="291" t="s">
        <v>3</v>
      </c>
      <c r="E37" s="292"/>
      <c r="F37" s="292"/>
      <c r="G37" s="293"/>
      <c r="H37" s="291" t="s">
        <v>20</v>
      </c>
      <c r="I37" s="292"/>
      <c r="J37" s="292"/>
      <c r="K37" s="293"/>
      <c r="L37" s="291" t="s">
        <v>38</v>
      </c>
      <c r="M37" s="292"/>
      <c r="N37" s="292"/>
      <c r="O37" s="293"/>
      <c r="P37" s="291" t="s">
        <v>323</v>
      </c>
      <c r="Q37" s="292"/>
      <c r="R37" s="292"/>
      <c r="S37" s="293"/>
      <c r="T37" s="291" t="s">
        <v>323</v>
      </c>
      <c r="U37" s="292"/>
      <c r="V37" s="292"/>
      <c r="W37" s="293"/>
      <c r="X37" s="291" t="s">
        <v>323</v>
      </c>
      <c r="Y37" s="292"/>
      <c r="Z37" s="292"/>
      <c r="AA37" s="293"/>
      <c r="AB37" s="291" t="s">
        <v>323</v>
      </c>
      <c r="AC37" s="292"/>
      <c r="AD37" s="292"/>
      <c r="AE37" s="293"/>
      <c r="AF37" s="291" t="s">
        <v>323</v>
      </c>
      <c r="AG37" s="292"/>
      <c r="AH37" s="292"/>
      <c r="AI37" s="293"/>
      <c r="AJ37" s="291" t="s">
        <v>323</v>
      </c>
      <c r="AK37" s="292"/>
      <c r="AL37" s="292"/>
      <c r="AM37" s="293"/>
    </row>
    <row r="38" spans="1:47" ht="22.8" customHeight="1">
      <c r="B38" s="339"/>
      <c r="C38" s="340"/>
      <c r="D38" s="304" t="s">
        <v>121</v>
      </c>
      <c r="E38" s="305"/>
      <c r="F38" s="304" t="s">
        <v>122</v>
      </c>
      <c r="G38" s="305"/>
      <c r="H38" s="304" t="s">
        <v>121</v>
      </c>
      <c r="I38" s="305"/>
      <c r="J38" s="304" t="s">
        <v>122</v>
      </c>
      <c r="K38" s="305"/>
      <c r="L38" s="304" t="s">
        <v>121</v>
      </c>
      <c r="M38" s="305"/>
      <c r="N38" s="304" t="s">
        <v>122</v>
      </c>
      <c r="O38" s="305"/>
      <c r="P38" s="304" t="s">
        <v>121</v>
      </c>
      <c r="Q38" s="305"/>
      <c r="R38" s="304" t="s">
        <v>122</v>
      </c>
      <c r="S38" s="305"/>
      <c r="T38" s="304" t="s">
        <v>121</v>
      </c>
      <c r="U38" s="305"/>
      <c r="V38" s="304" t="s">
        <v>122</v>
      </c>
      <c r="W38" s="305"/>
      <c r="X38" s="304" t="s">
        <v>121</v>
      </c>
      <c r="Y38" s="305"/>
      <c r="Z38" s="304" t="s">
        <v>122</v>
      </c>
      <c r="AA38" s="305"/>
      <c r="AB38" s="304" t="s">
        <v>121</v>
      </c>
      <c r="AC38" s="305"/>
      <c r="AD38" s="304" t="s">
        <v>122</v>
      </c>
      <c r="AE38" s="305"/>
      <c r="AF38" s="304" t="s">
        <v>121</v>
      </c>
      <c r="AG38" s="305"/>
      <c r="AH38" s="304" t="s">
        <v>122</v>
      </c>
      <c r="AI38" s="305"/>
      <c r="AJ38" s="304" t="s">
        <v>121</v>
      </c>
      <c r="AK38" s="305"/>
      <c r="AL38" s="304" t="s">
        <v>122</v>
      </c>
      <c r="AM38" s="305"/>
    </row>
    <row r="39" spans="1:47" ht="22.8" customHeight="1">
      <c r="B39" s="304" t="s">
        <v>118</v>
      </c>
      <c r="C39" s="305"/>
      <c r="D39" s="334">
        <f>IF(D37="-","",COUNTIFS($B$12:$B$29,D$37,$C$12:$C$29,"A"))</f>
        <v>0</v>
      </c>
      <c r="E39" s="335"/>
      <c r="F39" s="334">
        <f>IF(D37="-","",COUNTIFS($B$12:$B$29,D$37,$C$12:$C$29,"B"))</f>
        <v>0</v>
      </c>
      <c r="G39" s="335"/>
      <c r="H39" s="334">
        <f>IF(H37="-","",COUNTIFS($B$12:$B$29,H$37,$C$12:$C$29,"A"))</f>
        <v>0</v>
      </c>
      <c r="I39" s="335"/>
      <c r="J39" s="334">
        <f>IF(H37="-","",COUNTIFS($B$12:$B$29,H$37,$C$12:$C$29,"B"))</f>
        <v>0</v>
      </c>
      <c r="K39" s="335"/>
      <c r="L39" s="334">
        <f>IF(L37="-","",COUNTIFS($B$12:$B$29,L$38,$C$12:$C$29,"A"))</f>
        <v>0</v>
      </c>
      <c r="M39" s="335"/>
      <c r="N39" s="334">
        <f>IF(L37="-","",COUNTIFS($B$12:$B$29,L$38,$C$12:$C$29,"B"))</f>
        <v>0</v>
      </c>
      <c r="O39" s="335"/>
      <c r="P39" s="334">
        <f>IF(P37="-","",COUNTIFS($B$12:$B$29,P$38,$C$12:$C$29,"A"))</f>
        <v>0</v>
      </c>
      <c r="Q39" s="335"/>
      <c r="R39" s="334">
        <f>IF(P37="-","",COUNTIFS($B$12:$B$29,P$38,$C$12:$C$29,"B"))</f>
        <v>0</v>
      </c>
      <c r="S39" s="335"/>
      <c r="T39" s="334">
        <f>IF(T37="-","",COUNTIFS($B$12:$B$29,T$38,$C$12:$C$29,"A"))</f>
        <v>0</v>
      </c>
      <c r="U39" s="335"/>
      <c r="V39" s="334">
        <f>IF(T37="-","",COUNTIFS($B$12:$B$29,T$38,$C$12:$C$29,"B"))</f>
        <v>0</v>
      </c>
      <c r="W39" s="335"/>
      <c r="X39" s="334">
        <f>IF(X37="-","",COUNTIFS($B$12:$B$29,X$38,$C$12:$C$29,"A"))</f>
        <v>0</v>
      </c>
      <c r="Y39" s="335"/>
      <c r="Z39" s="334">
        <f>IF(X37="-","",COUNTIFS($B$12:$B$29,X$38,$C$12:$C$29,"B"))</f>
        <v>0</v>
      </c>
      <c r="AA39" s="335"/>
      <c r="AB39" s="334">
        <f>IF(AB37="-","",COUNTIFS($B$12:$B$29,AB$38,$C$12:$C$29,"A"))</f>
        <v>0</v>
      </c>
      <c r="AC39" s="335"/>
      <c r="AD39" s="334">
        <f>IF(AB37="-","",COUNTIFS($B$12:$B$29,AB$38,$C$12:$C$29,"B"))</f>
        <v>0</v>
      </c>
      <c r="AE39" s="335"/>
      <c r="AF39" s="334">
        <f>IF(AF37="-","",COUNTIFS($B$12:$B$29,AF$38,$C$12:$C$29,"A"))</f>
        <v>0</v>
      </c>
      <c r="AG39" s="335"/>
      <c r="AH39" s="334">
        <f>IF(AF37="-","",COUNTIFS($B$12:$B$29,AF$38,$C$12:$C$29,"B"))</f>
        <v>0</v>
      </c>
      <c r="AI39" s="335"/>
      <c r="AJ39" s="334">
        <f>IF(AJ37="-","",COUNTIFS($B$12:$B$29,AJ$38,$C$12:$C$29,"A"))</f>
        <v>0</v>
      </c>
      <c r="AK39" s="335"/>
      <c r="AL39" s="334">
        <f>IF(AJ37="-","",COUNTIFS($B$12:$B$29,AJ$38,$C$12:$C$29,"B"))</f>
        <v>0</v>
      </c>
      <c r="AM39" s="335"/>
    </row>
    <row r="40" spans="1:47" ht="22.8" customHeight="1">
      <c r="B40" s="304" t="s">
        <v>119</v>
      </c>
      <c r="C40" s="305"/>
      <c r="D40" s="334">
        <f>IF(D37="-","",COUNTIFS($B$12:$B$29,D$37,$C$12:$C$29,"C"))</f>
        <v>0</v>
      </c>
      <c r="E40" s="335"/>
      <c r="F40" s="334">
        <f>IF(D37="-","",COUNTIFS($B$12:$B$29,D$37,$C$12:$C$29,"D"))</f>
        <v>0</v>
      </c>
      <c r="G40" s="335"/>
      <c r="H40" s="334">
        <f>IF(H37="-","",COUNTIFS($B$12:$B$29,H$37,$C$12:$C$29,"C"))</f>
        <v>0</v>
      </c>
      <c r="I40" s="335"/>
      <c r="J40" s="334">
        <f>IF(H37="-","",COUNTIFS($B$12:$B$29,H$37,$C$12:$C$29,"D"))</f>
        <v>0</v>
      </c>
      <c r="K40" s="335"/>
      <c r="L40" s="334">
        <f>IF(L37="-","",COUNTIFS($B$12:$B$29,L$38,$C$12:$C$29,"C"))</f>
        <v>0</v>
      </c>
      <c r="M40" s="335"/>
      <c r="N40" s="334">
        <f>IF(L37="-","",COUNTIFS($B$12:$B$29,L$38,$C$12:$C$29,"D"))</f>
        <v>0</v>
      </c>
      <c r="O40" s="335"/>
      <c r="P40" s="334">
        <f>IF(P37="-","",COUNTIFS($B$12:$B$29,P$38,$C$12:$C$29,"C"))</f>
        <v>0</v>
      </c>
      <c r="Q40" s="335"/>
      <c r="R40" s="334">
        <f>IF(P37="-","",COUNTIFS($B$12:$B$29,P$38,$C$12:$C$29,"D"))</f>
        <v>0</v>
      </c>
      <c r="S40" s="335"/>
      <c r="T40" s="334">
        <f>IF(T37="-","",COUNTIFS($B$12:$B$29,T$38,$C$12:$C$29,"C"))</f>
        <v>0</v>
      </c>
      <c r="U40" s="335"/>
      <c r="V40" s="334">
        <f>IF(T37="-","",COUNTIFS($B$12:$B$29,T$38,$C$12:$C$29,"D"))</f>
        <v>0</v>
      </c>
      <c r="W40" s="335"/>
      <c r="X40" s="334">
        <f>IF(X37="-","",COUNTIFS($B$12:$B$29,X$38,$C$12:$C$29,"C"))</f>
        <v>0</v>
      </c>
      <c r="Y40" s="335"/>
      <c r="Z40" s="334">
        <f>IF(X37="-","",COUNTIFS($B$12:$B$29,X$38,$C$12:$C$29,"D"))</f>
        <v>0</v>
      </c>
      <c r="AA40" s="335"/>
      <c r="AB40" s="334">
        <f>IF(AB37="-","",COUNTIFS($B$12:$B$29,AB$38,$C$12:$C$29,"C"))</f>
        <v>0</v>
      </c>
      <c r="AC40" s="335"/>
      <c r="AD40" s="334">
        <f>IF(AB37="-","",COUNTIFS($B$12:$B$29,AB$38,$C$12:$C$29,"D"))</f>
        <v>0</v>
      </c>
      <c r="AE40" s="335"/>
      <c r="AF40" s="334">
        <f>IF(AF37="-","",COUNTIFS($B$12:$B$29,AF$38,$C$12:$C$29,"C"))</f>
        <v>0</v>
      </c>
      <c r="AG40" s="335"/>
      <c r="AH40" s="334">
        <f>IF(AF37="-","",COUNTIFS($B$12:$B$29,AF$38,$C$12:$C$29,"D"))</f>
        <v>0</v>
      </c>
      <c r="AI40" s="335"/>
      <c r="AJ40" s="334">
        <f>IF(AJ37="-","",COUNTIFS($B$12:$B$29,AJ$38,$C$12:$C$29,"C"))</f>
        <v>0</v>
      </c>
      <c r="AK40" s="335"/>
      <c r="AL40" s="334">
        <f>IF(AJ37="-","",COUNTIFS($B$12:$B$29,AJ$38,$C$12:$C$29,"D"))</f>
        <v>0</v>
      </c>
      <c r="AM40" s="335"/>
      <c r="AP40" s="108"/>
    </row>
    <row r="41" spans="1:47" ht="22.8" customHeight="1">
      <c r="B41" s="304" t="s">
        <v>142</v>
      </c>
      <c r="C41" s="305"/>
      <c r="D41" s="336">
        <f>IF(D37="-","",ROUNDDOWN(SUMIFS($AQ$12:$AQ$29,$B$12:$B$29,D37,$AS$12:$AS$29,"")/$AT$5,1)+ROUNDDOWN(SUMIFS($AQ$12:$AQ$29,$B$12:$B$29,D37,$AS$12:$AS$29,"○")/(30*IF($AP$3="4週",(28-$G$12)/28,(DAY(EOMONTH($K$10,0))-$G$12)/DAY(EOMONTH($K$10,0)))),1))</f>
        <v>0</v>
      </c>
      <c r="E41" s="337"/>
      <c r="F41" s="337"/>
      <c r="G41" s="338"/>
      <c r="H41" s="336">
        <f>IF(H37="-","",ROUNDDOWN(SUMIFS($AQ$12:$AQ$29,$B$12:$B$29,H37,$AS$12:$AS$29,"")/$AT$5,1)+ROUNDDOWN(SUMIFS($AQ$12:$AQ$29,$B$12:$B$29,H37,$AS$12:$AS$29,"○")/(30*IF($AP$3="4週",(28-$G$12)/28,(DAY(EOMONTH($K$10,0))-$G$12)/DAY(EOMONTH($K$10,0)))),1))</f>
        <v>0</v>
      </c>
      <c r="I41" s="337"/>
      <c r="J41" s="337"/>
      <c r="K41" s="338"/>
      <c r="L41" s="336">
        <f>IF(L37="-","",ROUNDDOWN(SUMIFS($AQ$12:$AQ$29,$B$12:$B$29,L37,$AS$12:$AS$29,"")/$AT$5,1)+ROUNDDOWN(SUMIFS($AQ$12:$AQ$29,$B$12:$B$29,L37,$AS$12:$AS$29,"○")/(30*IF($AP$3="4週",(28-$G$12)/28,(DAY(EOMONTH($K$10,0))-$G$12)/DAY(EOMONTH($K$10,0)))),1))</f>
        <v>0</v>
      </c>
      <c r="M41" s="337"/>
      <c r="N41" s="337"/>
      <c r="O41" s="338"/>
      <c r="P41" s="336">
        <f t="shared" ref="P41" si="10">IF(P37="-","",ROUNDDOWN(SUMIFS($AQ$12:$AQ$29,$B$12:$B$29,P37,$AS$12:$AS$29,"")/$AT$5,1)+ROUNDDOWN(SUMIFS($AQ$12:$AQ$29,$B$12:$B$29,P37,$AS$12:$AS$29,"○")/(30*IF($AP$3="4週",(28-$G$12)/28,(DAY(EOMONTH($K$10,0))-$G$12)/DAY(EOMONTH($K$10,0)))),1))</f>
        <v>0</v>
      </c>
      <c r="Q41" s="337"/>
      <c r="R41" s="337"/>
      <c r="S41" s="338"/>
      <c r="T41" s="336">
        <f t="shared" ref="T41" si="11">IF(T37="-","",ROUNDDOWN(SUMIFS($AQ$12:$AQ$29,$B$12:$B$29,T37,$AS$12:$AS$29,"")/$AT$5,1)+ROUNDDOWN(SUMIFS($AQ$12:$AQ$29,$B$12:$B$29,T37,$AS$12:$AS$29,"○")/(30*IF($AP$3="4週",(28-$G$12)/28,(DAY(EOMONTH($K$10,0))-$G$12)/DAY(EOMONTH($K$10,0)))),1))</f>
        <v>0</v>
      </c>
      <c r="U41" s="337"/>
      <c r="V41" s="337"/>
      <c r="W41" s="338"/>
      <c r="X41" s="336">
        <f t="shared" ref="X41" si="12">IF(X37="-","",ROUNDDOWN(SUMIFS($AQ$12:$AQ$29,$B$12:$B$29,X37,$AS$12:$AS$29,"")/$AT$5,1)+ROUNDDOWN(SUMIFS($AQ$12:$AQ$29,$B$12:$B$29,X37,$AS$12:$AS$29,"○")/(30*IF($AP$3="4週",(28-$G$12)/28,(DAY(EOMONTH($K$10,0))-$G$12)/DAY(EOMONTH($K$10,0)))),1))</f>
        <v>0</v>
      </c>
      <c r="Y41" s="337"/>
      <c r="Z41" s="337"/>
      <c r="AA41" s="338"/>
      <c r="AB41" s="336">
        <f t="shared" ref="AB41" si="13">IF(AB37="-","",ROUNDDOWN(SUMIFS($AQ$12:$AQ$29,$B$12:$B$29,AB37,$AS$12:$AS$29,"")/$AT$5,1)+ROUNDDOWN(SUMIFS($AQ$12:$AQ$29,$B$12:$B$29,AB37,$AS$12:$AS$29,"○")/(30*IF($AP$3="4週",(28-$G$12)/28,(DAY(EOMONTH($K$10,0))-$G$12)/DAY(EOMONTH($K$10,0)))),1))</f>
        <v>0</v>
      </c>
      <c r="AC41" s="337"/>
      <c r="AD41" s="337"/>
      <c r="AE41" s="338"/>
      <c r="AF41" s="336">
        <f t="shared" ref="AF41" si="14">IF(AF37="-","",ROUNDDOWN(SUMIFS($AQ$12:$AQ$29,$B$12:$B$29,AF37,$AS$12:$AS$29,"")/$AT$5,1)+ROUNDDOWN(SUMIFS($AQ$12:$AQ$29,$B$12:$B$29,AF37,$AS$12:$AS$29,"○")/(30*IF($AP$3="4週",(28-$G$12)/28,(DAY(EOMONTH($K$10,0))-$G$12)/DAY(EOMONTH($K$10,0)))),1))</f>
        <v>0</v>
      </c>
      <c r="AG41" s="337"/>
      <c r="AH41" s="337"/>
      <c r="AI41" s="338"/>
      <c r="AJ41" s="336">
        <f t="shared" ref="AJ41" si="15">IF(AJ37="-","",ROUNDDOWN(SUMIFS($AQ$12:$AQ$29,$B$12:$B$29,AJ37,$AS$12:$AS$29,"")/$AT$5,1)+ROUNDDOWN(SUMIFS($AQ$12:$AQ$29,$B$12:$B$29,AJ37,$AS$12:$AS$29,"○")/(30*IF($AP$3="4週",(28-$G$12)/28,(DAY(EOMONTH($K$10,0))-$G$12)/DAY(EOMONTH($K$10,0)))),1))</f>
        <v>0</v>
      </c>
      <c r="AK41" s="337"/>
      <c r="AL41" s="337"/>
      <c r="AM41" s="338"/>
    </row>
    <row r="42" spans="1:47" ht="22.8" customHeight="1">
      <c r="B42" s="304" t="s">
        <v>251</v>
      </c>
      <c r="C42" s="305"/>
      <c r="D42" s="298">
        <f>IF(D37="-","",SUMIFS($AQ$12:$AQ$29,$B$12:$B$29,D37))</f>
        <v>0</v>
      </c>
      <c r="E42" s="299"/>
      <c r="F42" s="299"/>
      <c r="G42" s="300"/>
      <c r="H42" s="298">
        <f t="shared" ref="H42" si="16">IF(H37="-","",SUMIFS($AQ$12:$AQ$29,$B$12:$B$29,H37))</f>
        <v>0</v>
      </c>
      <c r="I42" s="299"/>
      <c r="J42" s="299"/>
      <c r="K42" s="300"/>
      <c r="L42" s="298">
        <f t="shared" ref="L42" si="17">IF(L37="-","",SUMIFS($AQ$12:$AQ$29,$B$12:$B$29,L37))</f>
        <v>0</v>
      </c>
      <c r="M42" s="299"/>
      <c r="N42" s="299"/>
      <c r="O42" s="300"/>
      <c r="P42" s="298">
        <f t="shared" ref="P42" si="18">IF(P37="-","",SUMIFS($AQ$12:$AQ$29,$B$12:$B$29,P37))</f>
        <v>0</v>
      </c>
      <c r="Q42" s="299"/>
      <c r="R42" s="299"/>
      <c r="S42" s="300"/>
      <c r="T42" s="298">
        <f t="shared" ref="T42" si="19">IF(T37="-","",SUMIFS($AQ$12:$AQ$29,$B$12:$B$29,T37))</f>
        <v>0</v>
      </c>
      <c r="U42" s="299"/>
      <c r="V42" s="299"/>
      <c r="W42" s="300"/>
      <c r="X42" s="298">
        <f t="shared" ref="X42" si="20">IF(X37="-","",SUMIFS($AQ$12:$AQ$29,$B$12:$B$29,X37))</f>
        <v>0</v>
      </c>
      <c r="Y42" s="299"/>
      <c r="Z42" s="299"/>
      <c r="AA42" s="300"/>
      <c r="AB42" s="298">
        <f t="shared" ref="AB42" si="21">IF(AB37="-","",SUMIFS($AQ$12:$AQ$29,$B$12:$B$29,AB37))</f>
        <v>0</v>
      </c>
      <c r="AC42" s="299"/>
      <c r="AD42" s="299"/>
      <c r="AE42" s="300"/>
      <c r="AF42" s="298">
        <f t="shared" ref="AF42" si="22">IF(AF37="-","",SUMIFS($AQ$12:$AQ$29,$B$12:$B$29,AF37))</f>
        <v>0</v>
      </c>
      <c r="AG42" s="299"/>
      <c r="AH42" s="299"/>
      <c r="AI42" s="300"/>
      <c r="AJ42" s="298">
        <f t="shared" ref="AJ42" si="23">IF(AJ37="-","",SUMIFS($AQ$12:$AQ$29,$B$12:$B$29,AJ37))</f>
        <v>0</v>
      </c>
      <c r="AK42" s="299"/>
      <c r="AL42" s="299"/>
      <c r="AM42" s="300"/>
    </row>
    <row r="43" spans="1:47" ht="22.8" customHeight="1">
      <c r="B43" s="306" t="s">
        <v>151</v>
      </c>
      <c r="C43" s="307"/>
      <c r="D43" s="316" t="s">
        <v>275</v>
      </c>
      <c r="E43" s="317"/>
      <c r="F43" s="317"/>
      <c r="G43" s="318"/>
      <c r="H43" s="328">
        <f>IF($G$5="",0,ROUNDUP(($G$6+$G$5)/60,0))</f>
        <v>0</v>
      </c>
      <c r="I43" s="329"/>
      <c r="J43" s="329"/>
      <c r="K43" s="330"/>
      <c r="L43" s="533">
        <f>$H$35</f>
        <v>0</v>
      </c>
      <c r="M43" s="534"/>
      <c r="N43" s="534"/>
      <c r="O43" s="535"/>
      <c r="P43" s="516" t="s">
        <v>120</v>
      </c>
      <c r="Q43" s="517"/>
      <c r="R43" s="517"/>
      <c r="S43" s="518"/>
      <c r="T43" s="322" t="s">
        <v>152</v>
      </c>
      <c r="U43" s="323"/>
      <c r="V43" s="323"/>
      <c r="W43" s="324"/>
      <c r="X43" s="516" t="s">
        <v>369</v>
      </c>
      <c r="Y43" s="517"/>
      <c r="Z43" s="517"/>
      <c r="AA43" s="518"/>
      <c r="AB43" s="322" t="s">
        <v>152</v>
      </c>
      <c r="AC43" s="323"/>
      <c r="AD43" s="323"/>
      <c r="AE43" s="324"/>
      <c r="AF43" s="516" t="s">
        <v>369</v>
      </c>
      <c r="AG43" s="517"/>
      <c r="AH43" s="517"/>
      <c r="AI43" s="518"/>
      <c r="AJ43" s="322" t="s">
        <v>152</v>
      </c>
      <c r="AK43" s="323"/>
      <c r="AL43" s="323"/>
      <c r="AM43" s="324"/>
    </row>
    <row r="44" spans="1:47" ht="22.8" customHeight="1">
      <c r="B44" s="308"/>
      <c r="C44" s="309"/>
      <c r="D44" s="319"/>
      <c r="E44" s="320"/>
      <c r="F44" s="320"/>
      <c r="G44" s="321"/>
      <c r="H44" s="301" t="s">
        <v>287</v>
      </c>
      <c r="I44" s="302"/>
      <c r="J44" s="302"/>
      <c r="K44" s="303"/>
      <c r="L44" s="479" t="s">
        <v>275</v>
      </c>
      <c r="M44" s="480"/>
      <c r="N44" s="480"/>
      <c r="O44" s="481"/>
      <c r="P44" s="519"/>
      <c r="Q44" s="520"/>
      <c r="R44" s="520"/>
      <c r="S44" s="521"/>
      <c r="T44" s="325"/>
      <c r="U44" s="326"/>
      <c r="V44" s="326"/>
      <c r="W44" s="327"/>
      <c r="X44" s="519"/>
      <c r="Y44" s="520"/>
      <c r="Z44" s="520"/>
      <c r="AA44" s="521"/>
      <c r="AB44" s="325"/>
      <c r="AC44" s="326"/>
      <c r="AD44" s="326"/>
      <c r="AE44" s="327"/>
      <c r="AF44" s="519"/>
      <c r="AG44" s="520"/>
      <c r="AH44" s="520"/>
      <c r="AI44" s="521"/>
      <c r="AJ44" s="325"/>
      <c r="AK44" s="326"/>
      <c r="AL44" s="326"/>
      <c r="AM44" s="327"/>
    </row>
    <row r="45" spans="1:47" ht="22.8" customHeight="1">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row>
    <row r="46" spans="1:47" ht="22.8" customHeight="1">
      <c r="B46" s="1" t="s">
        <v>4</v>
      </c>
    </row>
    <row r="47" spans="1:47" ht="22.8" customHeight="1">
      <c r="B47" s="73" t="s">
        <v>159</v>
      </c>
      <c r="C47" s="297" t="s">
        <v>218</v>
      </c>
      <c r="D47" s="297"/>
      <c r="E47" s="297"/>
      <c r="F47" s="297"/>
      <c r="G47" s="297"/>
      <c r="H47" s="297"/>
      <c r="I47" s="297"/>
      <c r="J47" s="297"/>
      <c r="K47" s="297"/>
      <c r="L47" s="297"/>
      <c r="M47" s="297"/>
      <c r="N47" s="297"/>
      <c r="O47" s="297"/>
      <c r="P47" s="297"/>
      <c r="Q47" s="297"/>
      <c r="R47" s="297"/>
      <c r="S47" s="297"/>
      <c r="T47" s="297"/>
      <c r="U47" s="297"/>
      <c r="V47" s="297"/>
      <c r="W47" s="297"/>
      <c r="X47" s="297"/>
      <c r="Y47" s="297"/>
      <c r="Z47" s="297"/>
      <c r="AA47" s="297"/>
      <c r="AB47" s="297"/>
      <c r="AC47" s="297"/>
      <c r="AD47" s="297"/>
      <c r="AE47" s="297"/>
      <c r="AF47" s="297"/>
      <c r="AG47" s="297"/>
      <c r="AH47" s="297"/>
      <c r="AI47" s="297"/>
      <c r="AJ47" s="297"/>
      <c r="AK47" s="297"/>
      <c r="AL47" s="297"/>
      <c r="AM47" s="297"/>
      <c r="AN47" s="297"/>
      <c r="AO47" s="297"/>
      <c r="AP47" s="297"/>
      <c r="AQ47" s="297"/>
      <c r="AR47" s="297"/>
      <c r="AS47" s="297"/>
      <c r="AT47" s="297"/>
      <c r="AU47" s="54"/>
    </row>
    <row r="48" spans="1:47" ht="22.8" customHeight="1">
      <c r="B48" s="73" t="s">
        <v>160</v>
      </c>
      <c r="C48" s="285" t="s">
        <v>162</v>
      </c>
      <c r="D48" s="285"/>
      <c r="E48" s="285"/>
      <c r="F48" s="285"/>
      <c r="G48" s="285"/>
      <c r="H48" s="285"/>
      <c r="I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c r="AI48" s="285"/>
      <c r="AJ48" s="285"/>
      <c r="AK48" s="285"/>
      <c r="AL48" s="285"/>
      <c r="AM48" s="285"/>
      <c r="AN48" s="285"/>
      <c r="AO48" s="285"/>
      <c r="AP48" s="285"/>
      <c r="AQ48" s="285"/>
      <c r="AR48" s="285"/>
      <c r="AS48" s="285"/>
      <c r="AT48" s="285"/>
    </row>
    <row r="49" spans="2:46" ht="22.8" customHeight="1">
      <c r="B49" s="73" t="s">
        <v>161</v>
      </c>
      <c r="C49" s="285" t="s">
        <v>163</v>
      </c>
      <c r="D49" s="285"/>
      <c r="E49" s="285"/>
      <c r="F49" s="285"/>
      <c r="G49" s="285"/>
      <c r="H49" s="285"/>
      <c r="I49" s="285"/>
      <c r="J49" s="285"/>
      <c r="K49" s="285"/>
      <c r="L49" s="285"/>
      <c r="M49" s="285"/>
      <c r="N49" s="285"/>
      <c r="O49" s="285"/>
      <c r="P49" s="285"/>
      <c r="Q49" s="285"/>
      <c r="R49" s="285"/>
      <c r="S49" s="285"/>
      <c r="T49" s="285"/>
      <c r="U49" s="285"/>
      <c r="V49" s="285"/>
      <c r="W49" s="285"/>
      <c r="X49" s="285"/>
      <c r="Y49" s="285"/>
      <c r="Z49" s="285"/>
      <c r="AA49" s="285"/>
      <c r="AB49" s="285"/>
      <c r="AC49" s="285"/>
      <c r="AD49" s="285"/>
      <c r="AE49" s="285"/>
      <c r="AF49" s="285"/>
      <c r="AG49" s="285"/>
      <c r="AH49" s="285"/>
      <c r="AI49" s="285"/>
      <c r="AJ49" s="285"/>
      <c r="AK49" s="285"/>
      <c r="AL49" s="285"/>
      <c r="AM49" s="285"/>
      <c r="AN49" s="285"/>
      <c r="AO49" s="285"/>
      <c r="AP49" s="285"/>
      <c r="AQ49" s="285"/>
      <c r="AR49" s="285"/>
      <c r="AS49" s="285"/>
      <c r="AT49" s="285"/>
    </row>
    <row r="50" spans="2:46" ht="22.8" customHeight="1">
      <c r="B50" s="73" t="s">
        <v>164</v>
      </c>
      <c r="C50" s="285" t="s">
        <v>166</v>
      </c>
      <c r="D50" s="285"/>
      <c r="E50" s="285"/>
      <c r="F50" s="285"/>
      <c r="G50" s="285"/>
      <c r="H50" s="285"/>
      <c r="I50" s="285"/>
      <c r="J50" s="285"/>
      <c r="K50" s="285"/>
      <c r="L50" s="285"/>
      <c r="M50" s="285"/>
      <c r="N50" s="285"/>
      <c r="O50" s="285"/>
      <c r="P50" s="285"/>
      <c r="Q50" s="285"/>
      <c r="R50" s="285"/>
      <c r="S50" s="285"/>
      <c r="T50" s="285"/>
      <c r="U50" s="285"/>
      <c r="V50" s="285"/>
      <c r="W50" s="285"/>
      <c r="X50" s="285"/>
      <c r="Y50" s="285"/>
      <c r="Z50" s="285"/>
      <c r="AA50" s="285"/>
      <c r="AB50" s="285"/>
      <c r="AC50" s="285"/>
      <c r="AD50" s="285"/>
      <c r="AE50" s="285"/>
      <c r="AF50" s="285"/>
      <c r="AG50" s="285"/>
      <c r="AH50" s="285"/>
      <c r="AI50" s="285"/>
      <c r="AJ50" s="285"/>
      <c r="AK50" s="285"/>
      <c r="AL50" s="285"/>
      <c r="AM50" s="285"/>
      <c r="AN50" s="285"/>
      <c r="AO50" s="285"/>
      <c r="AP50" s="285"/>
      <c r="AQ50" s="285"/>
      <c r="AR50" s="285"/>
      <c r="AS50" s="285"/>
      <c r="AT50" s="285"/>
    </row>
    <row r="51" spans="2:46" ht="22.8" customHeight="1">
      <c r="B51" s="73" t="s">
        <v>165</v>
      </c>
      <c r="C51" s="285" t="s">
        <v>167</v>
      </c>
      <c r="D51" s="285"/>
      <c r="E51" s="285"/>
      <c r="F51" s="285"/>
      <c r="G51" s="285"/>
      <c r="H51" s="285"/>
      <c r="I51" s="285"/>
      <c r="J51" s="285"/>
      <c r="K51" s="285"/>
      <c r="L51" s="285"/>
      <c r="M51" s="285"/>
      <c r="N51" s="285"/>
      <c r="O51" s="285"/>
      <c r="P51" s="285"/>
      <c r="Q51" s="285"/>
      <c r="R51" s="285"/>
      <c r="S51" s="285"/>
      <c r="T51" s="285"/>
      <c r="U51" s="285"/>
      <c r="V51" s="285"/>
      <c r="W51" s="285"/>
      <c r="X51" s="285"/>
      <c r="Y51" s="285"/>
      <c r="Z51" s="285"/>
      <c r="AA51" s="285"/>
      <c r="AB51" s="285"/>
      <c r="AC51" s="285"/>
      <c r="AD51" s="285"/>
      <c r="AE51" s="285"/>
      <c r="AF51" s="285"/>
      <c r="AG51" s="285"/>
      <c r="AH51" s="285"/>
      <c r="AI51" s="285"/>
      <c r="AJ51" s="285"/>
      <c r="AK51" s="285"/>
      <c r="AL51" s="285"/>
      <c r="AM51" s="285"/>
      <c r="AN51" s="285"/>
      <c r="AO51" s="285"/>
      <c r="AP51" s="285"/>
      <c r="AQ51" s="285"/>
      <c r="AR51" s="285"/>
      <c r="AS51" s="285"/>
      <c r="AT51" s="285"/>
    </row>
    <row r="52" spans="2:46" ht="22.8" customHeight="1">
      <c r="B52" s="73"/>
      <c r="D52" s="294" t="s">
        <v>168</v>
      </c>
      <c r="E52" s="295"/>
      <c r="F52" s="294" t="s">
        <v>169</v>
      </c>
      <c r="G52" s="296"/>
      <c r="H52" s="296"/>
      <c r="I52" s="296"/>
      <c r="J52" s="295"/>
      <c r="K52" s="2"/>
      <c r="L52" s="1" t="s">
        <v>211</v>
      </c>
    </row>
    <row r="53" spans="2:46" ht="22.8" customHeight="1">
      <c r="B53" s="73"/>
      <c r="D53" s="286" t="s">
        <v>170</v>
      </c>
      <c r="E53" s="287"/>
      <c r="F53" s="288" t="s">
        <v>171</v>
      </c>
      <c r="G53" s="289"/>
      <c r="H53" s="289"/>
      <c r="I53" s="289"/>
      <c r="J53" s="290"/>
      <c r="M53" s="1" t="s">
        <v>213</v>
      </c>
    </row>
    <row r="54" spans="2:46" ht="22.8" customHeight="1">
      <c r="B54" s="73"/>
      <c r="D54" s="286" t="s">
        <v>172</v>
      </c>
      <c r="E54" s="287"/>
      <c r="F54" s="288" t="s">
        <v>173</v>
      </c>
      <c r="G54" s="289"/>
      <c r="H54" s="289"/>
      <c r="I54" s="289"/>
      <c r="J54" s="290"/>
      <c r="M54" s="67" t="s">
        <v>212</v>
      </c>
    </row>
    <row r="55" spans="2:46" ht="22.8" customHeight="1">
      <c r="B55" s="73"/>
      <c r="D55" s="286" t="s">
        <v>174</v>
      </c>
      <c r="E55" s="287"/>
      <c r="F55" s="288" t="s">
        <v>175</v>
      </c>
      <c r="G55" s="289"/>
      <c r="H55" s="289"/>
      <c r="I55" s="289"/>
      <c r="J55" s="290"/>
      <c r="M55" s="1" t="s">
        <v>214</v>
      </c>
    </row>
    <row r="56" spans="2:46" ht="22.8" customHeight="1">
      <c r="B56" s="73"/>
      <c r="D56" s="286" t="s">
        <v>176</v>
      </c>
      <c r="E56" s="287"/>
      <c r="F56" s="288" t="s">
        <v>177</v>
      </c>
      <c r="G56" s="289"/>
      <c r="H56" s="289"/>
      <c r="I56" s="289"/>
      <c r="J56" s="290"/>
    </row>
    <row r="57" spans="2:46" ht="22.8" customHeight="1">
      <c r="B57" s="73" t="s">
        <v>178</v>
      </c>
      <c r="C57" s="285" t="s">
        <v>179</v>
      </c>
      <c r="D57" s="285"/>
      <c r="E57" s="285"/>
      <c r="F57" s="285"/>
      <c r="G57" s="285"/>
      <c r="H57" s="285"/>
      <c r="I57" s="285"/>
      <c r="J57" s="285"/>
      <c r="K57" s="285"/>
      <c r="L57" s="285"/>
      <c r="M57" s="285"/>
      <c r="N57" s="285"/>
      <c r="O57" s="285"/>
      <c r="P57" s="285"/>
      <c r="Q57" s="285"/>
      <c r="R57" s="285"/>
      <c r="S57" s="285"/>
      <c r="T57" s="285"/>
      <c r="U57" s="285"/>
      <c r="V57" s="285"/>
      <c r="W57" s="285"/>
      <c r="X57" s="285"/>
      <c r="Y57" s="285"/>
      <c r="Z57" s="285"/>
      <c r="AA57" s="285"/>
      <c r="AB57" s="285"/>
      <c r="AC57" s="285"/>
      <c r="AD57" s="285"/>
      <c r="AE57" s="285"/>
      <c r="AF57" s="285"/>
      <c r="AG57" s="285"/>
      <c r="AH57" s="285"/>
      <c r="AI57" s="285"/>
      <c r="AJ57" s="285"/>
      <c r="AK57" s="285"/>
      <c r="AL57" s="285"/>
      <c r="AM57" s="285"/>
      <c r="AN57" s="285"/>
      <c r="AO57" s="285"/>
      <c r="AP57" s="285"/>
      <c r="AQ57" s="285"/>
      <c r="AR57" s="285"/>
      <c r="AS57" s="285"/>
      <c r="AT57" s="285"/>
    </row>
    <row r="58" spans="2:46" ht="22.8" customHeight="1">
      <c r="B58" s="73"/>
      <c r="C58" s="285" t="s">
        <v>180</v>
      </c>
      <c r="D58" s="285"/>
      <c r="E58" s="285"/>
      <c r="F58" s="285"/>
      <c r="G58" s="285"/>
      <c r="H58" s="285"/>
      <c r="I58" s="285"/>
      <c r="J58" s="285"/>
      <c r="K58" s="285"/>
      <c r="L58" s="285"/>
      <c r="M58" s="285"/>
      <c r="N58" s="285"/>
      <c r="O58" s="285"/>
      <c r="P58" s="285"/>
      <c r="Q58" s="285"/>
      <c r="R58" s="285"/>
      <c r="S58" s="285"/>
      <c r="T58" s="285"/>
      <c r="U58" s="285"/>
      <c r="V58" s="285"/>
      <c r="W58" s="285"/>
      <c r="X58" s="285"/>
      <c r="Y58" s="285"/>
      <c r="Z58" s="285"/>
      <c r="AA58" s="285"/>
      <c r="AB58" s="285"/>
      <c r="AC58" s="285"/>
      <c r="AD58" s="285"/>
      <c r="AE58" s="285"/>
      <c r="AF58" s="285"/>
      <c r="AG58" s="285"/>
      <c r="AH58" s="285"/>
      <c r="AI58" s="285"/>
      <c r="AJ58" s="285"/>
      <c r="AK58" s="285"/>
      <c r="AL58" s="285"/>
      <c r="AM58" s="285"/>
      <c r="AN58" s="285"/>
      <c r="AO58" s="285"/>
      <c r="AP58" s="285"/>
      <c r="AQ58" s="285"/>
      <c r="AR58" s="285"/>
      <c r="AS58" s="285"/>
      <c r="AT58" s="285"/>
    </row>
    <row r="59" spans="2:46" ht="22.8" customHeight="1">
      <c r="B59" s="73" t="s">
        <v>181</v>
      </c>
      <c r="C59" s="285" t="s">
        <v>182</v>
      </c>
      <c r="D59" s="285"/>
      <c r="E59" s="285"/>
      <c r="F59" s="285"/>
      <c r="G59" s="285"/>
      <c r="H59" s="285"/>
      <c r="I59" s="285"/>
      <c r="J59" s="285"/>
      <c r="K59" s="285"/>
      <c r="L59" s="285"/>
      <c r="M59" s="285"/>
      <c r="N59" s="285"/>
      <c r="O59" s="285"/>
      <c r="P59" s="285"/>
      <c r="Q59" s="285"/>
      <c r="R59" s="285"/>
      <c r="S59" s="285"/>
      <c r="T59" s="285"/>
      <c r="U59" s="285"/>
      <c r="V59" s="285"/>
      <c r="W59" s="285"/>
      <c r="X59" s="285"/>
      <c r="Y59" s="285"/>
      <c r="Z59" s="285"/>
      <c r="AA59" s="285"/>
      <c r="AB59" s="285"/>
      <c r="AC59" s="285"/>
      <c r="AD59" s="285"/>
      <c r="AE59" s="285"/>
      <c r="AF59" s="285"/>
      <c r="AG59" s="285"/>
      <c r="AH59" s="285"/>
      <c r="AI59" s="285"/>
      <c r="AJ59" s="285"/>
      <c r="AK59" s="285"/>
      <c r="AL59" s="285"/>
      <c r="AM59" s="285"/>
      <c r="AN59" s="285"/>
      <c r="AO59" s="285"/>
      <c r="AP59" s="285"/>
      <c r="AQ59" s="285"/>
      <c r="AR59" s="285"/>
      <c r="AS59" s="285"/>
      <c r="AT59" s="285"/>
    </row>
    <row r="60" spans="2:46" ht="22.8" customHeight="1">
      <c r="B60" s="73" t="s">
        <v>183</v>
      </c>
      <c r="C60" s="285" t="s">
        <v>189</v>
      </c>
      <c r="D60" s="285"/>
      <c r="E60" s="285"/>
      <c r="F60" s="285"/>
      <c r="G60" s="285"/>
      <c r="H60" s="285"/>
      <c r="I60" s="285"/>
      <c r="J60" s="285"/>
      <c r="K60" s="285"/>
      <c r="L60" s="285"/>
      <c r="M60" s="285"/>
      <c r="N60" s="285"/>
      <c r="O60" s="285"/>
      <c r="P60" s="285"/>
      <c r="Q60" s="285"/>
      <c r="R60" s="285"/>
      <c r="S60" s="285"/>
      <c r="T60" s="285"/>
      <c r="U60" s="285"/>
      <c r="V60" s="285"/>
      <c r="W60" s="285"/>
      <c r="X60" s="285"/>
      <c r="Y60" s="285"/>
      <c r="Z60" s="285"/>
      <c r="AA60" s="285"/>
      <c r="AB60" s="285"/>
      <c r="AC60" s="285"/>
      <c r="AD60" s="285"/>
      <c r="AE60" s="285"/>
      <c r="AF60" s="285"/>
      <c r="AG60" s="285"/>
      <c r="AH60" s="285"/>
      <c r="AI60" s="285"/>
      <c r="AJ60" s="285"/>
      <c r="AK60" s="285"/>
      <c r="AL60" s="285"/>
      <c r="AM60" s="285"/>
      <c r="AN60" s="285"/>
      <c r="AO60" s="285"/>
      <c r="AP60" s="285"/>
      <c r="AQ60" s="285"/>
      <c r="AR60" s="285"/>
      <c r="AS60" s="285"/>
      <c r="AT60" s="285"/>
    </row>
    <row r="61" spans="2:46" ht="22.8" customHeight="1">
      <c r="B61" s="73" t="s">
        <v>184</v>
      </c>
      <c r="C61" s="285" t="s">
        <v>198</v>
      </c>
      <c r="D61" s="285"/>
      <c r="E61" s="285"/>
      <c r="F61" s="285"/>
      <c r="G61" s="285"/>
      <c r="H61" s="285"/>
      <c r="I61" s="285"/>
      <c r="J61" s="285"/>
      <c r="K61" s="285"/>
      <c r="L61" s="285"/>
      <c r="M61" s="285"/>
      <c r="N61" s="285"/>
      <c r="O61" s="285"/>
      <c r="P61" s="285"/>
      <c r="Q61" s="285"/>
      <c r="R61" s="285"/>
      <c r="S61" s="285"/>
      <c r="T61" s="285"/>
      <c r="U61" s="285"/>
      <c r="V61" s="285"/>
      <c r="W61" s="285"/>
      <c r="X61" s="285"/>
      <c r="Y61" s="285"/>
      <c r="Z61" s="285"/>
      <c r="AA61" s="285"/>
      <c r="AB61" s="285"/>
      <c r="AC61" s="285"/>
      <c r="AD61" s="285"/>
      <c r="AE61" s="285"/>
      <c r="AF61" s="285"/>
      <c r="AG61" s="285"/>
      <c r="AH61" s="285"/>
      <c r="AI61" s="285"/>
      <c r="AJ61" s="285"/>
      <c r="AK61" s="285"/>
      <c r="AL61" s="285"/>
      <c r="AM61" s="285"/>
      <c r="AN61" s="285"/>
      <c r="AO61" s="285"/>
      <c r="AP61" s="285"/>
      <c r="AQ61" s="285"/>
      <c r="AR61" s="285"/>
      <c r="AS61" s="285"/>
      <c r="AT61" s="285"/>
    </row>
    <row r="62" spans="2:46" ht="22.8" customHeight="1">
      <c r="B62" s="73"/>
      <c r="C62" s="285" t="s">
        <v>190</v>
      </c>
      <c r="D62" s="285"/>
      <c r="E62" s="285"/>
      <c r="F62" s="285"/>
      <c r="G62" s="285"/>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5"/>
      <c r="AI62" s="285"/>
      <c r="AJ62" s="285"/>
      <c r="AK62" s="285"/>
      <c r="AL62" s="285"/>
      <c r="AM62" s="285"/>
      <c r="AN62" s="285"/>
      <c r="AO62" s="285"/>
      <c r="AP62" s="285"/>
      <c r="AQ62" s="285"/>
      <c r="AR62" s="285"/>
      <c r="AS62" s="285"/>
      <c r="AT62" s="285"/>
    </row>
    <row r="63" spans="2:46" ht="22.8" customHeight="1">
      <c r="B63" s="73"/>
      <c r="C63" s="285" t="s">
        <v>185</v>
      </c>
      <c r="D63" s="285"/>
      <c r="E63" s="285"/>
      <c r="F63" s="285"/>
      <c r="G63" s="285"/>
      <c r="H63" s="285"/>
      <c r="I63" s="285"/>
      <c r="J63" s="285"/>
      <c r="K63" s="285"/>
      <c r="L63" s="285"/>
      <c r="M63" s="285"/>
      <c r="N63" s="285"/>
      <c r="O63" s="285"/>
      <c r="P63" s="285"/>
      <c r="Q63" s="285"/>
      <c r="R63" s="285"/>
      <c r="S63" s="285"/>
      <c r="T63" s="285"/>
      <c r="U63" s="285"/>
      <c r="V63" s="285"/>
      <c r="W63" s="285"/>
      <c r="X63" s="285"/>
      <c r="Y63" s="285"/>
      <c r="Z63" s="285"/>
      <c r="AA63" s="285"/>
      <c r="AB63" s="285"/>
      <c r="AC63" s="285"/>
      <c r="AD63" s="285"/>
      <c r="AE63" s="285"/>
      <c r="AF63" s="285"/>
      <c r="AG63" s="285"/>
      <c r="AH63" s="285"/>
      <c r="AI63" s="285"/>
      <c r="AJ63" s="285"/>
      <c r="AK63" s="285"/>
      <c r="AL63" s="285"/>
      <c r="AM63" s="285"/>
      <c r="AN63" s="285"/>
      <c r="AO63" s="285"/>
      <c r="AP63" s="285"/>
      <c r="AQ63" s="285"/>
      <c r="AR63" s="285"/>
      <c r="AS63" s="285"/>
      <c r="AT63" s="285"/>
    </row>
    <row r="64" spans="2:46" ht="22.8" customHeight="1">
      <c r="B64" s="73"/>
      <c r="C64" s="285" t="s">
        <v>221</v>
      </c>
      <c r="D64" s="285"/>
      <c r="E64" s="285"/>
      <c r="F64" s="285"/>
      <c r="G64" s="285"/>
      <c r="H64" s="285"/>
      <c r="I64" s="285"/>
      <c r="J64" s="285"/>
      <c r="K64" s="285"/>
      <c r="L64" s="285"/>
      <c r="M64" s="285"/>
      <c r="N64" s="285"/>
      <c r="O64" s="285"/>
      <c r="P64" s="285"/>
      <c r="Q64" s="285"/>
      <c r="R64" s="285"/>
      <c r="S64" s="285"/>
      <c r="T64" s="285"/>
      <c r="U64" s="285"/>
      <c r="V64" s="285"/>
      <c r="W64" s="285"/>
      <c r="X64" s="285"/>
      <c r="Y64" s="285"/>
      <c r="Z64" s="285"/>
      <c r="AA64" s="285"/>
      <c r="AB64" s="285"/>
      <c r="AC64" s="285"/>
      <c r="AD64" s="285"/>
      <c r="AE64" s="285"/>
      <c r="AF64" s="285"/>
      <c r="AG64" s="285"/>
      <c r="AH64" s="285"/>
      <c r="AI64" s="285"/>
      <c r="AJ64" s="285"/>
      <c r="AK64" s="285"/>
      <c r="AL64" s="285"/>
      <c r="AM64" s="285"/>
      <c r="AN64" s="285"/>
      <c r="AO64" s="285"/>
      <c r="AP64" s="285"/>
      <c r="AQ64" s="285"/>
      <c r="AR64" s="285"/>
      <c r="AS64" s="285"/>
      <c r="AT64" s="285"/>
    </row>
    <row r="65" spans="2:46" ht="22.8" customHeight="1">
      <c r="B65" s="73" t="s">
        <v>197</v>
      </c>
      <c r="C65" s="285" t="s">
        <v>201</v>
      </c>
      <c r="D65" s="285"/>
      <c r="E65" s="285"/>
      <c r="F65" s="285"/>
      <c r="G65" s="285"/>
      <c r="H65" s="285"/>
      <c r="I65" s="285"/>
      <c r="J65" s="285"/>
      <c r="K65" s="285"/>
      <c r="L65" s="285"/>
      <c r="M65" s="285"/>
      <c r="N65" s="285"/>
      <c r="O65" s="285"/>
      <c r="P65" s="285"/>
      <c r="Q65" s="285"/>
      <c r="R65" s="285"/>
      <c r="S65" s="285"/>
      <c r="T65" s="285"/>
      <c r="U65" s="285"/>
      <c r="V65" s="285"/>
      <c r="W65" s="285"/>
      <c r="X65" s="285"/>
      <c r="Y65" s="285"/>
      <c r="Z65" s="285"/>
      <c r="AA65" s="285"/>
      <c r="AB65" s="285"/>
      <c r="AC65" s="285"/>
      <c r="AD65" s="285"/>
      <c r="AE65" s="285"/>
      <c r="AF65" s="285"/>
      <c r="AG65" s="285"/>
      <c r="AH65" s="285"/>
      <c r="AI65" s="285"/>
      <c r="AJ65" s="285"/>
      <c r="AK65" s="285"/>
      <c r="AL65" s="285"/>
      <c r="AM65" s="285"/>
      <c r="AN65" s="285"/>
      <c r="AO65" s="285"/>
      <c r="AP65" s="285"/>
      <c r="AQ65" s="285"/>
      <c r="AR65" s="285"/>
      <c r="AS65" s="285"/>
      <c r="AT65" s="285"/>
    </row>
    <row r="66" spans="2:46" ht="22.8" customHeight="1">
      <c r="B66" s="73"/>
      <c r="C66" s="285" t="s">
        <v>220</v>
      </c>
      <c r="D66" s="285"/>
      <c r="E66" s="285"/>
      <c r="F66" s="285"/>
      <c r="G66" s="285"/>
      <c r="H66" s="285"/>
      <c r="I66" s="285"/>
      <c r="J66" s="285"/>
      <c r="K66" s="285"/>
      <c r="L66" s="285"/>
      <c r="M66" s="285"/>
      <c r="N66" s="285"/>
      <c r="O66" s="285"/>
      <c r="P66" s="285"/>
      <c r="Q66" s="285"/>
      <c r="R66" s="285"/>
      <c r="S66" s="285"/>
      <c r="T66" s="285"/>
      <c r="U66" s="285"/>
      <c r="V66" s="285"/>
      <c r="W66" s="285"/>
      <c r="X66" s="285"/>
      <c r="Y66" s="285"/>
      <c r="Z66" s="285"/>
      <c r="AA66" s="285"/>
      <c r="AB66" s="285"/>
      <c r="AC66" s="285"/>
      <c r="AD66" s="285"/>
      <c r="AE66" s="285"/>
      <c r="AF66" s="285"/>
      <c r="AG66" s="285"/>
      <c r="AH66" s="285"/>
      <c r="AI66" s="285"/>
      <c r="AJ66" s="285"/>
      <c r="AK66" s="285"/>
      <c r="AL66" s="285"/>
      <c r="AM66" s="285"/>
      <c r="AN66" s="285"/>
      <c r="AO66" s="285"/>
      <c r="AP66" s="285"/>
      <c r="AQ66" s="285"/>
      <c r="AR66" s="285"/>
      <c r="AS66" s="285"/>
      <c r="AT66" s="285"/>
    </row>
    <row r="67" spans="2:46" ht="22.8" customHeight="1">
      <c r="B67" s="73" t="s">
        <v>203</v>
      </c>
      <c r="C67" s="285" t="s">
        <v>219</v>
      </c>
      <c r="D67" s="285"/>
      <c r="E67" s="285"/>
      <c r="F67" s="285"/>
      <c r="G67" s="285"/>
      <c r="H67" s="285"/>
      <c r="I67" s="285"/>
      <c r="J67" s="285"/>
      <c r="K67" s="285"/>
      <c r="L67" s="285"/>
      <c r="M67" s="285"/>
      <c r="N67" s="285"/>
      <c r="O67" s="285"/>
      <c r="P67" s="285"/>
      <c r="Q67" s="285"/>
      <c r="R67" s="285"/>
      <c r="S67" s="285"/>
      <c r="T67" s="285"/>
      <c r="U67" s="285"/>
      <c r="V67" s="285"/>
      <c r="W67" s="285"/>
      <c r="X67" s="285"/>
      <c r="Y67" s="285"/>
      <c r="Z67" s="285"/>
      <c r="AA67" s="285"/>
      <c r="AB67" s="285"/>
      <c r="AC67" s="285"/>
      <c r="AD67" s="285"/>
      <c r="AE67" s="285"/>
      <c r="AF67" s="285"/>
      <c r="AG67" s="285"/>
      <c r="AH67" s="285"/>
      <c r="AI67" s="285"/>
      <c r="AJ67" s="285"/>
      <c r="AK67" s="285"/>
      <c r="AL67" s="285"/>
      <c r="AM67" s="285"/>
      <c r="AN67" s="285"/>
      <c r="AO67" s="285"/>
      <c r="AP67" s="285"/>
      <c r="AQ67" s="285"/>
      <c r="AR67" s="285"/>
      <c r="AS67" s="285"/>
      <c r="AT67" s="285"/>
    </row>
    <row r="68" spans="2:46" ht="22.8" customHeight="1">
      <c r="B68" s="73" t="s">
        <v>205</v>
      </c>
      <c r="C68" s="285" t="s">
        <v>204</v>
      </c>
      <c r="D68" s="285"/>
      <c r="E68" s="285"/>
      <c r="F68" s="285"/>
      <c r="G68" s="285"/>
      <c r="H68" s="285"/>
      <c r="I68" s="285"/>
      <c r="J68" s="285"/>
      <c r="K68" s="285"/>
      <c r="L68" s="285"/>
      <c r="M68" s="285"/>
      <c r="N68" s="285"/>
      <c r="O68" s="285"/>
      <c r="P68" s="285"/>
      <c r="Q68" s="285"/>
      <c r="R68" s="285"/>
      <c r="S68" s="285"/>
      <c r="T68" s="285"/>
      <c r="U68" s="285"/>
      <c r="V68" s="285"/>
      <c r="W68" s="285"/>
      <c r="X68" s="285"/>
      <c r="Y68" s="285"/>
      <c r="Z68" s="285"/>
      <c r="AA68" s="285"/>
      <c r="AB68" s="285"/>
      <c r="AC68" s="285"/>
      <c r="AD68" s="285"/>
      <c r="AE68" s="285"/>
      <c r="AF68" s="285"/>
      <c r="AG68" s="285"/>
      <c r="AH68" s="285"/>
      <c r="AI68" s="285"/>
      <c r="AJ68" s="285"/>
      <c r="AK68" s="285"/>
      <c r="AL68" s="285"/>
      <c r="AM68" s="285"/>
      <c r="AN68" s="285"/>
      <c r="AO68" s="285"/>
      <c r="AP68" s="285"/>
      <c r="AQ68" s="285"/>
      <c r="AR68" s="285"/>
      <c r="AS68" s="285"/>
      <c r="AT68" s="285"/>
    </row>
    <row r="69" spans="2:46" ht="22.8" customHeight="1">
      <c r="B69" s="73"/>
      <c r="C69" s="285" t="s">
        <v>207</v>
      </c>
      <c r="D69" s="285"/>
      <c r="E69" s="285"/>
      <c r="F69" s="285"/>
      <c r="G69" s="285"/>
      <c r="H69" s="285"/>
      <c r="I69" s="285"/>
      <c r="J69" s="285"/>
      <c r="K69" s="285"/>
      <c r="L69" s="285"/>
      <c r="M69" s="285"/>
      <c r="N69" s="285"/>
      <c r="O69" s="285"/>
      <c r="P69" s="285"/>
      <c r="Q69" s="285"/>
      <c r="R69" s="285"/>
      <c r="S69" s="285"/>
      <c r="T69" s="285"/>
      <c r="U69" s="285"/>
      <c r="V69" s="285"/>
      <c r="W69" s="285"/>
      <c r="X69" s="285"/>
      <c r="Y69" s="285"/>
      <c r="Z69" s="285"/>
      <c r="AA69" s="285"/>
      <c r="AB69" s="285"/>
      <c r="AC69" s="285"/>
      <c r="AD69" s="285"/>
      <c r="AE69" s="285"/>
      <c r="AF69" s="285"/>
      <c r="AG69" s="285"/>
      <c r="AH69" s="285"/>
      <c r="AI69" s="285"/>
      <c r="AJ69" s="285"/>
      <c r="AK69" s="285"/>
      <c r="AL69" s="285"/>
      <c r="AM69" s="285"/>
      <c r="AN69" s="285"/>
      <c r="AO69" s="285"/>
      <c r="AP69" s="285"/>
      <c r="AQ69" s="285"/>
      <c r="AR69" s="285"/>
      <c r="AS69" s="285"/>
      <c r="AT69" s="285"/>
    </row>
    <row r="70" spans="2:46" ht="22.8" customHeight="1">
      <c r="B70" s="73"/>
      <c r="C70" s="285" t="s">
        <v>208</v>
      </c>
      <c r="D70" s="285"/>
      <c r="E70" s="285"/>
      <c r="F70" s="285"/>
      <c r="G70" s="285"/>
      <c r="H70" s="285"/>
      <c r="I70" s="285"/>
      <c r="J70" s="285"/>
      <c r="K70" s="285"/>
      <c r="L70" s="285"/>
      <c r="M70" s="285"/>
      <c r="N70" s="285"/>
      <c r="O70" s="285"/>
      <c r="P70" s="285"/>
      <c r="Q70" s="285"/>
      <c r="R70" s="285"/>
      <c r="S70" s="285"/>
      <c r="T70" s="285"/>
      <c r="U70" s="285"/>
      <c r="V70" s="285"/>
      <c r="W70" s="285"/>
      <c r="X70" s="285"/>
      <c r="Y70" s="285"/>
      <c r="Z70" s="285"/>
      <c r="AA70" s="285"/>
      <c r="AB70" s="285"/>
      <c r="AC70" s="285"/>
      <c r="AD70" s="285"/>
      <c r="AE70" s="285"/>
      <c r="AF70" s="285"/>
      <c r="AG70" s="285"/>
      <c r="AH70" s="285"/>
      <c r="AI70" s="285"/>
      <c r="AJ70" s="285"/>
      <c r="AK70" s="285"/>
      <c r="AL70" s="285"/>
      <c r="AM70" s="285"/>
      <c r="AN70" s="285"/>
      <c r="AO70" s="285"/>
      <c r="AP70" s="285"/>
      <c r="AQ70" s="285"/>
      <c r="AR70" s="285"/>
      <c r="AS70" s="285"/>
      <c r="AT70" s="285"/>
    </row>
    <row r="71" spans="2:46" ht="22.8" customHeight="1">
      <c r="B71" s="74"/>
      <c r="C71" s="285" t="s">
        <v>249</v>
      </c>
      <c r="D71" s="285"/>
      <c r="E71" s="285"/>
      <c r="F71" s="285"/>
      <c r="G71" s="285"/>
      <c r="H71" s="285"/>
      <c r="I71" s="285"/>
      <c r="J71" s="285"/>
      <c r="K71" s="285"/>
      <c r="L71" s="285"/>
      <c r="M71" s="285"/>
      <c r="N71" s="285"/>
      <c r="O71" s="285"/>
      <c r="P71" s="285"/>
      <c r="Q71" s="285"/>
      <c r="R71" s="285"/>
      <c r="S71" s="285"/>
      <c r="T71" s="285"/>
      <c r="U71" s="285"/>
      <c r="V71" s="285"/>
      <c r="W71" s="285"/>
      <c r="X71" s="285"/>
      <c r="Y71" s="285"/>
      <c r="Z71" s="285"/>
      <c r="AA71" s="285"/>
      <c r="AB71" s="285"/>
      <c r="AC71" s="285"/>
      <c r="AD71" s="285"/>
      <c r="AE71" s="285"/>
      <c r="AF71" s="285"/>
      <c r="AG71" s="285"/>
      <c r="AH71" s="285"/>
      <c r="AI71" s="285"/>
      <c r="AJ71" s="285"/>
      <c r="AK71" s="285"/>
      <c r="AL71" s="285"/>
      <c r="AM71" s="285"/>
      <c r="AN71" s="285"/>
      <c r="AO71" s="285"/>
      <c r="AP71" s="285"/>
      <c r="AQ71" s="285"/>
      <c r="AR71" s="285"/>
      <c r="AS71" s="285"/>
      <c r="AT71" s="285"/>
    </row>
    <row r="72" spans="2:46" ht="22.8" customHeight="1">
      <c r="B72" s="73" t="s">
        <v>227</v>
      </c>
      <c r="C72" s="285" t="s">
        <v>209</v>
      </c>
      <c r="D72" s="285"/>
      <c r="E72" s="285"/>
      <c r="F72" s="285"/>
      <c r="G72" s="285"/>
      <c r="H72" s="285"/>
      <c r="I72" s="285"/>
      <c r="J72" s="285"/>
      <c r="K72" s="285"/>
      <c r="L72" s="285"/>
      <c r="M72" s="285"/>
      <c r="N72" s="285"/>
      <c r="O72" s="285"/>
      <c r="P72" s="285"/>
      <c r="Q72" s="285"/>
      <c r="R72" s="285"/>
      <c r="S72" s="285"/>
      <c r="T72" s="285"/>
      <c r="U72" s="285"/>
      <c r="V72" s="285"/>
      <c r="W72" s="285"/>
      <c r="X72" s="285"/>
      <c r="Y72" s="285"/>
      <c r="Z72" s="285"/>
      <c r="AA72" s="285"/>
      <c r="AB72" s="285"/>
      <c r="AC72" s="285"/>
      <c r="AD72" s="285"/>
      <c r="AE72" s="285"/>
      <c r="AF72" s="285"/>
      <c r="AG72" s="285"/>
      <c r="AH72" s="285"/>
      <c r="AI72" s="285"/>
      <c r="AJ72" s="285"/>
      <c r="AK72" s="285"/>
      <c r="AL72" s="285"/>
      <c r="AM72" s="285"/>
      <c r="AN72" s="285"/>
      <c r="AO72" s="285"/>
      <c r="AP72" s="285"/>
      <c r="AQ72" s="285"/>
      <c r="AR72" s="285"/>
      <c r="AS72" s="285"/>
      <c r="AT72" s="285"/>
    </row>
    <row r="73" spans="2:46" ht="22.8" customHeight="1">
      <c r="B73" s="73" t="s">
        <v>227</v>
      </c>
      <c r="C73" s="285" t="s">
        <v>210</v>
      </c>
      <c r="D73" s="285"/>
      <c r="E73" s="285"/>
      <c r="F73" s="285"/>
      <c r="G73" s="285"/>
      <c r="H73" s="285"/>
      <c r="I73" s="285"/>
      <c r="J73" s="285"/>
      <c r="K73" s="285"/>
      <c r="L73" s="285"/>
      <c r="M73" s="285"/>
      <c r="N73" s="285"/>
      <c r="O73" s="285"/>
      <c r="P73" s="285"/>
      <c r="Q73" s="285"/>
      <c r="R73" s="285"/>
      <c r="S73" s="285"/>
      <c r="T73" s="285"/>
      <c r="U73" s="285"/>
      <c r="V73" s="285"/>
      <c r="W73" s="285"/>
      <c r="X73" s="285"/>
      <c r="Y73" s="285"/>
      <c r="Z73" s="285"/>
      <c r="AA73" s="285"/>
      <c r="AB73" s="285"/>
      <c r="AC73" s="285"/>
      <c r="AD73" s="285"/>
      <c r="AE73" s="285"/>
      <c r="AF73" s="285"/>
      <c r="AG73" s="285"/>
      <c r="AH73" s="285"/>
      <c r="AI73" s="285"/>
      <c r="AJ73" s="285"/>
      <c r="AK73" s="285"/>
      <c r="AL73" s="285"/>
      <c r="AM73" s="285"/>
      <c r="AN73" s="285"/>
      <c r="AO73" s="285"/>
      <c r="AP73" s="285"/>
      <c r="AQ73" s="285"/>
      <c r="AR73" s="285"/>
      <c r="AS73" s="285"/>
      <c r="AT73" s="285"/>
    </row>
  </sheetData>
  <sheetProtection insertRows="0" deleteRows="0"/>
  <dataConsolidate/>
  <mergeCells count="219">
    <mergeCell ref="AJ1:AO1"/>
    <mergeCell ref="AP1:AU1"/>
    <mergeCell ref="AJ2:AO2"/>
    <mergeCell ref="AP2:AU2"/>
    <mergeCell ref="C2:D2"/>
    <mergeCell ref="E2:F2"/>
    <mergeCell ref="G2:H2"/>
    <mergeCell ref="I2:J2"/>
    <mergeCell ref="AJ3:AO3"/>
    <mergeCell ref="AP3:AU3"/>
    <mergeCell ref="AJ4:AO4"/>
    <mergeCell ref="AP4:AU4"/>
    <mergeCell ref="AJ5:AO6"/>
    <mergeCell ref="G4:I4"/>
    <mergeCell ref="G5:I5"/>
    <mergeCell ref="B4:F4"/>
    <mergeCell ref="B5:F5"/>
    <mergeCell ref="B6:F6"/>
    <mergeCell ref="G6:I6"/>
    <mergeCell ref="AR5:AS6"/>
    <mergeCell ref="A9:A11"/>
    <mergeCell ref="B9:B11"/>
    <mergeCell ref="C9:C11"/>
    <mergeCell ref="D9:F11"/>
    <mergeCell ref="G9:J11"/>
    <mergeCell ref="K9:Q9"/>
    <mergeCell ref="D14:F14"/>
    <mergeCell ref="G14:J14"/>
    <mergeCell ref="D8:F8"/>
    <mergeCell ref="G8:J8"/>
    <mergeCell ref="K8:AO8"/>
    <mergeCell ref="A12:F12"/>
    <mergeCell ref="D15:F15"/>
    <mergeCell ref="G15:J15"/>
    <mergeCell ref="D16:F16"/>
    <mergeCell ref="G16:J16"/>
    <mergeCell ref="BJ9:BP9"/>
    <mergeCell ref="BQ9:BW9"/>
    <mergeCell ref="BX9:BZ9"/>
    <mergeCell ref="G12:J12"/>
    <mergeCell ref="D13:F13"/>
    <mergeCell ref="G13:J13"/>
    <mergeCell ref="AR9:AR11"/>
    <mergeCell ref="AS9:AS11"/>
    <mergeCell ref="AT9:AT11"/>
    <mergeCell ref="AU9:AU11"/>
    <mergeCell ref="AV9:BB9"/>
    <mergeCell ref="BC9:BI9"/>
    <mergeCell ref="R9:X9"/>
    <mergeCell ref="Y9:AE9"/>
    <mergeCell ref="AF9:AL9"/>
    <mergeCell ref="AM9:AO9"/>
    <mergeCell ref="AP9:AP11"/>
    <mergeCell ref="AQ9:AQ11"/>
    <mergeCell ref="D20:F20"/>
    <mergeCell ref="G20:J20"/>
    <mergeCell ref="D21:F21"/>
    <mergeCell ref="G21:J21"/>
    <mergeCell ref="D22:F22"/>
    <mergeCell ref="G22:J22"/>
    <mergeCell ref="D17:F17"/>
    <mergeCell ref="G17:J17"/>
    <mergeCell ref="D18:F18"/>
    <mergeCell ref="G18:J18"/>
    <mergeCell ref="D19:F19"/>
    <mergeCell ref="G19:J19"/>
    <mergeCell ref="D26:F26"/>
    <mergeCell ref="G26:J26"/>
    <mergeCell ref="D27:F27"/>
    <mergeCell ref="G27:J27"/>
    <mergeCell ref="D28:F28"/>
    <mergeCell ref="G28:J28"/>
    <mergeCell ref="D23:F23"/>
    <mergeCell ref="G23:J23"/>
    <mergeCell ref="D24:F24"/>
    <mergeCell ref="G24:J24"/>
    <mergeCell ref="D25:F25"/>
    <mergeCell ref="G25:J25"/>
    <mergeCell ref="H35:K35"/>
    <mergeCell ref="L35:O35"/>
    <mergeCell ref="P35:S35"/>
    <mergeCell ref="A30:J30"/>
    <mergeCell ref="A31:J31"/>
    <mergeCell ref="A33:K33"/>
    <mergeCell ref="L33:AU33"/>
    <mergeCell ref="X37:AA37"/>
    <mergeCell ref="AB37:AE37"/>
    <mergeCell ref="AF37:AI37"/>
    <mergeCell ref="AJ37:AM37"/>
    <mergeCell ref="P37:S37"/>
    <mergeCell ref="T37:W37"/>
    <mergeCell ref="T35:W35"/>
    <mergeCell ref="X35:AA35"/>
    <mergeCell ref="B38:C38"/>
    <mergeCell ref="D38:E38"/>
    <mergeCell ref="F38:G38"/>
    <mergeCell ref="H38:I38"/>
    <mergeCell ref="J38:K38"/>
    <mergeCell ref="L38:M38"/>
    <mergeCell ref="B37:C37"/>
    <mergeCell ref="D37:G37"/>
    <mergeCell ref="H37:K37"/>
    <mergeCell ref="L37:O37"/>
    <mergeCell ref="AL38:AM38"/>
    <mergeCell ref="Z38:AA38"/>
    <mergeCell ref="AB38:AC38"/>
    <mergeCell ref="AD38:AE38"/>
    <mergeCell ref="AF38:AG38"/>
    <mergeCell ref="AH38:AI38"/>
    <mergeCell ref="AJ38:AK38"/>
    <mergeCell ref="N38:O38"/>
    <mergeCell ref="AF39:AG39"/>
    <mergeCell ref="AH39:AI39"/>
    <mergeCell ref="AJ39:AK39"/>
    <mergeCell ref="AL39:AM39"/>
    <mergeCell ref="Z39:AA39"/>
    <mergeCell ref="AB39:AC39"/>
    <mergeCell ref="AD39:AE39"/>
    <mergeCell ref="B39:C39"/>
    <mergeCell ref="D39:E39"/>
    <mergeCell ref="F39:G39"/>
    <mergeCell ref="H39:I39"/>
    <mergeCell ref="J39:K39"/>
    <mergeCell ref="L39:M39"/>
    <mergeCell ref="N39:O39"/>
    <mergeCell ref="P39:Q39"/>
    <mergeCell ref="R39:S39"/>
    <mergeCell ref="D40:E40"/>
    <mergeCell ref="F40:G40"/>
    <mergeCell ref="H40:I40"/>
    <mergeCell ref="J40:K40"/>
    <mergeCell ref="L40:M40"/>
    <mergeCell ref="T39:U39"/>
    <mergeCell ref="V39:W39"/>
    <mergeCell ref="X39:Y39"/>
    <mergeCell ref="P38:Q38"/>
    <mergeCell ref="R38:S38"/>
    <mergeCell ref="T38:U38"/>
    <mergeCell ref="V38:W38"/>
    <mergeCell ref="X38:Y38"/>
    <mergeCell ref="AL40:AM40"/>
    <mergeCell ref="B41:C41"/>
    <mergeCell ref="D41:G41"/>
    <mergeCell ref="H41:K41"/>
    <mergeCell ref="L41:O41"/>
    <mergeCell ref="P41:S41"/>
    <mergeCell ref="T41:W41"/>
    <mergeCell ref="X41:AA41"/>
    <mergeCell ref="AB41:AE41"/>
    <mergeCell ref="AF41:AI41"/>
    <mergeCell ref="Z40:AA40"/>
    <mergeCell ref="AB40:AC40"/>
    <mergeCell ref="AD40:AE40"/>
    <mergeCell ref="AF40:AG40"/>
    <mergeCell ref="AH40:AI40"/>
    <mergeCell ref="AJ40:AK40"/>
    <mergeCell ref="N40:O40"/>
    <mergeCell ref="P40:Q40"/>
    <mergeCell ref="R40:S40"/>
    <mergeCell ref="T40:U40"/>
    <mergeCell ref="V40:W40"/>
    <mergeCell ref="X40:Y40"/>
    <mergeCell ref="AJ41:AM41"/>
    <mergeCell ref="B40:C40"/>
    <mergeCell ref="AJ42:AM42"/>
    <mergeCell ref="B43:C44"/>
    <mergeCell ref="D43:G44"/>
    <mergeCell ref="H43:K43"/>
    <mergeCell ref="AJ43:AM44"/>
    <mergeCell ref="H44:K44"/>
    <mergeCell ref="B42:C42"/>
    <mergeCell ref="D42:G42"/>
    <mergeCell ref="H42:K42"/>
    <mergeCell ref="L42:O42"/>
    <mergeCell ref="P42:S42"/>
    <mergeCell ref="T42:W42"/>
    <mergeCell ref="X42:AA42"/>
    <mergeCell ref="AB42:AE42"/>
    <mergeCell ref="AF42:AI42"/>
    <mergeCell ref="X43:AA44"/>
    <mergeCell ref="AB43:AE44"/>
    <mergeCell ref="AF43:AI44"/>
    <mergeCell ref="P43:S44"/>
    <mergeCell ref="T43:W44"/>
    <mergeCell ref="L43:O43"/>
    <mergeCell ref="L44:O44"/>
    <mergeCell ref="D53:E53"/>
    <mergeCell ref="F53:J53"/>
    <mergeCell ref="D54:E54"/>
    <mergeCell ref="F54:J54"/>
    <mergeCell ref="C47:AT47"/>
    <mergeCell ref="C48:AT48"/>
    <mergeCell ref="C49:AT49"/>
    <mergeCell ref="C50:AT50"/>
    <mergeCell ref="C51:AT51"/>
    <mergeCell ref="C71:AT71"/>
    <mergeCell ref="C72:AT72"/>
    <mergeCell ref="C73:AT73"/>
    <mergeCell ref="B35:G35"/>
    <mergeCell ref="C65:AT65"/>
    <mergeCell ref="C66:AT66"/>
    <mergeCell ref="C67:AT67"/>
    <mergeCell ref="C68:AT68"/>
    <mergeCell ref="C69:AT69"/>
    <mergeCell ref="C70:AT70"/>
    <mergeCell ref="C59:AT59"/>
    <mergeCell ref="C60:AT60"/>
    <mergeCell ref="C61:AT61"/>
    <mergeCell ref="C62:AT62"/>
    <mergeCell ref="C63:AT63"/>
    <mergeCell ref="C64:AT64"/>
    <mergeCell ref="D55:E55"/>
    <mergeCell ref="F55:J55"/>
    <mergeCell ref="D56:E56"/>
    <mergeCell ref="F56:J56"/>
    <mergeCell ref="C57:AT57"/>
    <mergeCell ref="C58:AT58"/>
    <mergeCell ref="D52:E52"/>
    <mergeCell ref="F52:J52"/>
  </mergeCells>
  <phoneticPr fontId="1"/>
  <conditionalFormatting sqref="C13:C29">
    <cfRule type="containsText" dxfId="40" priority="2" operator="containsText" text="超過">
      <formula>NOT(ISERROR(SEARCH("超過",C13)))</formula>
    </cfRule>
  </conditionalFormatting>
  <conditionalFormatting sqref="X35:AA35">
    <cfRule type="expression" dxfId="39" priority="1">
      <formula>$X$35&lt;$H$35</formula>
    </cfRule>
  </conditionalFormatting>
  <conditionalFormatting sqref="AM9:AO31">
    <cfRule type="expression" dxfId="38" priority="3">
      <formula>$AP$3="4週"</formula>
    </cfRule>
  </conditionalFormatting>
  <conditionalFormatting sqref="AP12:AP29">
    <cfRule type="expression" dxfId="37" priority="9">
      <formula>IF(COUNTIFS($B$12:$B$29,"管理者",$G$12:$G$29,$G12)&gt;0,$AQ12&gt;$AP$5,SUMIF($G$12:$G$29,$G12,$AQ$12:$AQ$29)&gt;$AP$5)</formula>
    </cfRule>
  </conditionalFormatting>
  <conditionalFormatting sqref="AP6:AQ6">
    <cfRule type="expression" dxfId="36" priority="13">
      <formula>$AP$3="4週"</formula>
    </cfRule>
  </conditionalFormatting>
  <conditionalFormatting sqref="AQ6">
    <cfRule type="expression" dxfId="35" priority="14">
      <formula>$AP$3="4週"</formula>
    </cfRule>
  </conditionalFormatting>
  <conditionalFormatting sqref="AQ12:AQ29">
    <cfRule type="expression" dxfId="34" priority="12">
      <formula>AND($AQ12&lt;&gt;"",IF($AP$3="4週",$AQ12&gt;$AP$5,$AP12&gt;$AP$6))</formula>
    </cfRule>
  </conditionalFormatting>
  <conditionalFormatting sqref="BX9:BZ9 BX11:BZ11">
    <cfRule type="expression" dxfId="33" priority="30">
      <formula>$AP$3="4週"</formula>
    </cfRule>
  </conditionalFormatting>
  <dataValidations count="3">
    <dataValidation type="decimal" allowBlank="1" showInputMessage="1" showErrorMessage="1" sqref="AP5" xr:uid="{4FC35A3D-33A6-4B63-B9E3-E36F3DC4A597}">
      <formula1>32</formula1>
      <formula2>44</formula2>
    </dataValidation>
    <dataValidation type="list" allowBlank="1" showInputMessage="1" showErrorMessage="1" sqref="G2:H2" xr:uid="{C2F8A9C0-9D08-48E7-A250-D88CA3AFC718}">
      <formula1>"4,5,6,7,8,9,10,11,12,1,2,3,"</formula1>
    </dataValidation>
    <dataValidation type="decimal" allowBlank="1" showInputMessage="1" showErrorMessage="1" error="週の勤務時間×4週以上としてください" sqref="AP6" xr:uid="{0CE18DCD-B52B-42B4-B8EF-9D6EECCCDF6E}">
      <formula1>0</formula1>
      <formula2>184</formula2>
    </dataValidation>
  </dataValidations>
  <printOptions horizontalCentered="1"/>
  <pageMargins left="0.19685039370078741" right="0.19685039370078741" top="0.59055118110236227" bottom="0.39370078740157483" header="0.19685039370078741" footer="0.19685039370078741"/>
  <pageSetup paperSize="9" scale="41" fitToWidth="0" fitToHeight="0" orientation="landscape" r:id="rId1"/>
  <rowBreaks count="1" manualBreakCount="1">
    <brk id="44" max="46"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758F61FB-235F-47C7-9274-303CEE361638}">
          <x14:formula1>
            <xm:f>マスタ!$J$2:$J$4</xm:f>
          </x14:formula1>
          <xm:sqref>AS13:AS28 K12:AO12</xm:sqref>
        </x14:dataValidation>
        <x14:dataValidation type="list" errorStyle="warning" allowBlank="1" showInputMessage="1" showErrorMessage="1" xr:uid="{B742A3DB-B139-42EB-A853-D5CA4092707B}">
          <x14:formula1>
            <xm:f>マスタ!$F$2:$F$26</xm:f>
          </x14:formula1>
          <xm:sqref>B13:B28</xm:sqref>
        </x14:dataValidation>
        <x14:dataValidation type="list" allowBlank="1" showInputMessage="1" showErrorMessage="1" xr:uid="{0FB77439-2F1F-48EC-85EB-1069FA0C4A00}">
          <x14:formula1>
            <xm:f>マスタ!$I$2:$I$5</xm:f>
          </x14:formula1>
          <xm:sqref>AP4</xm:sqref>
        </x14:dataValidation>
        <x14:dataValidation type="list" allowBlank="1" showInputMessage="1" showErrorMessage="1" xr:uid="{391BCC97-6E95-4EA0-B8C2-3C455CE01CDA}">
          <x14:formula1>
            <xm:f>マスタ!$H$2:$H$5</xm:f>
          </x14:formula1>
          <xm:sqref>AP3</xm:sqref>
        </x14:dataValidation>
        <x14:dataValidation type="list" allowBlank="1" showInputMessage="1" showErrorMessage="1" xr:uid="{CE6CC66A-8E47-47C7-9E64-FB13B77C5BBD}">
          <x14:formula1>
            <xm:f>マスタ!$A$2:$A$5</xm:f>
          </x14:formula1>
          <xm:sqref>B2</xm:sqref>
        </x14:dataValidation>
        <x14:dataValidation type="list" errorStyle="warning" allowBlank="1" showInputMessage="1" showErrorMessage="1" xr:uid="{94B54581-D06A-45C0-96D9-CA9ACD0446ED}">
          <x14:formula1>
            <xm:f>別添①勤務時間!$A$3:$A$39</xm:f>
          </x14:formula1>
          <xm:sqref>K13:AO28</xm:sqref>
        </x14:dataValidation>
        <x14:dataValidation type="list" allowBlank="1" showInputMessage="1" showErrorMessage="1" xr:uid="{BEB91F63-D654-48A6-97F0-FB9A9374F415}">
          <x14:formula1>
            <xm:f>マスタ!$G$2:$G$7</xm:f>
          </x14:formula1>
          <xm:sqref>C13:C28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E7C59-93D1-4FD5-A254-DEA1CB7B3A97}">
  <sheetPr>
    <tabColor rgb="FFFFFF00"/>
  </sheetPr>
  <dimension ref="A1:BZ75"/>
  <sheetViews>
    <sheetView view="pageBreakPreview" zoomScale="85" zoomScaleNormal="100" zoomScaleSheetLayoutView="85" workbookViewId="0">
      <selection activeCell="Z21" sqref="Z21"/>
    </sheetView>
  </sheetViews>
  <sheetFormatPr defaultColWidth="2.5" defaultRowHeight="22.8" customHeight="1"/>
  <cols>
    <col min="1" max="1" width="6.5" style="1" customWidth="1"/>
    <col min="2" max="2" width="13" style="1" customWidth="1"/>
    <col min="3" max="3" width="5.5" style="1" customWidth="1"/>
    <col min="4" max="41" width="3.59765625" style="1" customWidth="1"/>
    <col min="42" max="43" width="8.19921875" style="1" customWidth="1"/>
    <col min="44" max="44" width="5.5" style="1" customWidth="1"/>
    <col min="45" max="45" width="5.69921875" style="1" customWidth="1"/>
    <col min="46" max="47" width="8.19921875" style="1" customWidth="1"/>
    <col min="48" max="78" width="3.8984375" style="1" customWidth="1"/>
    <col min="79" max="16384" width="2.5" style="1"/>
  </cols>
  <sheetData>
    <row r="1" spans="1:78" ht="22.8" customHeight="1">
      <c r="A1" s="2" t="s">
        <v>384</v>
      </c>
      <c r="B1" s="2"/>
      <c r="C1" s="2"/>
      <c r="D1" s="2"/>
      <c r="E1" s="2"/>
      <c r="F1" s="2"/>
      <c r="G1" s="2"/>
      <c r="H1" s="2"/>
      <c r="I1" s="2"/>
      <c r="J1" s="2"/>
      <c r="K1" s="2"/>
      <c r="L1" s="2"/>
      <c r="M1" s="2"/>
      <c r="AJ1" s="469" t="s">
        <v>89</v>
      </c>
      <c r="AK1" s="469"/>
      <c r="AL1" s="469"/>
      <c r="AM1" s="469"/>
      <c r="AN1" s="469"/>
      <c r="AO1" s="469"/>
      <c r="AP1" s="543" t="s">
        <v>111</v>
      </c>
      <c r="AQ1" s="543"/>
      <c r="AR1" s="543"/>
      <c r="AS1" s="543"/>
      <c r="AT1" s="543"/>
      <c r="AU1" s="543"/>
    </row>
    <row r="2" spans="1:78" ht="22.8" customHeight="1">
      <c r="B2" s="114" t="s">
        <v>72</v>
      </c>
      <c r="C2" s="499"/>
      <c r="D2" s="499"/>
      <c r="E2" s="470" t="s">
        <v>71</v>
      </c>
      <c r="F2" s="470"/>
      <c r="G2" s="499"/>
      <c r="H2" s="499"/>
      <c r="I2" s="470" t="s">
        <v>70</v>
      </c>
      <c r="J2" s="470"/>
      <c r="Y2" s="113"/>
      <c r="Z2" s="113"/>
      <c r="AA2" s="113"/>
      <c r="AB2" s="113"/>
      <c r="AC2" s="113"/>
      <c r="AJ2" s="469" t="s">
        <v>90</v>
      </c>
      <c r="AK2" s="469"/>
      <c r="AL2" s="469"/>
      <c r="AM2" s="469"/>
      <c r="AN2" s="469"/>
      <c r="AO2" s="469"/>
      <c r="AP2" s="560"/>
      <c r="AQ2" s="560"/>
      <c r="AR2" s="560"/>
      <c r="AS2" s="560"/>
      <c r="AT2" s="560"/>
      <c r="AU2" s="560"/>
    </row>
    <row r="3" spans="1:78" ht="22.8" customHeight="1">
      <c r="C3" s="4"/>
      <c r="D3" s="4"/>
      <c r="E3" s="4"/>
      <c r="O3" s="581" t="s">
        <v>359</v>
      </c>
      <c r="P3" s="582"/>
      <c r="Q3" s="582"/>
      <c r="R3" s="582"/>
      <c r="S3" s="583"/>
      <c r="T3" s="385" t="s">
        <v>351</v>
      </c>
      <c r="U3" s="386"/>
      <c r="V3" s="386"/>
      <c r="W3" s="386"/>
      <c r="X3" s="386"/>
      <c r="Y3" s="386"/>
      <c r="Z3" s="386"/>
      <c r="AA3" s="386"/>
      <c r="AB3" s="386"/>
      <c r="AC3" s="386"/>
      <c r="AD3" s="386"/>
      <c r="AE3" s="387"/>
      <c r="AF3" s="564" t="s">
        <v>69</v>
      </c>
      <c r="AG3" s="565"/>
      <c r="AH3" s="566"/>
      <c r="AJ3" s="469" t="s">
        <v>156</v>
      </c>
      <c r="AK3" s="469"/>
      <c r="AL3" s="469"/>
      <c r="AM3" s="469"/>
      <c r="AN3" s="469"/>
      <c r="AO3" s="469"/>
      <c r="AP3" s="543" t="s">
        <v>94</v>
      </c>
      <c r="AQ3" s="543"/>
      <c r="AR3" s="543"/>
      <c r="AS3" s="543"/>
      <c r="AT3" s="543"/>
      <c r="AU3" s="543"/>
    </row>
    <row r="4" spans="1:78" ht="22.8" customHeight="1">
      <c r="B4" s="280" t="s">
        <v>456</v>
      </c>
      <c r="C4" s="595"/>
      <c r="D4" s="596"/>
      <c r="E4" s="597"/>
      <c r="G4" s="469" t="s">
        <v>265</v>
      </c>
      <c r="H4" s="469"/>
      <c r="I4" s="469"/>
      <c r="J4" s="469"/>
      <c r="K4" s="469" t="str">
        <f>IF(COUNTIF($AP$1,"共同生活援助*")=0,"",IF(COUNTIF($AP$1,"*日中サービス支援型*"),マスタ!$S$4,マスタ!$S$3))</f>
        <v>6:1</v>
      </c>
      <c r="L4" s="469"/>
      <c r="M4" s="469"/>
      <c r="O4" s="584"/>
      <c r="P4" s="585"/>
      <c r="Q4" s="585"/>
      <c r="R4" s="585"/>
      <c r="S4" s="586"/>
      <c r="T4" s="556" t="s">
        <v>352</v>
      </c>
      <c r="U4" s="557"/>
      <c r="V4" s="556" t="s">
        <v>353</v>
      </c>
      <c r="W4" s="557"/>
      <c r="X4" s="556" t="s">
        <v>354</v>
      </c>
      <c r="Y4" s="557"/>
      <c r="Z4" s="556" t="s">
        <v>355</v>
      </c>
      <c r="AA4" s="557"/>
      <c r="AB4" s="556" t="s">
        <v>356</v>
      </c>
      <c r="AC4" s="557"/>
      <c r="AD4" s="556" t="s">
        <v>357</v>
      </c>
      <c r="AE4" s="557"/>
      <c r="AF4" s="567"/>
      <c r="AG4" s="568"/>
      <c r="AH4" s="569"/>
      <c r="AJ4" s="469" t="s">
        <v>157</v>
      </c>
      <c r="AK4" s="469"/>
      <c r="AL4" s="469"/>
      <c r="AM4" s="469"/>
      <c r="AN4" s="469"/>
      <c r="AO4" s="469"/>
      <c r="AP4" s="543" t="s">
        <v>95</v>
      </c>
      <c r="AQ4" s="543"/>
      <c r="AR4" s="543"/>
      <c r="AS4" s="543"/>
      <c r="AT4" s="543"/>
      <c r="AU4" s="543"/>
    </row>
    <row r="5" spans="1:78" ht="22.8" customHeight="1">
      <c r="B5" s="280" t="s">
        <v>455</v>
      </c>
      <c r="C5" s="595"/>
      <c r="D5" s="596"/>
      <c r="E5" s="597"/>
      <c r="G5" s="469" t="s">
        <v>266</v>
      </c>
      <c r="H5" s="469"/>
      <c r="I5" s="469"/>
      <c r="J5" s="469"/>
      <c r="K5" s="598"/>
      <c r="L5" s="598"/>
      <c r="M5" s="598"/>
      <c r="O5" s="584"/>
      <c r="P5" s="585"/>
      <c r="Q5" s="585"/>
      <c r="R5" s="585"/>
      <c r="S5" s="586"/>
      <c r="T5" s="558">
        <f ca="1">別添②利用者数_GH!$H$7</f>
        <v>0</v>
      </c>
      <c r="U5" s="559"/>
      <c r="V5" s="558">
        <f ca="1">別添②利用者数_GH!$I$7</f>
        <v>0</v>
      </c>
      <c r="W5" s="559"/>
      <c r="X5" s="558">
        <f ca="1">別添②利用者数_GH!$J$7</f>
        <v>0</v>
      </c>
      <c r="Y5" s="559"/>
      <c r="Z5" s="558">
        <f ca="1">別添②利用者数_GH!$K$7</f>
        <v>0</v>
      </c>
      <c r="AA5" s="559"/>
      <c r="AB5" s="558">
        <f ca="1">別添②利用者数_GH!$M$7</f>
        <v>0</v>
      </c>
      <c r="AC5" s="559"/>
      <c r="AD5" s="558">
        <f ca="1">別添②利用者数_GH!$O$7</f>
        <v>0</v>
      </c>
      <c r="AE5" s="559"/>
      <c r="AF5" s="587">
        <f ca="1">別添②利用者数_GH!$Q$7</f>
        <v>0</v>
      </c>
      <c r="AG5" s="588"/>
      <c r="AH5" s="589"/>
      <c r="AJ5" s="394" t="s">
        <v>158</v>
      </c>
      <c r="AK5" s="394"/>
      <c r="AL5" s="394"/>
      <c r="AM5" s="394"/>
      <c r="AN5" s="394"/>
      <c r="AO5" s="394"/>
      <c r="AP5" s="233">
        <v>40</v>
      </c>
      <c r="AQ5" s="224" t="s">
        <v>97</v>
      </c>
      <c r="AR5" s="561" t="s">
        <v>404</v>
      </c>
      <c r="AS5" s="562"/>
      <c r="AT5" s="562"/>
      <c r="AU5" s="563"/>
    </row>
    <row r="6" spans="1:78" ht="22.8" customHeight="1">
      <c r="B6" s="111" t="s">
        <v>267</v>
      </c>
      <c r="C6" s="550">
        <f>SUM($C$4:$F$5)</f>
        <v>0</v>
      </c>
      <c r="D6" s="551"/>
      <c r="E6" s="552"/>
      <c r="G6" s="469" t="s">
        <v>347</v>
      </c>
      <c r="H6" s="469"/>
      <c r="I6" s="469"/>
      <c r="J6" s="469"/>
      <c r="K6" s="496"/>
      <c r="L6" s="497"/>
      <c r="M6" s="498"/>
      <c r="O6" s="106"/>
      <c r="P6" s="599" t="s">
        <v>358</v>
      </c>
      <c r="Q6" s="600"/>
      <c r="R6" s="600"/>
      <c r="S6" s="601"/>
      <c r="T6" s="553"/>
      <c r="U6" s="555"/>
      <c r="V6" s="553"/>
      <c r="W6" s="555"/>
      <c r="X6" s="553"/>
      <c r="Y6" s="555"/>
      <c r="Z6" s="558">
        <f ca="1">別添②利用者数_GH!$L$7</f>
        <v>0</v>
      </c>
      <c r="AA6" s="559"/>
      <c r="AB6" s="558">
        <f ca="1">別添②利用者数_GH!$N$7</f>
        <v>0</v>
      </c>
      <c r="AC6" s="559"/>
      <c r="AD6" s="558">
        <f ca="1">別添②利用者数_GH!$P$7</f>
        <v>0</v>
      </c>
      <c r="AE6" s="559"/>
      <c r="AF6" s="553"/>
      <c r="AG6" s="554"/>
      <c r="AH6" s="555"/>
      <c r="AJ6" s="394"/>
      <c r="AK6" s="394"/>
      <c r="AL6" s="394"/>
      <c r="AM6" s="394"/>
      <c r="AN6" s="394"/>
      <c r="AO6" s="394"/>
      <c r="AP6" s="233">
        <v>177.14</v>
      </c>
      <c r="AQ6" s="224" t="s">
        <v>98</v>
      </c>
      <c r="AR6" s="570">
        <v>0.91666666666666663</v>
      </c>
      <c r="AS6" s="571"/>
      <c r="AT6" s="258" t="s">
        <v>405</v>
      </c>
      <c r="AU6" s="259">
        <v>0.20833333333333334</v>
      </c>
    </row>
    <row r="7" spans="1:78" ht="22.8" customHeight="1" thickBot="1"/>
    <row r="8" spans="1:78" ht="22.8" customHeight="1">
      <c r="A8" s="68"/>
      <c r="B8" s="56" t="s">
        <v>193</v>
      </c>
      <c r="C8" s="57" t="s">
        <v>194</v>
      </c>
      <c r="D8" s="434" t="s">
        <v>195</v>
      </c>
      <c r="E8" s="435"/>
      <c r="F8" s="436"/>
      <c r="G8" s="403" t="s">
        <v>196</v>
      </c>
      <c r="H8" s="404"/>
      <c r="I8" s="404"/>
      <c r="J8" s="405"/>
      <c r="K8" s="439" t="s">
        <v>183</v>
      </c>
      <c r="L8" s="439"/>
      <c r="M8" s="439"/>
      <c r="N8" s="439"/>
      <c r="O8" s="439"/>
      <c r="P8" s="439"/>
      <c r="Q8" s="439"/>
      <c r="R8" s="439"/>
      <c r="S8" s="439"/>
      <c r="T8" s="439"/>
      <c r="U8" s="439"/>
      <c r="V8" s="439"/>
      <c r="W8" s="439"/>
      <c r="X8" s="439"/>
      <c r="Y8" s="439"/>
      <c r="Z8" s="439"/>
      <c r="AA8" s="439"/>
      <c r="AB8" s="439"/>
      <c r="AC8" s="439"/>
      <c r="AD8" s="439"/>
      <c r="AE8" s="439"/>
      <c r="AF8" s="439"/>
      <c r="AG8" s="439"/>
      <c r="AH8" s="439"/>
      <c r="AI8" s="439"/>
      <c r="AJ8" s="439"/>
      <c r="AK8" s="439"/>
      <c r="AL8" s="439"/>
      <c r="AM8" s="439"/>
      <c r="AN8" s="439"/>
      <c r="AO8" s="440"/>
      <c r="AP8" s="58" t="s">
        <v>184</v>
      </c>
      <c r="AQ8" s="59" t="s">
        <v>197</v>
      </c>
      <c r="AR8" s="59"/>
      <c r="AS8" s="57" t="s">
        <v>202</v>
      </c>
      <c r="AT8" s="59" t="s">
        <v>205</v>
      </c>
      <c r="AU8" s="60" t="s">
        <v>206</v>
      </c>
      <c r="AV8" s="1" t="s">
        <v>261</v>
      </c>
    </row>
    <row r="9" spans="1:78" ht="22.8" customHeight="1">
      <c r="A9" s="361" t="s">
        <v>192</v>
      </c>
      <c r="B9" s="364" t="s">
        <v>127</v>
      </c>
      <c r="C9" s="345" t="s">
        <v>126</v>
      </c>
      <c r="D9" s="367" t="s">
        <v>102</v>
      </c>
      <c r="E9" s="368"/>
      <c r="F9" s="369"/>
      <c r="G9" s="376" t="s">
        <v>125</v>
      </c>
      <c r="H9" s="377"/>
      <c r="I9" s="377"/>
      <c r="J9" s="378"/>
      <c r="K9" s="341" t="s">
        <v>76</v>
      </c>
      <c r="L9" s="341"/>
      <c r="M9" s="341"/>
      <c r="N9" s="341"/>
      <c r="O9" s="341"/>
      <c r="P9" s="341"/>
      <c r="Q9" s="355"/>
      <c r="R9" s="354" t="s">
        <v>75</v>
      </c>
      <c r="S9" s="341"/>
      <c r="T9" s="341"/>
      <c r="U9" s="341"/>
      <c r="V9" s="341"/>
      <c r="W9" s="341"/>
      <c r="X9" s="355"/>
      <c r="Y9" s="354" t="s">
        <v>74</v>
      </c>
      <c r="Z9" s="341"/>
      <c r="AA9" s="341"/>
      <c r="AB9" s="341"/>
      <c r="AC9" s="341"/>
      <c r="AD9" s="341"/>
      <c r="AE9" s="355"/>
      <c r="AF9" s="354" t="s">
        <v>191</v>
      </c>
      <c r="AG9" s="341"/>
      <c r="AH9" s="341"/>
      <c r="AI9" s="341"/>
      <c r="AJ9" s="341"/>
      <c r="AK9" s="341"/>
      <c r="AL9" s="355"/>
      <c r="AM9" s="354" t="s">
        <v>73</v>
      </c>
      <c r="AN9" s="341"/>
      <c r="AO9" s="355"/>
      <c r="AP9" s="356" t="s">
        <v>81</v>
      </c>
      <c r="AQ9" s="348" t="s">
        <v>1</v>
      </c>
      <c r="AR9" s="348" t="s">
        <v>2</v>
      </c>
      <c r="AS9" s="345" t="s">
        <v>215</v>
      </c>
      <c r="AT9" s="348" t="s">
        <v>216</v>
      </c>
      <c r="AU9" s="351" t="s">
        <v>217</v>
      </c>
      <c r="AV9" s="547" t="s">
        <v>76</v>
      </c>
      <c r="AW9" s="547"/>
      <c r="AX9" s="547"/>
      <c r="AY9" s="547"/>
      <c r="AZ9" s="547"/>
      <c r="BA9" s="547"/>
      <c r="BB9" s="547"/>
      <c r="BC9" s="547" t="s">
        <v>75</v>
      </c>
      <c r="BD9" s="547"/>
      <c r="BE9" s="547"/>
      <c r="BF9" s="547"/>
      <c r="BG9" s="547"/>
      <c r="BH9" s="547"/>
      <c r="BI9" s="547"/>
      <c r="BJ9" s="547" t="s">
        <v>74</v>
      </c>
      <c r="BK9" s="547"/>
      <c r="BL9" s="547"/>
      <c r="BM9" s="547"/>
      <c r="BN9" s="547"/>
      <c r="BO9" s="547"/>
      <c r="BP9" s="547"/>
      <c r="BQ9" s="547" t="s">
        <v>191</v>
      </c>
      <c r="BR9" s="547"/>
      <c r="BS9" s="547"/>
      <c r="BT9" s="547"/>
      <c r="BU9" s="547"/>
      <c r="BV9" s="547"/>
      <c r="BW9" s="547"/>
      <c r="BX9" s="547" t="s">
        <v>73</v>
      </c>
      <c r="BY9" s="547"/>
      <c r="BZ9" s="547"/>
    </row>
    <row r="10" spans="1:78" ht="22.8" customHeight="1">
      <c r="A10" s="362"/>
      <c r="B10" s="365"/>
      <c r="C10" s="346"/>
      <c r="D10" s="370"/>
      <c r="E10" s="371"/>
      <c r="F10" s="372"/>
      <c r="G10" s="379"/>
      <c r="H10" s="380"/>
      <c r="I10" s="380"/>
      <c r="J10" s="381"/>
      <c r="K10" s="76">
        <f>DATE(VLOOKUP($B$2,マスタ!$A$2:$B$5,2,FALSE)-1+IF($C$2="元",1,$C$2),$G$2,1)</f>
        <v>43070</v>
      </c>
      <c r="L10" s="19">
        <f t="shared" ref="L10:AL10" si="0">K10+1</f>
        <v>43071</v>
      </c>
      <c r="M10" s="19">
        <f t="shared" si="0"/>
        <v>43072</v>
      </c>
      <c r="N10" s="19">
        <f t="shared" si="0"/>
        <v>43073</v>
      </c>
      <c r="O10" s="19">
        <f t="shared" si="0"/>
        <v>43074</v>
      </c>
      <c r="P10" s="19">
        <f t="shared" si="0"/>
        <v>43075</v>
      </c>
      <c r="Q10" s="20">
        <f t="shared" si="0"/>
        <v>43076</v>
      </c>
      <c r="R10" s="18">
        <f t="shared" si="0"/>
        <v>43077</v>
      </c>
      <c r="S10" s="19">
        <f t="shared" si="0"/>
        <v>43078</v>
      </c>
      <c r="T10" s="19">
        <f t="shared" si="0"/>
        <v>43079</v>
      </c>
      <c r="U10" s="19">
        <f t="shared" si="0"/>
        <v>43080</v>
      </c>
      <c r="V10" s="19">
        <f t="shared" si="0"/>
        <v>43081</v>
      </c>
      <c r="W10" s="19">
        <f t="shared" si="0"/>
        <v>43082</v>
      </c>
      <c r="X10" s="20">
        <f t="shared" si="0"/>
        <v>43083</v>
      </c>
      <c r="Y10" s="18">
        <f t="shared" si="0"/>
        <v>43084</v>
      </c>
      <c r="Z10" s="19">
        <f t="shared" si="0"/>
        <v>43085</v>
      </c>
      <c r="AA10" s="19">
        <f t="shared" si="0"/>
        <v>43086</v>
      </c>
      <c r="AB10" s="19">
        <f t="shared" si="0"/>
        <v>43087</v>
      </c>
      <c r="AC10" s="19">
        <f t="shared" si="0"/>
        <v>43088</v>
      </c>
      <c r="AD10" s="19">
        <f t="shared" si="0"/>
        <v>43089</v>
      </c>
      <c r="AE10" s="20">
        <f t="shared" si="0"/>
        <v>43090</v>
      </c>
      <c r="AF10" s="18">
        <f t="shared" si="0"/>
        <v>43091</v>
      </c>
      <c r="AG10" s="19">
        <f t="shared" si="0"/>
        <v>43092</v>
      </c>
      <c r="AH10" s="19">
        <f t="shared" si="0"/>
        <v>43093</v>
      </c>
      <c r="AI10" s="19">
        <f t="shared" si="0"/>
        <v>43094</v>
      </c>
      <c r="AJ10" s="19">
        <f t="shared" si="0"/>
        <v>43095</v>
      </c>
      <c r="AK10" s="19">
        <f t="shared" si="0"/>
        <v>43096</v>
      </c>
      <c r="AL10" s="20">
        <f t="shared" si="0"/>
        <v>43097</v>
      </c>
      <c r="AM10" s="19" t="str">
        <f>IFERROR(IF($AP$3="4週","",IF(DAY(EOMONTH($K$10,0))&gt;=DAY(AL10)+1,AL10+1,"")),"")</f>
        <v/>
      </c>
      <c r="AN10" s="19" t="str">
        <f>IFERROR(IF($AP$3="4週","",IF(DAY(EOMONTH($K$10,0))&gt;=DAY(AM10)+1,AM10+1,"")),"")</f>
        <v/>
      </c>
      <c r="AO10" s="20" t="str">
        <f>IFERROR(IF($AP$3="4週","",IF(DAY(EOMONTH($K$10,0))&gt;=DAY(AN10)+1,AN10+1,"")),"")</f>
        <v/>
      </c>
      <c r="AP10" s="357"/>
      <c r="AQ10" s="349"/>
      <c r="AR10" s="349"/>
      <c r="AS10" s="346"/>
      <c r="AT10" s="349"/>
      <c r="AU10" s="352"/>
      <c r="AV10" s="19">
        <f>K10</f>
        <v>43070</v>
      </c>
      <c r="AW10" s="19">
        <f t="shared" ref="AW10:BZ10" si="1">L10</f>
        <v>43071</v>
      </c>
      <c r="AX10" s="19">
        <f t="shared" si="1"/>
        <v>43072</v>
      </c>
      <c r="AY10" s="19">
        <f t="shared" si="1"/>
        <v>43073</v>
      </c>
      <c r="AZ10" s="19">
        <f t="shared" si="1"/>
        <v>43074</v>
      </c>
      <c r="BA10" s="19">
        <f t="shared" si="1"/>
        <v>43075</v>
      </c>
      <c r="BB10" s="19">
        <f t="shared" si="1"/>
        <v>43076</v>
      </c>
      <c r="BC10" s="19">
        <f t="shared" si="1"/>
        <v>43077</v>
      </c>
      <c r="BD10" s="19">
        <f t="shared" si="1"/>
        <v>43078</v>
      </c>
      <c r="BE10" s="19">
        <f t="shared" si="1"/>
        <v>43079</v>
      </c>
      <c r="BF10" s="19">
        <f t="shared" si="1"/>
        <v>43080</v>
      </c>
      <c r="BG10" s="19">
        <f t="shared" si="1"/>
        <v>43081</v>
      </c>
      <c r="BH10" s="19">
        <f t="shared" si="1"/>
        <v>43082</v>
      </c>
      <c r="BI10" s="19">
        <f t="shared" si="1"/>
        <v>43083</v>
      </c>
      <c r="BJ10" s="19">
        <f t="shared" si="1"/>
        <v>43084</v>
      </c>
      <c r="BK10" s="19">
        <f t="shared" si="1"/>
        <v>43085</v>
      </c>
      <c r="BL10" s="19">
        <f t="shared" si="1"/>
        <v>43086</v>
      </c>
      <c r="BM10" s="19">
        <f t="shared" si="1"/>
        <v>43087</v>
      </c>
      <c r="BN10" s="19">
        <f t="shared" si="1"/>
        <v>43088</v>
      </c>
      <c r="BO10" s="19">
        <f t="shared" si="1"/>
        <v>43089</v>
      </c>
      <c r="BP10" s="19">
        <f t="shared" si="1"/>
        <v>43090</v>
      </c>
      <c r="BQ10" s="19">
        <f t="shared" si="1"/>
        <v>43091</v>
      </c>
      <c r="BR10" s="19">
        <f t="shared" si="1"/>
        <v>43092</v>
      </c>
      <c r="BS10" s="19">
        <f t="shared" si="1"/>
        <v>43093</v>
      </c>
      <c r="BT10" s="19">
        <f t="shared" si="1"/>
        <v>43094</v>
      </c>
      <c r="BU10" s="19">
        <f t="shared" si="1"/>
        <v>43095</v>
      </c>
      <c r="BV10" s="19">
        <f t="shared" si="1"/>
        <v>43096</v>
      </c>
      <c r="BW10" s="19">
        <f t="shared" si="1"/>
        <v>43097</v>
      </c>
      <c r="BX10" s="19" t="str">
        <f t="shared" si="1"/>
        <v/>
      </c>
      <c r="BY10" s="19" t="str">
        <f t="shared" si="1"/>
        <v/>
      </c>
      <c r="BZ10" s="19" t="str">
        <f t="shared" si="1"/>
        <v/>
      </c>
    </row>
    <row r="11" spans="1:78" ht="22.8" customHeight="1" thickBot="1">
      <c r="A11" s="363"/>
      <c r="B11" s="366"/>
      <c r="C11" s="347"/>
      <c r="D11" s="373"/>
      <c r="E11" s="374"/>
      <c r="F11" s="375"/>
      <c r="G11" s="382"/>
      <c r="H11" s="383"/>
      <c r="I11" s="383"/>
      <c r="J11" s="384"/>
      <c r="K11" s="77">
        <f>K10</f>
        <v>43070</v>
      </c>
      <c r="L11" s="22">
        <f t="shared" ref="L11:AL11" si="2">L10</f>
        <v>43071</v>
      </c>
      <c r="M11" s="22">
        <f t="shared" si="2"/>
        <v>43072</v>
      </c>
      <c r="N11" s="22">
        <f t="shared" si="2"/>
        <v>43073</v>
      </c>
      <c r="O11" s="22">
        <f t="shared" si="2"/>
        <v>43074</v>
      </c>
      <c r="P11" s="22">
        <f t="shared" si="2"/>
        <v>43075</v>
      </c>
      <c r="Q11" s="23">
        <f t="shared" si="2"/>
        <v>43076</v>
      </c>
      <c r="R11" s="21">
        <f t="shared" si="2"/>
        <v>43077</v>
      </c>
      <c r="S11" s="22">
        <f t="shared" si="2"/>
        <v>43078</v>
      </c>
      <c r="T11" s="22">
        <f t="shared" si="2"/>
        <v>43079</v>
      </c>
      <c r="U11" s="22">
        <f t="shared" si="2"/>
        <v>43080</v>
      </c>
      <c r="V11" s="22">
        <f t="shared" si="2"/>
        <v>43081</v>
      </c>
      <c r="W11" s="22">
        <f t="shared" si="2"/>
        <v>43082</v>
      </c>
      <c r="X11" s="23">
        <f t="shared" si="2"/>
        <v>43083</v>
      </c>
      <c r="Y11" s="21">
        <f t="shared" si="2"/>
        <v>43084</v>
      </c>
      <c r="Z11" s="22">
        <f t="shared" si="2"/>
        <v>43085</v>
      </c>
      <c r="AA11" s="22">
        <f t="shared" si="2"/>
        <v>43086</v>
      </c>
      <c r="AB11" s="22">
        <f t="shared" si="2"/>
        <v>43087</v>
      </c>
      <c r="AC11" s="22">
        <f t="shared" si="2"/>
        <v>43088</v>
      </c>
      <c r="AD11" s="22">
        <f t="shared" si="2"/>
        <v>43089</v>
      </c>
      <c r="AE11" s="23">
        <f t="shared" si="2"/>
        <v>43090</v>
      </c>
      <c r="AF11" s="21">
        <f t="shared" si="2"/>
        <v>43091</v>
      </c>
      <c r="AG11" s="22">
        <f t="shared" si="2"/>
        <v>43092</v>
      </c>
      <c r="AH11" s="22">
        <f t="shared" si="2"/>
        <v>43093</v>
      </c>
      <c r="AI11" s="22">
        <f t="shared" si="2"/>
        <v>43094</v>
      </c>
      <c r="AJ11" s="22">
        <f t="shared" si="2"/>
        <v>43095</v>
      </c>
      <c r="AK11" s="22">
        <f t="shared" si="2"/>
        <v>43096</v>
      </c>
      <c r="AL11" s="23">
        <f t="shared" si="2"/>
        <v>43097</v>
      </c>
      <c r="AM11" s="22" t="str">
        <f>AM10</f>
        <v/>
      </c>
      <c r="AN11" s="22" t="str">
        <f>AN10</f>
        <v/>
      </c>
      <c r="AO11" s="23" t="str">
        <f>AO10</f>
        <v/>
      </c>
      <c r="AP11" s="358"/>
      <c r="AQ11" s="350"/>
      <c r="AR11" s="350"/>
      <c r="AS11" s="347"/>
      <c r="AT11" s="350"/>
      <c r="AU11" s="353"/>
      <c r="AV11" s="94">
        <f>AV10</f>
        <v>43070</v>
      </c>
      <c r="AW11" s="94">
        <f t="shared" ref="AW11:BW11" si="3">AW10</f>
        <v>43071</v>
      </c>
      <c r="AX11" s="94">
        <f t="shared" si="3"/>
        <v>43072</v>
      </c>
      <c r="AY11" s="94">
        <f t="shared" si="3"/>
        <v>43073</v>
      </c>
      <c r="AZ11" s="94">
        <f t="shared" si="3"/>
        <v>43074</v>
      </c>
      <c r="BA11" s="94">
        <f t="shared" si="3"/>
        <v>43075</v>
      </c>
      <c r="BB11" s="94">
        <f t="shared" si="3"/>
        <v>43076</v>
      </c>
      <c r="BC11" s="94">
        <f t="shared" si="3"/>
        <v>43077</v>
      </c>
      <c r="BD11" s="94">
        <f t="shared" si="3"/>
        <v>43078</v>
      </c>
      <c r="BE11" s="94">
        <f t="shared" si="3"/>
        <v>43079</v>
      </c>
      <c r="BF11" s="94">
        <f t="shared" si="3"/>
        <v>43080</v>
      </c>
      <c r="BG11" s="94">
        <f t="shared" si="3"/>
        <v>43081</v>
      </c>
      <c r="BH11" s="94">
        <f t="shared" si="3"/>
        <v>43082</v>
      </c>
      <c r="BI11" s="94">
        <f t="shared" si="3"/>
        <v>43083</v>
      </c>
      <c r="BJ11" s="94">
        <f t="shared" si="3"/>
        <v>43084</v>
      </c>
      <c r="BK11" s="94">
        <f t="shared" si="3"/>
        <v>43085</v>
      </c>
      <c r="BL11" s="94">
        <f t="shared" si="3"/>
        <v>43086</v>
      </c>
      <c r="BM11" s="94">
        <f t="shared" si="3"/>
        <v>43087</v>
      </c>
      <c r="BN11" s="94">
        <f t="shared" si="3"/>
        <v>43088</v>
      </c>
      <c r="BO11" s="94">
        <f t="shared" si="3"/>
        <v>43089</v>
      </c>
      <c r="BP11" s="94">
        <f t="shared" si="3"/>
        <v>43090</v>
      </c>
      <c r="BQ11" s="94">
        <f t="shared" si="3"/>
        <v>43091</v>
      </c>
      <c r="BR11" s="94">
        <f t="shared" si="3"/>
        <v>43092</v>
      </c>
      <c r="BS11" s="94">
        <f t="shared" si="3"/>
        <v>43093</v>
      </c>
      <c r="BT11" s="94">
        <f t="shared" si="3"/>
        <v>43094</v>
      </c>
      <c r="BU11" s="94">
        <f t="shared" si="3"/>
        <v>43095</v>
      </c>
      <c r="BV11" s="94">
        <f t="shared" si="3"/>
        <v>43096</v>
      </c>
      <c r="BW11" s="94">
        <f t="shared" si="3"/>
        <v>43097</v>
      </c>
      <c r="BX11" s="94" t="str">
        <f>BX10</f>
        <v/>
      </c>
      <c r="BY11" s="94" t="str">
        <f>BY10</f>
        <v/>
      </c>
      <c r="BZ11" s="94" t="str">
        <f>BZ10</f>
        <v/>
      </c>
    </row>
    <row r="12" spans="1:78" s="255" customFormat="1" ht="22.8" customHeight="1" thickBot="1">
      <c r="A12" s="256"/>
      <c r="B12" s="257"/>
      <c r="C12" s="257"/>
      <c r="D12" s="257"/>
      <c r="E12" s="257"/>
      <c r="F12" s="257"/>
      <c r="G12" s="548"/>
      <c r="H12" s="548"/>
      <c r="I12" s="548"/>
      <c r="J12" s="549"/>
      <c r="K12" s="238"/>
      <c r="L12" s="251"/>
      <c r="M12" s="251"/>
      <c r="N12" s="251"/>
      <c r="O12" s="251"/>
      <c r="P12" s="251"/>
      <c r="Q12" s="252"/>
      <c r="R12" s="253"/>
      <c r="S12" s="251"/>
      <c r="T12" s="251"/>
      <c r="U12" s="251"/>
      <c r="V12" s="251"/>
      <c r="W12" s="251"/>
      <c r="X12" s="252"/>
      <c r="Y12" s="253"/>
      <c r="Z12" s="251"/>
      <c r="AA12" s="251"/>
      <c r="AB12" s="251"/>
      <c r="AC12" s="251"/>
      <c r="AD12" s="251"/>
      <c r="AE12" s="252"/>
      <c r="AF12" s="253"/>
      <c r="AG12" s="251"/>
      <c r="AH12" s="251"/>
      <c r="AI12" s="251"/>
      <c r="AJ12" s="251"/>
      <c r="AK12" s="251"/>
      <c r="AL12" s="252"/>
      <c r="AM12" s="251"/>
      <c r="AN12" s="251"/>
      <c r="AO12" s="252"/>
      <c r="AP12" s="237"/>
      <c r="AQ12" s="237"/>
      <c r="AR12" s="237"/>
      <c r="AS12" s="238"/>
      <c r="AT12" s="239"/>
      <c r="AU12" s="240"/>
      <c r="AV12" s="254"/>
      <c r="AW12" s="254"/>
      <c r="AX12" s="254"/>
      <c r="AY12" s="254"/>
      <c r="AZ12" s="254"/>
      <c r="BA12" s="254"/>
      <c r="BB12" s="254"/>
      <c r="BC12" s="254"/>
      <c r="BD12" s="254"/>
      <c r="BE12" s="254"/>
      <c r="BF12" s="254"/>
      <c r="BG12" s="254"/>
      <c r="BH12" s="254"/>
      <c r="BI12" s="254"/>
      <c r="BJ12" s="254"/>
      <c r="BK12" s="254"/>
      <c r="BL12" s="254"/>
      <c r="BM12" s="254"/>
      <c r="BN12" s="254"/>
      <c r="BO12" s="254"/>
      <c r="BP12" s="254"/>
      <c r="BQ12" s="254"/>
      <c r="BR12" s="254"/>
      <c r="BS12" s="254"/>
      <c r="BT12" s="254"/>
      <c r="BU12" s="254"/>
      <c r="BV12" s="254"/>
      <c r="BW12" s="254"/>
      <c r="BX12" s="254"/>
      <c r="BY12" s="254"/>
      <c r="BZ12" s="254"/>
    </row>
    <row r="13" spans="1:78" ht="22.8" customHeight="1" thickTop="1">
      <c r="A13" s="75">
        <f>ROW()-ROW($A$12)</f>
        <v>1</v>
      </c>
      <c r="B13" s="48" t="s">
        <v>3</v>
      </c>
      <c r="C13" s="236"/>
      <c r="D13" s="281"/>
      <c r="E13" s="282"/>
      <c r="F13" s="283"/>
      <c r="G13" s="281"/>
      <c r="H13" s="282"/>
      <c r="I13" s="282"/>
      <c r="J13" s="284"/>
      <c r="K13" s="48"/>
      <c r="L13" s="48"/>
      <c r="M13" s="48"/>
      <c r="N13" s="49"/>
      <c r="O13" s="49"/>
      <c r="P13" s="48"/>
      <c r="Q13" s="49"/>
      <c r="R13" s="50"/>
      <c r="S13" s="49"/>
      <c r="T13" s="49"/>
      <c r="U13" s="49"/>
      <c r="V13" s="49"/>
      <c r="W13" s="49"/>
      <c r="X13" s="51"/>
      <c r="Y13" s="50"/>
      <c r="Z13" s="49"/>
      <c r="AA13" s="49"/>
      <c r="AB13" s="49"/>
      <c r="AC13" s="49"/>
      <c r="AD13" s="49"/>
      <c r="AE13" s="51"/>
      <c r="AF13" s="50"/>
      <c r="AG13" s="49"/>
      <c r="AH13" s="49"/>
      <c r="AI13" s="49"/>
      <c r="AJ13" s="49"/>
      <c r="AK13" s="49"/>
      <c r="AL13" s="51"/>
      <c r="AM13" s="49"/>
      <c r="AN13" s="49"/>
      <c r="AO13" s="51"/>
      <c r="AP13" s="40" t="str">
        <f>IF($G13="","",IFERROR(IF($AP$3="4週",SUM($AV13:$BW13),SUM($AV13:$BZ13)),""))</f>
        <v/>
      </c>
      <c r="AQ13" s="3" t="str">
        <f t="shared" ref="AQ13:AQ28" si="4">IF($AP13="","",IF($AP$3="4週",$AP13/4,$AP13/(DAY(EOMONTH($K$10,0))/7)))</f>
        <v/>
      </c>
      <c r="AR13" s="3" t="str">
        <f t="shared" ref="AR13:AR28" si="5">IF(OR(AND($AP$5="",$AP$6=""),$AQ13=""),"",MIN(1,ROUNDDOWN(IF($AP$3="4週",$AQ13/IF($AS13="○",30,$AP$5),$AP13/IF($AS13="○",30*(DAY(EOMONTH($K$10,0))/7),$AP$6)),2)))</f>
        <v/>
      </c>
      <c r="AS13" s="47"/>
      <c r="AT13" s="52"/>
      <c r="AU13" s="53"/>
      <c r="AV13" s="109" t="str">
        <f>IFERROR(VLOOKUP(K13,別添①勤務時間!$A$3:$K$39,10,FALSE),"")</f>
        <v/>
      </c>
      <c r="AW13" s="109" t="str">
        <f>IFERROR(VLOOKUP(L13,別添①勤務時間!$A$3:$K$39,10,FALSE),"")</f>
        <v/>
      </c>
      <c r="AX13" s="109" t="str">
        <f>IFERROR(VLOOKUP(M13,別添①勤務時間!$A$3:$K$39,10,FALSE),"")</f>
        <v/>
      </c>
      <c r="AY13" s="109" t="str">
        <f>IFERROR(VLOOKUP(N13,別添①勤務時間!$A$3:$K$39,10,FALSE),"")</f>
        <v/>
      </c>
      <c r="AZ13" s="109" t="str">
        <f>IFERROR(VLOOKUP(O13,別添①勤務時間!$A$3:$K$39,10,FALSE),"")</f>
        <v/>
      </c>
      <c r="BA13" s="109" t="str">
        <f>IFERROR(VLOOKUP(P13,別添①勤務時間!$A$3:$K$39,10,FALSE),"")</f>
        <v/>
      </c>
      <c r="BB13" s="109" t="str">
        <f>IFERROR(VLOOKUP(Q13,別添①勤務時間!$A$3:$K$39,10,FALSE),"")</f>
        <v/>
      </c>
      <c r="BC13" s="109" t="str">
        <f>IFERROR(VLOOKUP(R13,別添①勤務時間!$A$3:$K$39,10,FALSE),"")</f>
        <v/>
      </c>
      <c r="BD13" s="109" t="str">
        <f>IFERROR(VLOOKUP(S13,別添①勤務時間!$A$3:$K$39,10,FALSE),"")</f>
        <v/>
      </c>
      <c r="BE13" s="109" t="str">
        <f>IFERROR(VLOOKUP(T13,別添①勤務時間!$A$3:$K$39,10,FALSE),"")</f>
        <v/>
      </c>
      <c r="BF13" s="109" t="str">
        <f>IFERROR(VLOOKUP(U13,別添①勤務時間!$A$3:$K$39,10,FALSE),"")</f>
        <v/>
      </c>
      <c r="BG13" s="109" t="str">
        <f>IFERROR(VLOOKUP(V13,別添①勤務時間!$A$3:$K$39,10,FALSE),"")</f>
        <v/>
      </c>
      <c r="BH13" s="109" t="str">
        <f>IFERROR(VLOOKUP(W13,別添①勤務時間!$A$3:$K$39,10,FALSE),"")</f>
        <v/>
      </c>
      <c r="BI13" s="109" t="str">
        <f>IFERROR(VLOOKUP(X13,別添①勤務時間!$A$3:$K$39,10,FALSE),"")</f>
        <v/>
      </c>
      <c r="BJ13" s="109" t="str">
        <f>IFERROR(VLOOKUP(Y13,別添①勤務時間!$A$3:$K$39,10,FALSE),"")</f>
        <v/>
      </c>
      <c r="BK13" s="109" t="str">
        <f>IFERROR(VLOOKUP(Z13,別添①勤務時間!$A$3:$K$39,10,FALSE),"")</f>
        <v/>
      </c>
      <c r="BL13" s="109" t="str">
        <f>IFERROR(VLOOKUP(AA13,別添①勤務時間!$A$3:$K$39,10,FALSE),"")</f>
        <v/>
      </c>
      <c r="BM13" s="109" t="str">
        <f>IFERROR(VLOOKUP(AB13,別添①勤務時間!$A$3:$K$39,10,FALSE),"")</f>
        <v/>
      </c>
      <c r="BN13" s="109" t="str">
        <f>IFERROR(VLOOKUP(AC13,別添①勤務時間!$A$3:$K$39,10,FALSE),"")</f>
        <v/>
      </c>
      <c r="BO13" s="109" t="str">
        <f>IFERROR(VLOOKUP(AD13,別添①勤務時間!$A$3:$K$39,10,FALSE),"")</f>
        <v/>
      </c>
      <c r="BP13" s="109" t="str">
        <f>IFERROR(VLOOKUP(AE13,別添①勤務時間!$A$3:$K$39,10,FALSE),"")</f>
        <v/>
      </c>
      <c r="BQ13" s="109" t="str">
        <f>IFERROR(VLOOKUP(AF13,別添①勤務時間!$A$3:$K$39,10,FALSE),"")</f>
        <v/>
      </c>
      <c r="BR13" s="109" t="str">
        <f>IFERROR(VLOOKUP(AG13,別添①勤務時間!$A$3:$K$39,10,FALSE),"")</f>
        <v/>
      </c>
      <c r="BS13" s="109" t="str">
        <f>IFERROR(VLOOKUP(AH13,別添①勤務時間!$A$3:$K$39,10,FALSE),"")</f>
        <v/>
      </c>
      <c r="BT13" s="109" t="str">
        <f>IFERROR(VLOOKUP(AI13,別添①勤務時間!$A$3:$K$39,10,FALSE),"")</f>
        <v/>
      </c>
      <c r="BU13" s="109" t="str">
        <f>IFERROR(VLOOKUP(AJ13,別添①勤務時間!$A$3:$K$39,10,FALSE),"")</f>
        <v/>
      </c>
      <c r="BV13" s="109" t="str">
        <f>IFERROR(VLOOKUP(AK13,別添①勤務時間!$A$3:$K$39,10,FALSE),"")</f>
        <v/>
      </c>
      <c r="BW13" s="109" t="str">
        <f>IFERROR(VLOOKUP(AL13,別添①勤務時間!$A$3:$K$39,10,FALSE),"")</f>
        <v/>
      </c>
      <c r="BX13" s="109" t="str">
        <f>IFERROR(VLOOKUP(AM13,別添①勤務時間!$A$3:$K$39,10,FALSE),"")</f>
        <v/>
      </c>
      <c r="BY13" s="109" t="str">
        <f>IFERROR(VLOOKUP(AN13,別添①勤務時間!$A$3:$K$39,10,FALSE),"")</f>
        <v/>
      </c>
      <c r="BZ13" s="109" t="str">
        <f>IFERROR(VLOOKUP(AO13,別添①勤務時間!$A$3:$K$39,10,FALSE),"")</f>
        <v/>
      </c>
    </row>
    <row r="14" spans="1:78" ht="22.8" customHeight="1">
      <c r="A14" s="75">
        <f t="shared" ref="A14:A28" si="6">ROW()-ROW($A$12)</f>
        <v>2</v>
      </c>
      <c r="B14" s="48" t="s">
        <v>20</v>
      </c>
      <c r="C14" s="236"/>
      <c r="D14" s="281"/>
      <c r="E14" s="282"/>
      <c r="F14" s="283"/>
      <c r="G14" s="281"/>
      <c r="H14" s="282"/>
      <c r="I14" s="282"/>
      <c r="J14" s="284"/>
      <c r="K14" s="48"/>
      <c r="L14" s="49"/>
      <c r="M14" s="49"/>
      <c r="N14" s="49"/>
      <c r="O14" s="49"/>
      <c r="P14" s="49"/>
      <c r="Q14" s="51"/>
      <c r="R14" s="50"/>
      <c r="S14" s="49"/>
      <c r="T14" s="49"/>
      <c r="U14" s="49"/>
      <c r="V14" s="49"/>
      <c r="W14" s="49"/>
      <c r="X14" s="51"/>
      <c r="Y14" s="50"/>
      <c r="Z14" s="49"/>
      <c r="AA14" s="49"/>
      <c r="AB14" s="49"/>
      <c r="AC14" s="49"/>
      <c r="AD14" s="49"/>
      <c r="AE14" s="51"/>
      <c r="AF14" s="50"/>
      <c r="AG14" s="49"/>
      <c r="AH14" s="49"/>
      <c r="AI14" s="49"/>
      <c r="AJ14" s="49"/>
      <c r="AK14" s="49"/>
      <c r="AL14" s="51"/>
      <c r="AM14" s="49"/>
      <c r="AN14" s="49"/>
      <c r="AO14" s="51"/>
      <c r="AP14" s="40" t="str">
        <f t="shared" ref="AP14:AP28" si="7">IF($G14="","",IFERROR(IF($AP$3="4週",SUM($AV14:$BW14),SUM($AV14:$BZ14)),""))</f>
        <v/>
      </c>
      <c r="AQ14" s="3" t="str">
        <f t="shared" si="4"/>
        <v/>
      </c>
      <c r="AR14" s="3" t="str">
        <f t="shared" si="5"/>
        <v/>
      </c>
      <c r="AS14" s="47"/>
      <c r="AT14" s="52"/>
      <c r="AU14" s="53"/>
      <c r="AV14" s="109" t="str">
        <f>IFERROR(VLOOKUP(K14,別添①勤務時間!$A$3:$K$39,10,FALSE),"")</f>
        <v/>
      </c>
      <c r="AW14" s="109" t="str">
        <f>IFERROR(VLOOKUP(L14,別添①勤務時間!$A$3:$K$39,10,FALSE),"")</f>
        <v/>
      </c>
      <c r="AX14" s="109" t="str">
        <f>IFERROR(VLOOKUP(M14,別添①勤務時間!$A$3:$K$39,10,FALSE),"")</f>
        <v/>
      </c>
      <c r="AY14" s="109" t="str">
        <f>IFERROR(VLOOKUP(N14,別添①勤務時間!$A$3:$K$39,10,FALSE),"")</f>
        <v/>
      </c>
      <c r="AZ14" s="109" t="str">
        <f>IFERROR(VLOOKUP(O14,別添①勤務時間!$A$3:$K$39,10,FALSE),"")</f>
        <v/>
      </c>
      <c r="BA14" s="109" t="str">
        <f>IFERROR(VLOOKUP(P14,別添①勤務時間!$A$3:$K$39,10,FALSE),"")</f>
        <v/>
      </c>
      <c r="BB14" s="109" t="str">
        <f>IFERROR(VLOOKUP(Q14,別添①勤務時間!$A$3:$K$39,10,FALSE),"")</f>
        <v/>
      </c>
      <c r="BC14" s="109" t="str">
        <f>IFERROR(VLOOKUP(R14,別添①勤務時間!$A$3:$K$39,10,FALSE),"")</f>
        <v/>
      </c>
      <c r="BD14" s="109" t="str">
        <f>IFERROR(VLOOKUP(S14,別添①勤務時間!$A$3:$K$39,10,FALSE),"")</f>
        <v/>
      </c>
      <c r="BE14" s="109" t="str">
        <f>IFERROR(VLOOKUP(T14,別添①勤務時間!$A$3:$K$39,10,FALSE),"")</f>
        <v/>
      </c>
      <c r="BF14" s="109" t="str">
        <f>IFERROR(VLOOKUP(U14,別添①勤務時間!$A$3:$K$39,10,FALSE),"")</f>
        <v/>
      </c>
      <c r="BG14" s="109" t="str">
        <f>IFERROR(VLOOKUP(V14,別添①勤務時間!$A$3:$K$39,10,FALSE),"")</f>
        <v/>
      </c>
      <c r="BH14" s="109" t="str">
        <f>IFERROR(VLOOKUP(W14,別添①勤務時間!$A$3:$K$39,10,FALSE),"")</f>
        <v/>
      </c>
      <c r="BI14" s="109" t="str">
        <f>IFERROR(VLOOKUP(X14,別添①勤務時間!$A$3:$K$39,10,FALSE),"")</f>
        <v/>
      </c>
      <c r="BJ14" s="109" t="str">
        <f>IFERROR(VLOOKUP(Y14,別添①勤務時間!$A$3:$K$39,10,FALSE),"")</f>
        <v/>
      </c>
      <c r="BK14" s="109" t="str">
        <f>IFERROR(VLOOKUP(Z14,別添①勤務時間!$A$3:$K$39,10,FALSE),"")</f>
        <v/>
      </c>
      <c r="BL14" s="109" t="str">
        <f>IFERROR(VLOOKUP(AA14,別添①勤務時間!$A$3:$K$39,10,FALSE),"")</f>
        <v/>
      </c>
      <c r="BM14" s="109" t="str">
        <f>IFERROR(VLOOKUP(AB14,別添①勤務時間!$A$3:$K$39,10,FALSE),"")</f>
        <v/>
      </c>
      <c r="BN14" s="109" t="str">
        <f>IFERROR(VLOOKUP(AC14,別添①勤務時間!$A$3:$K$39,10,FALSE),"")</f>
        <v/>
      </c>
      <c r="BO14" s="109" t="str">
        <f>IFERROR(VLOOKUP(AD14,別添①勤務時間!$A$3:$K$39,10,FALSE),"")</f>
        <v/>
      </c>
      <c r="BP14" s="109" t="str">
        <f>IFERROR(VLOOKUP(AE14,別添①勤務時間!$A$3:$K$39,10,FALSE),"")</f>
        <v/>
      </c>
      <c r="BQ14" s="109" t="str">
        <f>IFERROR(VLOOKUP(AF14,別添①勤務時間!$A$3:$K$39,10,FALSE),"")</f>
        <v/>
      </c>
      <c r="BR14" s="109" t="str">
        <f>IFERROR(VLOOKUP(AG14,別添①勤務時間!$A$3:$K$39,10,FALSE),"")</f>
        <v/>
      </c>
      <c r="BS14" s="109" t="str">
        <f>IFERROR(VLOOKUP(AH14,別添①勤務時間!$A$3:$K$39,10,FALSE),"")</f>
        <v/>
      </c>
      <c r="BT14" s="109" t="str">
        <f>IFERROR(VLOOKUP(AI14,別添①勤務時間!$A$3:$K$39,10,FALSE),"")</f>
        <v/>
      </c>
      <c r="BU14" s="109" t="str">
        <f>IFERROR(VLOOKUP(AJ14,別添①勤務時間!$A$3:$K$39,10,FALSE),"")</f>
        <v/>
      </c>
      <c r="BV14" s="109" t="str">
        <f>IFERROR(VLOOKUP(AK14,別添①勤務時間!$A$3:$K$39,10,FALSE),"")</f>
        <v/>
      </c>
      <c r="BW14" s="109" t="str">
        <f>IFERROR(VLOOKUP(AL14,別添①勤務時間!$A$3:$K$39,10,FALSE),"")</f>
        <v/>
      </c>
      <c r="BX14" s="109" t="str">
        <f>IFERROR(VLOOKUP(AM14,別添①勤務時間!$A$3:$K$39,10,FALSE),"")</f>
        <v/>
      </c>
      <c r="BY14" s="109" t="str">
        <f>IFERROR(VLOOKUP(AN14,別添①勤務時間!$A$3:$K$39,10,FALSE),"")</f>
        <v/>
      </c>
      <c r="BZ14" s="109" t="str">
        <f>IFERROR(VLOOKUP(AO14,別添①勤務時間!$A$3:$K$39,10,FALSE),"")</f>
        <v/>
      </c>
    </row>
    <row r="15" spans="1:78" ht="22.8" customHeight="1">
      <c r="A15" s="75">
        <f t="shared" si="6"/>
        <v>3</v>
      </c>
      <c r="B15" s="48" t="s">
        <v>40</v>
      </c>
      <c r="C15" s="236"/>
      <c r="D15" s="281"/>
      <c r="E15" s="282"/>
      <c r="F15" s="283"/>
      <c r="G15" s="281"/>
      <c r="H15" s="282"/>
      <c r="I15" s="282"/>
      <c r="J15" s="284"/>
      <c r="K15" s="48"/>
      <c r="L15" s="48"/>
      <c r="M15" s="49"/>
      <c r="N15" s="49"/>
      <c r="O15" s="48"/>
      <c r="P15" s="48"/>
      <c r="Q15" s="51"/>
      <c r="R15" s="50"/>
      <c r="S15" s="49"/>
      <c r="T15" s="49"/>
      <c r="U15" s="49"/>
      <c r="V15" s="49"/>
      <c r="W15" s="49"/>
      <c r="X15" s="51"/>
      <c r="Y15" s="50"/>
      <c r="Z15" s="49"/>
      <c r="AA15" s="49"/>
      <c r="AB15" s="49"/>
      <c r="AC15" s="49"/>
      <c r="AD15" s="49"/>
      <c r="AE15" s="51"/>
      <c r="AF15" s="50"/>
      <c r="AG15" s="49"/>
      <c r="AH15" s="49"/>
      <c r="AI15" s="49"/>
      <c r="AJ15" s="49"/>
      <c r="AK15" s="49"/>
      <c r="AL15" s="51"/>
      <c r="AM15" s="49"/>
      <c r="AN15" s="49"/>
      <c r="AO15" s="51"/>
      <c r="AP15" s="40" t="str">
        <f t="shared" si="7"/>
        <v/>
      </c>
      <c r="AQ15" s="3" t="str">
        <f t="shared" si="4"/>
        <v/>
      </c>
      <c r="AR15" s="3" t="str">
        <f t="shared" si="5"/>
        <v/>
      </c>
      <c r="AS15" s="47"/>
      <c r="AT15" s="52"/>
      <c r="AU15" s="53"/>
      <c r="AV15" s="109" t="str">
        <f>IFERROR(VLOOKUP(K15,別添①勤務時間!$A$3:$K$39,10,FALSE),"")</f>
        <v/>
      </c>
      <c r="AW15" s="109" t="str">
        <f>IFERROR(VLOOKUP(L15,別添①勤務時間!$A$3:$K$39,10,FALSE),"")</f>
        <v/>
      </c>
      <c r="AX15" s="109" t="str">
        <f>IFERROR(VLOOKUP(M15,別添①勤務時間!$A$3:$K$39,10,FALSE),"")</f>
        <v/>
      </c>
      <c r="AY15" s="109" t="str">
        <f>IFERROR(VLOOKUP(N15,別添①勤務時間!$A$3:$K$39,10,FALSE),"")</f>
        <v/>
      </c>
      <c r="AZ15" s="109" t="str">
        <f>IFERROR(VLOOKUP(O15,別添①勤務時間!$A$3:$K$39,10,FALSE),"")</f>
        <v/>
      </c>
      <c r="BA15" s="109" t="str">
        <f>IFERROR(VLOOKUP(P15,別添①勤務時間!$A$3:$K$39,10,FALSE),"")</f>
        <v/>
      </c>
      <c r="BB15" s="109" t="str">
        <f>IFERROR(VLOOKUP(Q15,別添①勤務時間!$A$3:$K$39,10,FALSE),"")</f>
        <v/>
      </c>
      <c r="BC15" s="109" t="str">
        <f>IFERROR(VLOOKUP(R15,別添①勤務時間!$A$3:$K$39,10,FALSE),"")</f>
        <v/>
      </c>
      <c r="BD15" s="109" t="str">
        <f>IFERROR(VLOOKUP(S15,別添①勤務時間!$A$3:$K$39,10,FALSE),"")</f>
        <v/>
      </c>
      <c r="BE15" s="109" t="str">
        <f>IFERROR(VLOOKUP(T15,別添①勤務時間!$A$3:$K$39,10,FALSE),"")</f>
        <v/>
      </c>
      <c r="BF15" s="109" t="str">
        <f>IFERROR(VLOOKUP(U15,別添①勤務時間!$A$3:$K$39,10,FALSE),"")</f>
        <v/>
      </c>
      <c r="BG15" s="109" t="str">
        <f>IFERROR(VLOOKUP(V15,別添①勤務時間!$A$3:$K$39,10,FALSE),"")</f>
        <v/>
      </c>
      <c r="BH15" s="109" t="str">
        <f>IFERROR(VLOOKUP(W15,別添①勤務時間!$A$3:$K$39,10,FALSE),"")</f>
        <v/>
      </c>
      <c r="BI15" s="109" t="str">
        <f>IFERROR(VLOOKUP(X15,別添①勤務時間!$A$3:$K$39,10,FALSE),"")</f>
        <v/>
      </c>
      <c r="BJ15" s="109" t="str">
        <f>IFERROR(VLOOKUP(Y15,別添①勤務時間!$A$3:$K$39,10,FALSE),"")</f>
        <v/>
      </c>
      <c r="BK15" s="109" t="str">
        <f>IFERROR(VLOOKUP(Z15,別添①勤務時間!$A$3:$K$39,10,FALSE),"")</f>
        <v/>
      </c>
      <c r="BL15" s="109" t="str">
        <f>IFERROR(VLOOKUP(AA15,別添①勤務時間!$A$3:$K$39,10,FALSE),"")</f>
        <v/>
      </c>
      <c r="BM15" s="109" t="str">
        <f>IFERROR(VLOOKUP(AB15,別添①勤務時間!$A$3:$K$39,10,FALSE),"")</f>
        <v/>
      </c>
      <c r="BN15" s="109" t="str">
        <f>IFERROR(VLOOKUP(AC15,別添①勤務時間!$A$3:$K$39,10,FALSE),"")</f>
        <v/>
      </c>
      <c r="BO15" s="109" t="str">
        <f>IFERROR(VLOOKUP(AD15,別添①勤務時間!$A$3:$K$39,10,FALSE),"")</f>
        <v/>
      </c>
      <c r="BP15" s="109" t="str">
        <f>IFERROR(VLOOKUP(AE15,別添①勤務時間!$A$3:$K$39,10,FALSE),"")</f>
        <v/>
      </c>
      <c r="BQ15" s="109" t="str">
        <f>IFERROR(VLOOKUP(AF15,別添①勤務時間!$A$3:$K$39,10,FALSE),"")</f>
        <v/>
      </c>
      <c r="BR15" s="109" t="str">
        <f>IFERROR(VLOOKUP(AG15,別添①勤務時間!$A$3:$K$39,10,FALSE),"")</f>
        <v/>
      </c>
      <c r="BS15" s="109" t="str">
        <f>IFERROR(VLOOKUP(AH15,別添①勤務時間!$A$3:$K$39,10,FALSE),"")</f>
        <v/>
      </c>
      <c r="BT15" s="109" t="str">
        <f>IFERROR(VLOOKUP(AI15,別添①勤務時間!$A$3:$K$39,10,FALSE),"")</f>
        <v/>
      </c>
      <c r="BU15" s="109" t="str">
        <f>IFERROR(VLOOKUP(AJ15,別添①勤務時間!$A$3:$K$39,10,FALSE),"")</f>
        <v/>
      </c>
      <c r="BV15" s="109" t="str">
        <f>IFERROR(VLOOKUP(AK15,別添①勤務時間!$A$3:$K$39,10,FALSE),"")</f>
        <v/>
      </c>
      <c r="BW15" s="109" t="str">
        <f>IFERROR(VLOOKUP(AL15,別添①勤務時間!$A$3:$K$39,10,FALSE),"")</f>
        <v/>
      </c>
      <c r="BX15" s="109" t="str">
        <f>IFERROR(VLOOKUP(AM15,別添①勤務時間!$A$3:$K$39,10,FALSE),"")</f>
        <v/>
      </c>
      <c r="BY15" s="109" t="str">
        <f>IFERROR(VLOOKUP(AN15,別添①勤務時間!$A$3:$K$39,10,FALSE),"")</f>
        <v/>
      </c>
      <c r="BZ15" s="109" t="str">
        <f>IFERROR(VLOOKUP(AO15,別添①勤務時間!$A$3:$K$39,10,FALSE),"")</f>
        <v/>
      </c>
    </row>
    <row r="16" spans="1:78" ht="22.8" customHeight="1">
      <c r="A16" s="75">
        <f t="shared" si="6"/>
        <v>4</v>
      </c>
      <c r="B16" s="48" t="s">
        <v>40</v>
      </c>
      <c r="C16" s="236"/>
      <c r="D16" s="281"/>
      <c r="E16" s="282"/>
      <c r="F16" s="283"/>
      <c r="G16" s="281"/>
      <c r="H16" s="282"/>
      <c r="I16" s="282"/>
      <c r="J16" s="284"/>
      <c r="K16" s="48"/>
      <c r="L16" s="49"/>
      <c r="M16" s="49"/>
      <c r="N16" s="49"/>
      <c r="O16" s="49"/>
      <c r="P16" s="49"/>
      <c r="Q16" s="51"/>
      <c r="R16" s="50"/>
      <c r="S16" s="49"/>
      <c r="T16" s="49"/>
      <c r="U16" s="49"/>
      <c r="V16" s="49"/>
      <c r="W16" s="49"/>
      <c r="X16" s="51"/>
      <c r="Y16" s="50"/>
      <c r="Z16" s="49"/>
      <c r="AA16" s="49"/>
      <c r="AB16" s="49"/>
      <c r="AC16" s="49"/>
      <c r="AD16" s="49"/>
      <c r="AE16" s="51"/>
      <c r="AF16" s="50"/>
      <c r="AG16" s="49"/>
      <c r="AH16" s="49"/>
      <c r="AI16" s="49"/>
      <c r="AJ16" s="49"/>
      <c r="AK16" s="49"/>
      <c r="AL16" s="51"/>
      <c r="AM16" s="49"/>
      <c r="AN16" s="49"/>
      <c r="AO16" s="51"/>
      <c r="AP16" s="40" t="str">
        <f t="shared" si="7"/>
        <v/>
      </c>
      <c r="AQ16" s="3" t="str">
        <f t="shared" si="4"/>
        <v/>
      </c>
      <c r="AR16" s="3" t="str">
        <f t="shared" si="5"/>
        <v/>
      </c>
      <c r="AS16" s="47"/>
      <c r="AT16" s="52"/>
      <c r="AU16" s="53"/>
      <c r="AV16" s="109" t="str">
        <f>IFERROR(VLOOKUP(K16,別添①勤務時間!$A$3:$K$39,10,FALSE),"")</f>
        <v/>
      </c>
      <c r="AW16" s="109" t="str">
        <f>IFERROR(VLOOKUP(L16,別添①勤務時間!$A$3:$K$39,10,FALSE),"")</f>
        <v/>
      </c>
      <c r="AX16" s="109" t="str">
        <f>IFERROR(VLOOKUP(M16,別添①勤務時間!$A$3:$K$39,10,FALSE),"")</f>
        <v/>
      </c>
      <c r="AY16" s="109" t="str">
        <f>IFERROR(VLOOKUP(N16,別添①勤務時間!$A$3:$K$39,10,FALSE),"")</f>
        <v/>
      </c>
      <c r="AZ16" s="109" t="str">
        <f>IFERROR(VLOOKUP(O16,別添①勤務時間!$A$3:$K$39,10,FALSE),"")</f>
        <v/>
      </c>
      <c r="BA16" s="109" t="str">
        <f>IFERROR(VLOOKUP(P16,別添①勤務時間!$A$3:$K$39,10,FALSE),"")</f>
        <v/>
      </c>
      <c r="BB16" s="109" t="str">
        <f>IFERROR(VLOOKUP(Q16,別添①勤務時間!$A$3:$K$39,10,FALSE),"")</f>
        <v/>
      </c>
      <c r="BC16" s="109" t="str">
        <f>IFERROR(VLOOKUP(R16,別添①勤務時間!$A$3:$K$39,10,FALSE),"")</f>
        <v/>
      </c>
      <c r="BD16" s="109" t="str">
        <f>IFERROR(VLOOKUP(S16,別添①勤務時間!$A$3:$K$39,10,FALSE),"")</f>
        <v/>
      </c>
      <c r="BE16" s="109" t="str">
        <f>IFERROR(VLOOKUP(T16,別添①勤務時間!$A$3:$K$39,10,FALSE),"")</f>
        <v/>
      </c>
      <c r="BF16" s="109" t="str">
        <f>IFERROR(VLOOKUP(U16,別添①勤務時間!$A$3:$K$39,10,FALSE),"")</f>
        <v/>
      </c>
      <c r="BG16" s="109" t="str">
        <f>IFERROR(VLOOKUP(V16,別添①勤務時間!$A$3:$K$39,10,FALSE),"")</f>
        <v/>
      </c>
      <c r="BH16" s="109" t="str">
        <f>IFERROR(VLOOKUP(W16,別添①勤務時間!$A$3:$K$39,10,FALSE),"")</f>
        <v/>
      </c>
      <c r="BI16" s="109" t="str">
        <f>IFERROR(VLOOKUP(X16,別添①勤務時間!$A$3:$K$39,10,FALSE),"")</f>
        <v/>
      </c>
      <c r="BJ16" s="109" t="str">
        <f>IFERROR(VLOOKUP(Y16,別添①勤務時間!$A$3:$K$39,10,FALSE),"")</f>
        <v/>
      </c>
      <c r="BK16" s="109" t="str">
        <f>IFERROR(VLOOKUP(Z16,別添①勤務時間!$A$3:$K$39,10,FALSE),"")</f>
        <v/>
      </c>
      <c r="BL16" s="109" t="str">
        <f>IFERROR(VLOOKUP(AA16,別添①勤務時間!$A$3:$K$39,10,FALSE),"")</f>
        <v/>
      </c>
      <c r="BM16" s="109" t="str">
        <f>IFERROR(VLOOKUP(AB16,別添①勤務時間!$A$3:$K$39,10,FALSE),"")</f>
        <v/>
      </c>
      <c r="BN16" s="109" t="str">
        <f>IFERROR(VLOOKUP(AC16,別添①勤務時間!$A$3:$K$39,10,FALSE),"")</f>
        <v/>
      </c>
      <c r="BO16" s="109" t="str">
        <f>IFERROR(VLOOKUP(AD16,別添①勤務時間!$A$3:$K$39,10,FALSE),"")</f>
        <v/>
      </c>
      <c r="BP16" s="109" t="str">
        <f>IFERROR(VLOOKUP(AE16,別添①勤務時間!$A$3:$K$39,10,FALSE),"")</f>
        <v/>
      </c>
      <c r="BQ16" s="109" t="str">
        <f>IFERROR(VLOOKUP(AF16,別添①勤務時間!$A$3:$K$39,10,FALSE),"")</f>
        <v/>
      </c>
      <c r="BR16" s="109" t="str">
        <f>IFERROR(VLOOKUP(AG16,別添①勤務時間!$A$3:$K$39,10,FALSE),"")</f>
        <v/>
      </c>
      <c r="BS16" s="109" t="str">
        <f>IFERROR(VLOOKUP(AH16,別添①勤務時間!$A$3:$K$39,10,FALSE),"")</f>
        <v/>
      </c>
      <c r="BT16" s="109" t="str">
        <f>IFERROR(VLOOKUP(AI16,別添①勤務時間!$A$3:$K$39,10,FALSE),"")</f>
        <v/>
      </c>
      <c r="BU16" s="109" t="str">
        <f>IFERROR(VLOOKUP(AJ16,別添①勤務時間!$A$3:$K$39,10,FALSE),"")</f>
        <v/>
      </c>
      <c r="BV16" s="109" t="str">
        <f>IFERROR(VLOOKUP(AK16,別添①勤務時間!$A$3:$K$39,10,FALSE),"")</f>
        <v/>
      </c>
      <c r="BW16" s="109" t="str">
        <f>IFERROR(VLOOKUP(AL16,別添①勤務時間!$A$3:$K$39,10,FALSE),"")</f>
        <v/>
      </c>
      <c r="BX16" s="109" t="str">
        <f>IFERROR(VLOOKUP(AM16,別添①勤務時間!$A$3:$K$39,10,FALSE),"")</f>
        <v/>
      </c>
      <c r="BY16" s="109" t="str">
        <f>IFERROR(VLOOKUP(AN16,別添①勤務時間!$A$3:$K$39,10,FALSE),"")</f>
        <v/>
      </c>
      <c r="BZ16" s="109" t="str">
        <f>IFERROR(VLOOKUP(AO16,別添①勤務時間!$A$3:$K$39,10,FALSE),"")</f>
        <v/>
      </c>
    </row>
    <row r="17" spans="1:78" ht="22.8" customHeight="1">
      <c r="A17" s="75">
        <f t="shared" si="6"/>
        <v>5</v>
      </c>
      <c r="B17" s="48" t="s">
        <v>30</v>
      </c>
      <c r="C17" s="236"/>
      <c r="D17" s="281"/>
      <c r="E17" s="282"/>
      <c r="F17" s="283"/>
      <c r="G17" s="281"/>
      <c r="H17" s="282"/>
      <c r="I17" s="282"/>
      <c r="J17" s="284"/>
      <c r="K17" s="48"/>
      <c r="L17" s="49"/>
      <c r="M17" s="49"/>
      <c r="N17" s="49"/>
      <c r="O17" s="49"/>
      <c r="P17" s="49"/>
      <c r="Q17" s="51"/>
      <c r="R17" s="50"/>
      <c r="S17" s="49"/>
      <c r="T17" s="49"/>
      <c r="U17" s="49"/>
      <c r="V17" s="49"/>
      <c r="W17" s="49"/>
      <c r="X17" s="51"/>
      <c r="Y17" s="50"/>
      <c r="Z17" s="49"/>
      <c r="AA17" s="49"/>
      <c r="AB17" s="49"/>
      <c r="AC17" s="49"/>
      <c r="AD17" s="49"/>
      <c r="AE17" s="51"/>
      <c r="AF17" s="50"/>
      <c r="AG17" s="49"/>
      <c r="AH17" s="49"/>
      <c r="AI17" s="49"/>
      <c r="AJ17" s="49"/>
      <c r="AK17" s="49"/>
      <c r="AL17" s="51"/>
      <c r="AM17" s="49"/>
      <c r="AN17" s="49"/>
      <c r="AO17" s="51"/>
      <c r="AP17" s="40" t="str">
        <f t="shared" si="7"/>
        <v/>
      </c>
      <c r="AQ17" s="3" t="str">
        <f t="shared" si="4"/>
        <v/>
      </c>
      <c r="AR17" s="3" t="str">
        <f t="shared" si="5"/>
        <v/>
      </c>
      <c r="AS17" s="47"/>
      <c r="AT17" s="52"/>
      <c r="AU17" s="53"/>
      <c r="AV17" s="109" t="str">
        <f>IFERROR(VLOOKUP(K17,別添①勤務時間!$A$3:$K$39,10,FALSE),"")</f>
        <v/>
      </c>
      <c r="AW17" s="109" t="str">
        <f>IFERROR(VLOOKUP(L17,別添①勤務時間!$A$3:$K$39,10,FALSE),"")</f>
        <v/>
      </c>
      <c r="AX17" s="109" t="str">
        <f>IFERROR(VLOOKUP(M17,別添①勤務時間!$A$3:$K$39,10,FALSE),"")</f>
        <v/>
      </c>
      <c r="AY17" s="109" t="str">
        <f>IFERROR(VLOOKUP(N17,別添①勤務時間!$A$3:$K$39,10,FALSE),"")</f>
        <v/>
      </c>
      <c r="AZ17" s="109" t="str">
        <f>IFERROR(VLOOKUP(O17,別添①勤務時間!$A$3:$K$39,10,FALSE),"")</f>
        <v/>
      </c>
      <c r="BA17" s="109" t="str">
        <f>IFERROR(VLOOKUP(P17,別添①勤務時間!$A$3:$K$39,10,FALSE),"")</f>
        <v/>
      </c>
      <c r="BB17" s="109" t="str">
        <f>IFERROR(VLOOKUP(Q17,別添①勤務時間!$A$3:$K$39,10,FALSE),"")</f>
        <v/>
      </c>
      <c r="BC17" s="109" t="str">
        <f>IFERROR(VLOOKUP(R17,別添①勤務時間!$A$3:$K$39,10,FALSE),"")</f>
        <v/>
      </c>
      <c r="BD17" s="109" t="str">
        <f>IFERROR(VLOOKUP(S17,別添①勤務時間!$A$3:$K$39,10,FALSE),"")</f>
        <v/>
      </c>
      <c r="BE17" s="109" t="str">
        <f>IFERROR(VLOOKUP(T17,別添①勤務時間!$A$3:$K$39,10,FALSE),"")</f>
        <v/>
      </c>
      <c r="BF17" s="109" t="str">
        <f>IFERROR(VLOOKUP(U17,別添①勤務時間!$A$3:$K$39,10,FALSE),"")</f>
        <v/>
      </c>
      <c r="BG17" s="109" t="str">
        <f>IFERROR(VLOOKUP(V17,別添①勤務時間!$A$3:$K$39,10,FALSE),"")</f>
        <v/>
      </c>
      <c r="BH17" s="109" t="str">
        <f>IFERROR(VLOOKUP(W17,別添①勤務時間!$A$3:$K$39,10,FALSE),"")</f>
        <v/>
      </c>
      <c r="BI17" s="109" t="str">
        <f>IFERROR(VLOOKUP(X17,別添①勤務時間!$A$3:$K$39,10,FALSE),"")</f>
        <v/>
      </c>
      <c r="BJ17" s="109" t="str">
        <f>IFERROR(VLOOKUP(Y17,別添①勤務時間!$A$3:$K$39,10,FALSE),"")</f>
        <v/>
      </c>
      <c r="BK17" s="109" t="str">
        <f>IFERROR(VLOOKUP(Z17,別添①勤務時間!$A$3:$K$39,10,FALSE),"")</f>
        <v/>
      </c>
      <c r="BL17" s="109" t="str">
        <f>IFERROR(VLOOKUP(AA17,別添①勤務時間!$A$3:$K$39,10,FALSE),"")</f>
        <v/>
      </c>
      <c r="BM17" s="109" t="str">
        <f>IFERROR(VLOOKUP(AB17,別添①勤務時間!$A$3:$K$39,10,FALSE),"")</f>
        <v/>
      </c>
      <c r="BN17" s="109" t="str">
        <f>IFERROR(VLOOKUP(AC17,別添①勤務時間!$A$3:$K$39,10,FALSE),"")</f>
        <v/>
      </c>
      <c r="BO17" s="109" t="str">
        <f>IFERROR(VLOOKUP(AD17,別添①勤務時間!$A$3:$K$39,10,FALSE),"")</f>
        <v/>
      </c>
      <c r="BP17" s="109" t="str">
        <f>IFERROR(VLOOKUP(AE17,別添①勤務時間!$A$3:$K$39,10,FALSE),"")</f>
        <v/>
      </c>
      <c r="BQ17" s="109" t="str">
        <f>IFERROR(VLOOKUP(AF17,別添①勤務時間!$A$3:$K$39,10,FALSE),"")</f>
        <v/>
      </c>
      <c r="BR17" s="109" t="str">
        <f>IFERROR(VLOOKUP(AG17,別添①勤務時間!$A$3:$K$39,10,FALSE),"")</f>
        <v/>
      </c>
      <c r="BS17" s="109" t="str">
        <f>IFERROR(VLOOKUP(AH17,別添①勤務時間!$A$3:$K$39,10,FALSE),"")</f>
        <v/>
      </c>
      <c r="BT17" s="109" t="str">
        <f>IFERROR(VLOOKUP(AI17,別添①勤務時間!$A$3:$K$39,10,FALSE),"")</f>
        <v/>
      </c>
      <c r="BU17" s="109" t="str">
        <f>IFERROR(VLOOKUP(AJ17,別添①勤務時間!$A$3:$K$39,10,FALSE),"")</f>
        <v/>
      </c>
      <c r="BV17" s="109" t="str">
        <f>IFERROR(VLOOKUP(AK17,別添①勤務時間!$A$3:$K$39,10,FALSE),"")</f>
        <v/>
      </c>
      <c r="BW17" s="109" t="str">
        <f>IFERROR(VLOOKUP(AL17,別添①勤務時間!$A$3:$K$39,10,FALSE),"")</f>
        <v/>
      </c>
      <c r="BX17" s="109" t="str">
        <f>IFERROR(VLOOKUP(AM17,別添①勤務時間!$A$3:$K$39,10,FALSE),"")</f>
        <v/>
      </c>
      <c r="BY17" s="109" t="str">
        <f>IFERROR(VLOOKUP(AN17,別添①勤務時間!$A$3:$K$39,10,FALSE),"")</f>
        <v/>
      </c>
      <c r="BZ17" s="109" t="str">
        <f>IFERROR(VLOOKUP(AO17,別添①勤務時間!$A$3:$K$39,10,FALSE),"")</f>
        <v/>
      </c>
    </row>
    <row r="18" spans="1:78" ht="22.8" customHeight="1">
      <c r="A18" s="75">
        <f t="shared" si="6"/>
        <v>6</v>
      </c>
      <c r="B18" s="48" t="s">
        <v>30</v>
      </c>
      <c r="C18" s="236"/>
      <c r="D18" s="281"/>
      <c r="E18" s="282"/>
      <c r="F18" s="283"/>
      <c r="G18" s="281"/>
      <c r="H18" s="282"/>
      <c r="I18" s="282"/>
      <c r="J18" s="284"/>
      <c r="K18" s="48"/>
      <c r="L18" s="49"/>
      <c r="M18" s="49"/>
      <c r="N18" s="49"/>
      <c r="O18" s="49"/>
      <c r="P18" s="49"/>
      <c r="Q18" s="51"/>
      <c r="R18" s="50"/>
      <c r="S18" s="49"/>
      <c r="T18" s="49"/>
      <c r="U18" s="49"/>
      <c r="V18" s="49"/>
      <c r="W18" s="49"/>
      <c r="X18" s="51"/>
      <c r="Y18" s="50"/>
      <c r="Z18" s="49"/>
      <c r="AA18" s="49"/>
      <c r="AB18" s="49"/>
      <c r="AC18" s="49"/>
      <c r="AD18" s="49"/>
      <c r="AE18" s="51"/>
      <c r="AF18" s="50"/>
      <c r="AG18" s="49"/>
      <c r="AH18" s="49"/>
      <c r="AI18" s="49"/>
      <c r="AJ18" s="49"/>
      <c r="AK18" s="49"/>
      <c r="AL18" s="51"/>
      <c r="AM18" s="49"/>
      <c r="AN18" s="49"/>
      <c r="AO18" s="51"/>
      <c r="AP18" s="40" t="str">
        <f t="shared" si="7"/>
        <v/>
      </c>
      <c r="AQ18" s="3" t="str">
        <f t="shared" si="4"/>
        <v/>
      </c>
      <c r="AR18" s="3" t="str">
        <f t="shared" si="5"/>
        <v/>
      </c>
      <c r="AS18" s="47"/>
      <c r="AT18" s="52"/>
      <c r="AU18" s="53"/>
      <c r="AV18" s="109" t="str">
        <f>IFERROR(VLOOKUP(K18,別添①勤務時間!$A$3:$K$39,10,FALSE),"")</f>
        <v/>
      </c>
      <c r="AW18" s="109" t="str">
        <f>IFERROR(VLOOKUP(L18,別添①勤務時間!$A$3:$K$39,10,FALSE),"")</f>
        <v/>
      </c>
      <c r="AX18" s="109" t="str">
        <f>IFERROR(VLOOKUP(M18,別添①勤務時間!$A$3:$K$39,10,FALSE),"")</f>
        <v/>
      </c>
      <c r="AY18" s="109" t="str">
        <f>IFERROR(VLOOKUP(N18,別添①勤務時間!$A$3:$K$39,10,FALSE),"")</f>
        <v/>
      </c>
      <c r="AZ18" s="109" t="str">
        <f>IFERROR(VLOOKUP(O18,別添①勤務時間!$A$3:$K$39,10,FALSE),"")</f>
        <v/>
      </c>
      <c r="BA18" s="109" t="str">
        <f>IFERROR(VLOOKUP(P18,別添①勤務時間!$A$3:$K$39,10,FALSE),"")</f>
        <v/>
      </c>
      <c r="BB18" s="109" t="str">
        <f>IFERROR(VLOOKUP(Q18,別添①勤務時間!$A$3:$K$39,10,FALSE),"")</f>
        <v/>
      </c>
      <c r="BC18" s="109" t="str">
        <f>IFERROR(VLOOKUP(R18,別添①勤務時間!$A$3:$K$39,10,FALSE),"")</f>
        <v/>
      </c>
      <c r="BD18" s="109" t="str">
        <f>IFERROR(VLOOKUP(S18,別添①勤務時間!$A$3:$K$39,10,FALSE),"")</f>
        <v/>
      </c>
      <c r="BE18" s="109" t="str">
        <f>IFERROR(VLOOKUP(T18,別添①勤務時間!$A$3:$K$39,10,FALSE),"")</f>
        <v/>
      </c>
      <c r="BF18" s="109" t="str">
        <f>IFERROR(VLOOKUP(U18,別添①勤務時間!$A$3:$K$39,10,FALSE),"")</f>
        <v/>
      </c>
      <c r="BG18" s="109" t="str">
        <f>IFERROR(VLOOKUP(V18,別添①勤務時間!$A$3:$K$39,10,FALSE),"")</f>
        <v/>
      </c>
      <c r="BH18" s="109" t="str">
        <f>IFERROR(VLOOKUP(W18,別添①勤務時間!$A$3:$K$39,10,FALSE),"")</f>
        <v/>
      </c>
      <c r="BI18" s="109" t="str">
        <f>IFERROR(VLOOKUP(X18,別添①勤務時間!$A$3:$K$39,10,FALSE),"")</f>
        <v/>
      </c>
      <c r="BJ18" s="109" t="str">
        <f>IFERROR(VLOOKUP(Y18,別添①勤務時間!$A$3:$K$39,10,FALSE),"")</f>
        <v/>
      </c>
      <c r="BK18" s="109" t="str">
        <f>IFERROR(VLOOKUP(Z18,別添①勤務時間!$A$3:$K$39,10,FALSE),"")</f>
        <v/>
      </c>
      <c r="BL18" s="109" t="str">
        <f>IFERROR(VLOOKUP(AA18,別添①勤務時間!$A$3:$K$39,10,FALSE),"")</f>
        <v/>
      </c>
      <c r="BM18" s="109" t="str">
        <f>IFERROR(VLOOKUP(AB18,別添①勤務時間!$A$3:$K$39,10,FALSE),"")</f>
        <v/>
      </c>
      <c r="BN18" s="109" t="str">
        <f>IFERROR(VLOOKUP(AC18,別添①勤務時間!$A$3:$K$39,10,FALSE),"")</f>
        <v/>
      </c>
      <c r="BO18" s="109" t="str">
        <f>IFERROR(VLOOKUP(AD18,別添①勤務時間!$A$3:$K$39,10,FALSE),"")</f>
        <v/>
      </c>
      <c r="BP18" s="109" t="str">
        <f>IFERROR(VLOOKUP(AE18,別添①勤務時間!$A$3:$K$39,10,FALSE),"")</f>
        <v/>
      </c>
      <c r="BQ18" s="109" t="str">
        <f>IFERROR(VLOOKUP(AF18,別添①勤務時間!$A$3:$K$39,10,FALSE),"")</f>
        <v/>
      </c>
      <c r="BR18" s="109" t="str">
        <f>IFERROR(VLOOKUP(AG18,別添①勤務時間!$A$3:$K$39,10,FALSE),"")</f>
        <v/>
      </c>
      <c r="BS18" s="109" t="str">
        <f>IFERROR(VLOOKUP(AH18,別添①勤務時間!$A$3:$K$39,10,FALSE),"")</f>
        <v/>
      </c>
      <c r="BT18" s="109" t="str">
        <f>IFERROR(VLOOKUP(AI18,別添①勤務時間!$A$3:$K$39,10,FALSE),"")</f>
        <v/>
      </c>
      <c r="BU18" s="109" t="str">
        <f>IFERROR(VLOOKUP(AJ18,別添①勤務時間!$A$3:$K$39,10,FALSE),"")</f>
        <v/>
      </c>
      <c r="BV18" s="109" t="str">
        <f>IFERROR(VLOOKUP(AK18,別添①勤務時間!$A$3:$K$39,10,FALSE),"")</f>
        <v/>
      </c>
      <c r="BW18" s="109" t="str">
        <f>IFERROR(VLOOKUP(AL18,別添①勤務時間!$A$3:$K$39,10,FALSE),"")</f>
        <v/>
      </c>
      <c r="BX18" s="109" t="str">
        <f>IFERROR(VLOOKUP(AM18,別添①勤務時間!$A$3:$K$39,10,FALSE),"")</f>
        <v/>
      </c>
      <c r="BY18" s="109" t="str">
        <f>IFERROR(VLOOKUP(AN18,別添①勤務時間!$A$3:$K$39,10,FALSE),"")</f>
        <v/>
      </c>
      <c r="BZ18" s="109" t="str">
        <f>IFERROR(VLOOKUP(AO18,別添①勤務時間!$A$3:$K$39,10,FALSE),"")</f>
        <v/>
      </c>
    </row>
    <row r="19" spans="1:78" ht="22.8" customHeight="1">
      <c r="A19" s="75">
        <f t="shared" si="6"/>
        <v>7</v>
      </c>
      <c r="B19" s="48" t="s">
        <v>46</v>
      </c>
      <c r="C19" s="236"/>
      <c r="D19" s="281"/>
      <c r="E19" s="282"/>
      <c r="F19" s="283"/>
      <c r="G19" s="281"/>
      <c r="H19" s="282"/>
      <c r="I19" s="282"/>
      <c r="J19" s="284"/>
      <c r="K19" s="48"/>
      <c r="L19" s="49"/>
      <c r="M19" s="49"/>
      <c r="N19" s="49"/>
      <c r="O19" s="49"/>
      <c r="P19" s="49"/>
      <c r="Q19" s="51"/>
      <c r="R19" s="50"/>
      <c r="S19" s="49"/>
      <c r="T19" s="49"/>
      <c r="U19" s="49"/>
      <c r="V19" s="49"/>
      <c r="W19" s="49"/>
      <c r="X19" s="51"/>
      <c r="Y19" s="50"/>
      <c r="Z19" s="49"/>
      <c r="AA19" s="49"/>
      <c r="AB19" s="49"/>
      <c r="AC19" s="49"/>
      <c r="AD19" s="49"/>
      <c r="AE19" s="51"/>
      <c r="AF19" s="50"/>
      <c r="AG19" s="49"/>
      <c r="AH19" s="49"/>
      <c r="AI19" s="49"/>
      <c r="AJ19" s="49"/>
      <c r="AK19" s="49"/>
      <c r="AL19" s="51"/>
      <c r="AM19" s="49"/>
      <c r="AN19" s="49"/>
      <c r="AO19" s="51"/>
      <c r="AP19" s="40" t="str">
        <f t="shared" si="7"/>
        <v/>
      </c>
      <c r="AQ19" s="3" t="str">
        <f t="shared" si="4"/>
        <v/>
      </c>
      <c r="AR19" s="3" t="str">
        <f t="shared" si="5"/>
        <v/>
      </c>
      <c r="AS19" s="47"/>
      <c r="AT19" s="93"/>
      <c r="AU19" s="53"/>
      <c r="AV19" s="109" t="str">
        <f>IFERROR(VLOOKUP(K19,別添①勤務時間!$A$3:$K$39,10,FALSE),"")</f>
        <v/>
      </c>
      <c r="AW19" s="109" t="str">
        <f>IFERROR(VLOOKUP(L19,別添①勤務時間!$A$3:$K$39,10,FALSE),"")</f>
        <v/>
      </c>
      <c r="AX19" s="109" t="str">
        <f>IFERROR(VLOOKUP(M19,別添①勤務時間!$A$3:$K$39,10,FALSE),"")</f>
        <v/>
      </c>
      <c r="AY19" s="109" t="str">
        <f>IFERROR(VLOOKUP(N19,別添①勤務時間!$A$3:$K$39,10,FALSE),"")</f>
        <v/>
      </c>
      <c r="AZ19" s="109" t="str">
        <f>IFERROR(VLOOKUP(O19,別添①勤務時間!$A$3:$K$39,10,FALSE),"")</f>
        <v/>
      </c>
      <c r="BA19" s="109" t="str">
        <f>IFERROR(VLOOKUP(P19,別添①勤務時間!$A$3:$K$39,10,FALSE),"")</f>
        <v/>
      </c>
      <c r="BB19" s="109" t="str">
        <f>IFERROR(VLOOKUP(Q19,別添①勤務時間!$A$3:$K$39,10,FALSE),"")</f>
        <v/>
      </c>
      <c r="BC19" s="109" t="str">
        <f>IFERROR(VLOOKUP(R19,別添①勤務時間!$A$3:$K$39,10,FALSE),"")</f>
        <v/>
      </c>
      <c r="BD19" s="109" t="str">
        <f>IFERROR(VLOOKUP(S19,別添①勤務時間!$A$3:$K$39,10,FALSE),"")</f>
        <v/>
      </c>
      <c r="BE19" s="109" t="str">
        <f>IFERROR(VLOOKUP(T19,別添①勤務時間!$A$3:$K$39,10,FALSE),"")</f>
        <v/>
      </c>
      <c r="BF19" s="109" t="str">
        <f>IFERROR(VLOOKUP(U19,別添①勤務時間!$A$3:$K$39,10,FALSE),"")</f>
        <v/>
      </c>
      <c r="BG19" s="109" t="str">
        <f>IFERROR(VLOOKUP(V19,別添①勤務時間!$A$3:$K$39,10,FALSE),"")</f>
        <v/>
      </c>
      <c r="BH19" s="109" t="str">
        <f>IFERROR(VLOOKUP(W19,別添①勤務時間!$A$3:$K$39,10,FALSE),"")</f>
        <v/>
      </c>
      <c r="BI19" s="109" t="str">
        <f>IFERROR(VLOOKUP(X19,別添①勤務時間!$A$3:$K$39,10,FALSE),"")</f>
        <v/>
      </c>
      <c r="BJ19" s="109" t="str">
        <f>IFERROR(VLOOKUP(Y19,別添①勤務時間!$A$3:$K$39,10,FALSE),"")</f>
        <v/>
      </c>
      <c r="BK19" s="109" t="str">
        <f>IFERROR(VLOOKUP(Z19,別添①勤務時間!$A$3:$K$39,10,FALSE),"")</f>
        <v/>
      </c>
      <c r="BL19" s="109" t="str">
        <f>IFERROR(VLOOKUP(AA19,別添①勤務時間!$A$3:$K$39,10,FALSE),"")</f>
        <v/>
      </c>
      <c r="BM19" s="109" t="str">
        <f>IFERROR(VLOOKUP(AB19,別添①勤務時間!$A$3:$K$39,10,FALSE),"")</f>
        <v/>
      </c>
      <c r="BN19" s="109" t="str">
        <f>IFERROR(VLOOKUP(AC19,別添①勤務時間!$A$3:$K$39,10,FALSE),"")</f>
        <v/>
      </c>
      <c r="BO19" s="109" t="str">
        <f>IFERROR(VLOOKUP(AD19,別添①勤務時間!$A$3:$K$39,10,FALSE),"")</f>
        <v/>
      </c>
      <c r="BP19" s="109" t="str">
        <f>IFERROR(VLOOKUP(AE19,別添①勤務時間!$A$3:$K$39,10,FALSE),"")</f>
        <v/>
      </c>
      <c r="BQ19" s="109" t="str">
        <f>IFERROR(VLOOKUP(AF19,別添①勤務時間!$A$3:$K$39,10,FALSE),"")</f>
        <v/>
      </c>
      <c r="BR19" s="109" t="str">
        <f>IFERROR(VLOOKUP(AG19,別添①勤務時間!$A$3:$K$39,10,FALSE),"")</f>
        <v/>
      </c>
      <c r="BS19" s="109" t="str">
        <f>IFERROR(VLOOKUP(AH19,別添①勤務時間!$A$3:$K$39,10,FALSE),"")</f>
        <v/>
      </c>
      <c r="BT19" s="109" t="str">
        <f>IFERROR(VLOOKUP(AI19,別添①勤務時間!$A$3:$K$39,10,FALSE),"")</f>
        <v/>
      </c>
      <c r="BU19" s="109" t="str">
        <f>IFERROR(VLOOKUP(AJ19,別添①勤務時間!$A$3:$K$39,10,FALSE),"")</f>
        <v/>
      </c>
      <c r="BV19" s="109" t="str">
        <f>IFERROR(VLOOKUP(AK19,別添①勤務時間!$A$3:$K$39,10,FALSE),"")</f>
        <v/>
      </c>
      <c r="BW19" s="109" t="str">
        <f>IFERROR(VLOOKUP(AL19,別添①勤務時間!$A$3:$K$39,10,FALSE),"")</f>
        <v/>
      </c>
      <c r="BX19" s="109" t="str">
        <f>IFERROR(VLOOKUP(AM19,別添①勤務時間!$A$3:$K$39,10,FALSE),"")</f>
        <v/>
      </c>
      <c r="BY19" s="109" t="str">
        <f>IFERROR(VLOOKUP(AN19,別添①勤務時間!$A$3:$K$39,10,FALSE),"")</f>
        <v/>
      </c>
      <c r="BZ19" s="109" t="str">
        <f>IFERROR(VLOOKUP(AO19,別添①勤務時間!$A$3:$K$39,10,FALSE),"")</f>
        <v/>
      </c>
    </row>
    <row r="20" spans="1:78" ht="22.8" customHeight="1">
      <c r="A20" s="75">
        <f t="shared" si="6"/>
        <v>8</v>
      </c>
      <c r="B20" s="48" t="s">
        <v>46</v>
      </c>
      <c r="C20" s="236"/>
      <c r="D20" s="281"/>
      <c r="E20" s="282"/>
      <c r="F20" s="283"/>
      <c r="G20" s="281"/>
      <c r="H20" s="282"/>
      <c r="I20" s="282"/>
      <c r="J20" s="284"/>
      <c r="K20" s="48"/>
      <c r="L20" s="49"/>
      <c r="M20" s="49"/>
      <c r="N20" s="49"/>
      <c r="O20" s="49"/>
      <c r="P20" s="49"/>
      <c r="Q20" s="51"/>
      <c r="R20" s="50"/>
      <c r="S20" s="49"/>
      <c r="T20" s="49"/>
      <c r="U20" s="49"/>
      <c r="V20" s="49"/>
      <c r="W20" s="49"/>
      <c r="X20" s="51"/>
      <c r="Y20" s="50"/>
      <c r="Z20" s="49"/>
      <c r="AA20" s="49"/>
      <c r="AB20" s="49"/>
      <c r="AC20" s="49"/>
      <c r="AD20" s="49"/>
      <c r="AE20" s="51"/>
      <c r="AF20" s="50"/>
      <c r="AG20" s="49"/>
      <c r="AH20" s="49"/>
      <c r="AI20" s="49"/>
      <c r="AJ20" s="49"/>
      <c r="AK20" s="49"/>
      <c r="AL20" s="51"/>
      <c r="AM20" s="49"/>
      <c r="AN20" s="49"/>
      <c r="AO20" s="51"/>
      <c r="AP20" s="40" t="str">
        <f t="shared" si="7"/>
        <v/>
      </c>
      <c r="AQ20" s="3" t="str">
        <f t="shared" si="4"/>
        <v/>
      </c>
      <c r="AR20" s="3" t="str">
        <f t="shared" si="5"/>
        <v/>
      </c>
      <c r="AS20" s="47"/>
      <c r="AT20" s="52"/>
      <c r="AU20" s="53"/>
      <c r="AV20" s="109" t="str">
        <f>IFERROR(VLOOKUP(K20,別添①勤務時間!$A$3:$K$39,10,FALSE),"")</f>
        <v/>
      </c>
      <c r="AW20" s="109" t="str">
        <f>IFERROR(VLOOKUP(L20,別添①勤務時間!$A$3:$K$39,10,FALSE),"")</f>
        <v/>
      </c>
      <c r="AX20" s="109" t="str">
        <f>IFERROR(VLOOKUP(M20,別添①勤務時間!$A$3:$K$39,10,FALSE),"")</f>
        <v/>
      </c>
      <c r="AY20" s="109" t="str">
        <f>IFERROR(VLOOKUP(N20,別添①勤務時間!$A$3:$K$39,10,FALSE),"")</f>
        <v/>
      </c>
      <c r="AZ20" s="109" t="str">
        <f>IFERROR(VLOOKUP(O20,別添①勤務時間!$A$3:$K$39,10,FALSE),"")</f>
        <v/>
      </c>
      <c r="BA20" s="109" t="str">
        <f>IFERROR(VLOOKUP(P20,別添①勤務時間!$A$3:$K$39,10,FALSE),"")</f>
        <v/>
      </c>
      <c r="BB20" s="109" t="str">
        <f>IFERROR(VLOOKUP(Q20,別添①勤務時間!$A$3:$K$39,10,FALSE),"")</f>
        <v/>
      </c>
      <c r="BC20" s="109" t="str">
        <f>IFERROR(VLOOKUP(R20,別添①勤務時間!$A$3:$K$39,10,FALSE),"")</f>
        <v/>
      </c>
      <c r="BD20" s="109" t="str">
        <f>IFERROR(VLOOKUP(S20,別添①勤務時間!$A$3:$K$39,10,FALSE),"")</f>
        <v/>
      </c>
      <c r="BE20" s="109" t="str">
        <f>IFERROR(VLOOKUP(T20,別添①勤務時間!$A$3:$K$39,10,FALSE),"")</f>
        <v/>
      </c>
      <c r="BF20" s="109" t="str">
        <f>IFERROR(VLOOKUP(U20,別添①勤務時間!$A$3:$K$39,10,FALSE),"")</f>
        <v/>
      </c>
      <c r="BG20" s="109" t="str">
        <f>IFERROR(VLOOKUP(V20,別添①勤務時間!$A$3:$K$39,10,FALSE),"")</f>
        <v/>
      </c>
      <c r="BH20" s="109" t="str">
        <f>IFERROR(VLOOKUP(W20,別添①勤務時間!$A$3:$K$39,10,FALSE),"")</f>
        <v/>
      </c>
      <c r="BI20" s="109" t="str">
        <f>IFERROR(VLOOKUP(X20,別添①勤務時間!$A$3:$K$39,10,FALSE),"")</f>
        <v/>
      </c>
      <c r="BJ20" s="109" t="str">
        <f>IFERROR(VLOOKUP(Y20,別添①勤務時間!$A$3:$K$39,10,FALSE),"")</f>
        <v/>
      </c>
      <c r="BK20" s="109" t="str">
        <f>IFERROR(VLOOKUP(Z20,別添①勤務時間!$A$3:$K$39,10,FALSE),"")</f>
        <v/>
      </c>
      <c r="BL20" s="109" t="str">
        <f>IFERROR(VLOOKUP(AA20,別添①勤務時間!$A$3:$K$39,10,FALSE),"")</f>
        <v/>
      </c>
      <c r="BM20" s="109" t="str">
        <f>IFERROR(VLOOKUP(AB20,別添①勤務時間!$A$3:$K$39,10,FALSE),"")</f>
        <v/>
      </c>
      <c r="BN20" s="109" t="str">
        <f>IFERROR(VLOOKUP(AC20,別添①勤務時間!$A$3:$K$39,10,FALSE),"")</f>
        <v/>
      </c>
      <c r="BO20" s="109" t="str">
        <f>IFERROR(VLOOKUP(AD20,別添①勤務時間!$A$3:$K$39,10,FALSE),"")</f>
        <v/>
      </c>
      <c r="BP20" s="109" t="str">
        <f>IFERROR(VLOOKUP(AE20,別添①勤務時間!$A$3:$K$39,10,FALSE),"")</f>
        <v/>
      </c>
      <c r="BQ20" s="109" t="str">
        <f>IFERROR(VLOOKUP(AF20,別添①勤務時間!$A$3:$K$39,10,FALSE),"")</f>
        <v/>
      </c>
      <c r="BR20" s="109" t="str">
        <f>IFERROR(VLOOKUP(AG20,別添①勤務時間!$A$3:$K$39,10,FALSE),"")</f>
        <v/>
      </c>
      <c r="BS20" s="109" t="str">
        <f>IFERROR(VLOOKUP(AH20,別添①勤務時間!$A$3:$K$39,10,FALSE),"")</f>
        <v/>
      </c>
      <c r="BT20" s="109" t="str">
        <f>IFERROR(VLOOKUP(AI20,別添①勤務時間!$A$3:$K$39,10,FALSE),"")</f>
        <v/>
      </c>
      <c r="BU20" s="109" t="str">
        <f>IFERROR(VLOOKUP(AJ20,別添①勤務時間!$A$3:$K$39,10,FALSE),"")</f>
        <v/>
      </c>
      <c r="BV20" s="109" t="str">
        <f>IFERROR(VLOOKUP(AK20,別添①勤務時間!$A$3:$K$39,10,FALSE),"")</f>
        <v/>
      </c>
      <c r="BW20" s="109" t="str">
        <f>IFERROR(VLOOKUP(AL20,別添①勤務時間!$A$3:$K$39,10,FALSE),"")</f>
        <v/>
      </c>
      <c r="BX20" s="109" t="str">
        <f>IFERROR(VLOOKUP(AM20,別添①勤務時間!$A$3:$K$39,10,FALSE),"")</f>
        <v/>
      </c>
      <c r="BY20" s="109" t="str">
        <f>IFERROR(VLOOKUP(AN20,別添①勤務時間!$A$3:$K$39,10,FALSE),"")</f>
        <v/>
      </c>
      <c r="BZ20" s="109" t="str">
        <f>IFERROR(VLOOKUP(AO20,別添①勤務時間!$A$3:$K$39,10,FALSE),"")</f>
        <v/>
      </c>
    </row>
    <row r="21" spans="1:78" ht="22.8" customHeight="1">
      <c r="A21" s="75">
        <f t="shared" si="6"/>
        <v>9</v>
      </c>
      <c r="B21" s="48"/>
      <c r="C21" s="236"/>
      <c r="D21" s="281"/>
      <c r="E21" s="282"/>
      <c r="F21" s="283"/>
      <c r="G21" s="281"/>
      <c r="H21" s="282"/>
      <c r="I21" s="282"/>
      <c r="J21" s="284"/>
      <c r="K21" s="48"/>
      <c r="L21" s="49"/>
      <c r="M21" s="49"/>
      <c r="N21" s="49"/>
      <c r="O21" s="49"/>
      <c r="P21" s="49"/>
      <c r="Q21" s="51"/>
      <c r="R21" s="50"/>
      <c r="S21" s="49"/>
      <c r="T21" s="49"/>
      <c r="U21" s="49"/>
      <c r="V21" s="49"/>
      <c r="W21" s="49"/>
      <c r="X21" s="51"/>
      <c r="Y21" s="50"/>
      <c r="Z21" s="49"/>
      <c r="AA21" s="49"/>
      <c r="AB21" s="49"/>
      <c r="AC21" s="49"/>
      <c r="AD21" s="49"/>
      <c r="AE21" s="51"/>
      <c r="AF21" s="50"/>
      <c r="AG21" s="49"/>
      <c r="AH21" s="49"/>
      <c r="AI21" s="49"/>
      <c r="AJ21" s="49"/>
      <c r="AK21" s="49"/>
      <c r="AL21" s="51"/>
      <c r="AM21" s="49"/>
      <c r="AN21" s="49"/>
      <c r="AO21" s="51"/>
      <c r="AP21" s="40" t="str">
        <f t="shared" si="7"/>
        <v/>
      </c>
      <c r="AQ21" s="3" t="str">
        <f t="shared" si="4"/>
        <v/>
      </c>
      <c r="AR21" s="3" t="str">
        <f t="shared" si="5"/>
        <v/>
      </c>
      <c r="AS21" s="47"/>
      <c r="AT21" s="52"/>
      <c r="AU21" s="53"/>
      <c r="AV21" s="109" t="str">
        <f>IFERROR(VLOOKUP(K21,別添①勤務時間!$A$3:$K$39,10,FALSE),"")</f>
        <v/>
      </c>
      <c r="AW21" s="109" t="str">
        <f>IFERROR(VLOOKUP(L21,別添①勤務時間!$A$3:$K$39,10,FALSE),"")</f>
        <v/>
      </c>
      <c r="AX21" s="109" t="str">
        <f>IFERROR(VLOOKUP(M21,別添①勤務時間!$A$3:$K$39,10,FALSE),"")</f>
        <v/>
      </c>
      <c r="AY21" s="109" t="str">
        <f>IFERROR(VLOOKUP(N21,別添①勤務時間!$A$3:$K$39,10,FALSE),"")</f>
        <v/>
      </c>
      <c r="AZ21" s="109" t="str">
        <f>IFERROR(VLOOKUP(O21,別添①勤務時間!$A$3:$K$39,10,FALSE),"")</f>
        <v/>
      </c>
      <c r="BA21" s="109" t="str">
        <f>IFERROR(VLOOKUP(P21,別添①勤務時間!$A$3:$K$39,10,FALSE),"")</f>
        <v/>
      </c>
      <c r="BB21" s="109" t="str">
        <f>IFERROR(VLOOKUP(Q21,別添①勤務時間!$A$3:$K$39,10,FALSE),"")</f>
        <v/>
      </c>
      <c r="BC21" s="109" t="str">
        <f>IFERROR(VLOOKUP(R21,別添①勤務時間!$A$3:$K$39,10,FALSE),"")</f>
        <v/>
      </c>
      <c r="BD21" s="109" t="str">
        <f>IFERROR(VLOOKUP(S21,別添①勤務時間!$A$3:$K$39,10,FALSE),"")</f>
        <v/>
      </c>
      <c r="BE21" s="109" t="str">
        <f>IFERROR(VLOOKUP(T21,別添①勤務時間!$A$3:$K$39,10,FALSE),"")</f>
        <v/>
      </c>
      <c r="BF21" s="109" t="str">
        <f>IFERROR(VLOOKUP(U21,別添①勤務時間!$A$3:$K$39,10,FALSE),"")</f>
        <v/>
      </c>
      <c r="BG21" s="109" t="str">
        <f>IFERROR(VLOOKUP(V21,別添①勤務時間!$A$3:$K$39,10,FALSE),"")</f>
        <v/>
      </c>
      <c r="BH21" s="109" t="str">
        <f>IFERROR(VLOOKUP(W21,別添①勤務時間!$A$3:$K$39,10,FALSE),"")</f>
        <v/>
      </c>
      <c r="BI21" s="109" t="str">
        <f>IFERROR(VLOOKUP(X21,別添①勤務時間!$A$3:$K$39,10,FALSE),"")</f>
        <v/>
      </c>
      <c r="BJ21" s="109" t="str">
        <f>IFERROR(VLOOKUP(Y21,別添①勤務時間!$A$3:$K$39,10,FALSE),"")</f>
        <v/>
      </c>
      <c r="BK21" s="109" t="str">
        <f>IFERROR(VLOOKUP(Z21,別添①勤務時間!$A$3:$K$39,10,FALSE),"")</f>
        <v/>
      </c>
      <c r="BL21" s="109" t="str">
        <f>IFERROR(VLOOKUP(AA21,別添①勤務時間!$A$3:$K$39,10,FALSE),"")</f>
        <v/>
      </c>
      <c r="BM21" s="109" t="str">
        <f>IFERROR(VLOOKUP(AB21,別添①勤務時間!$A$3:$K$39,10,FALSE),"")</f>
        <v/>
      </c>
      <c r="BN21" s="109" t="str">
        <f>IFERROR(VLOOKUP(AC21,別添①勤務時間!$A$3:$K$39,10,FALSE),"")</f>
        <v/>
      </c>
      <c r="BO21" s="109" t="str">
        <f>IFERROR(VLOOKUP(AD21,別添①勤務時間!$A$3:$K$39,10,FALSE),"")</f>
        <v/>
      </c>
      <c r="BP21" s="109" t="str">
        <f>IFERROR(VLOOKUP(AE21,別添①勤務時間!$A$3:$K$39,10,FALSE),"")</f>
        <v/>
      </c>
      <c r="BQ21" s="109" t="str">
        <f>IFERROR(VLOOKUP(AF21,別添①勤務時間!$A$3:$K$39,10,FALSE),"")</f>
        <v/>
      </c>
      <c r="BR21" s="109" t="str">
        <f>IFERROR(VLOOKUP(AG21,別添①勤務時間!$A$3:$K$39,10,FALSE),"")</f>
        <v/>
      </c>
      <c r="BS21" s="109" t="str">
        <f>IFERROR(VLOOKUP(AH21,別添①勤務時間!$A$3:$K$39,10,FALSE),"")</f>
        <v/>
      </c>
      <c r="BT21" s="109" t="str">
        <f>IFERROR(VLOOKUP(AI21,別添①勤務時間!$A$3:$K$39,10,FALSE),"")</f>
        <v/>
      </c>
      <c r="BU21" s="109" t="str">
        <f>IFERROR(VLOOKUP(AJ21,別添①勤務時間!$A$3:$K$39,10,FALSE),"")</f>
        <v/>
      </c>
      <c r="BV21" s="109" t="str">
        <f>IFERROR(VLOOKUP(AK21,別添①勤務時間!$A$3:$K$39,10,FALSE),"")</f>
        <v/>
      </c>
      <c r="BW21" s="109" t="str">
        <f>IFERROR(VLOOKUP(AL21,別添①勤務時間!$A$3:$K$39,10,FALSE),"")</f>
        <v/>
      </c>
      <c r="BX21" s="109" t="str">
        <f>IFERROR(VLOOKUP(AM21,別添①勤務時間!$A$3:$K$39,10,FALSE),"")</f>
        <v/>
      </c>
      <c r="BY21" s="109" t="str">
        <f>IFERROR(VLOOKUP(AN21,別添①勤務時間!$A$3:$K$39,10,FALSE),"")</f>
        <v/>
      </c>
      <c r="BZ21" s="109" t="str">
        <f>IFERROR(VLOOKUP(AO21,別添①勤務時間!$A$3:$K$39,10,FALSE),"")</f>
        <v/>
      </c>
    </row>
    <row r="22" spans="1:78" ht="22.8" customHeight="1">
      <c r="A22" s="75">
        <f t="shared" si="6"/>
        <v>10</v>
      </c>
      <c r="B22" s="48"/>
      <c r="C22" s="236"/>
      <c r="D22" s="281"/>
      <c r="E22" s="282"/>
      <c r="F22" s="283"/>
      <c r="G22" s="281"/>
      <c r="H22" s="282"/>
      <c r="I22" s="282"/>
      <c r="J22" s="284"/>
      <c r="K22" s="48"/>
      <c r="L22" s="49"/>
      <c r="M22" s="49"/>
      <c r="N22" s="49"/>
      <c r="O22" s="49"/>
      <c r="P22" s="49"/>
      <c r="Q22" s="51"/>
      <c r="R22" s="50"/>
      <c r="S22" s="49"/>
      <c r="T22" s="49"/>
      <c r="U22" s="49"/>
      <c r="V22" s="49"/>
      <c r="W22" s="49"/>
      <c r="X22" s="51"/>
      <c r="Y22" s="50"/>
      <c r="Z22" s="49"/>
      <c r="AA22" s="49"/>
      <c r="AB22" s="49"/>
      <c r="AC22" s="49"/>
      <c r="AD22" s="49"/>
      <c r="AE22" s="51"/>
      <c r="AF22" s="50"/>
      <c r="AG22" s="49"/>
      <c r="AH22" s="49"/>
      <c r="AI22" s="49"/>
      <c r="AJ22" s="49"/>
      <c r="AK22" s="49"/>
      <c r="AL22" s="51"/>
      <c r="AM22" s="49"/>
      <c r="AN22" s="49"/>
      <c r="AO22" s="51"/>
      <c r="AP22" s="40" t="str">
        <f t="shared" si="7"/>
        <v/>
      </c>
      <c r="AQ22" s="3" t="str">
        <f t="shared" si="4"/>
        <v/>
      </c>
      <c r="AR22" s="3" t="str">
        <f t="shared" si="5"/>
        <v/>
      </c>
      <c r="AS22" s="47"/>
      <c r="AT22" s="52"/>
      <c r="AU22" s="53"/>
      <c r="AV22" s="109" t="str">
        <f>IFERROR(VLOOKUP(K22,別添①勤務時間!$A$3:$K$39,10,FALSE),"")</f>
        <v/>
      </c>
      <c r="AW22" s="109" t="str">
        <f>IFERROR(VLOOKUP(L22,別添①勤務時間!$A$3:$K$39,10,FALSE),"")</f>
        <v/>
      </c>
      <c r="AX22" s="109" t="str">
        <f>IFERROR(VLOOKUP(M22,別添①勤務時間!$A$3:$K$39,10,FALSE),"")</f>
        <v/>
      </c>
      <c r="AY22" s="109" t="str">
        <f>IFERROR(VLOOKUP(N22,別添①勤務時間!$A$3:$K$39,10,FALSE),"")</f>
        <v/>
      </c>
      <c r="AZ22" s="109" t="str">
        <f>IFERROR(VLOOKUP(O22,別添①勤務時間!$A$3:$K$39,10,FALSE),"")</f>
        <v/>
      </c>
      <c r="BA22" s="109" t="str">
        <f>IFERROR(VLOOKUP(P22,別添①勤務時間!$A$3:$K$39,10,FALSE),"")</f>
        <v/>
      </c>
      <c r="BB22" s="109" t="str">
        <f>IFERROR(VLOOKUP(Q22,別添①勤務時間!$A$3:$K$39,10,FALSE),"")</f>
        <v/>
      </c>
      <c r="BC22" s="109" t="str">
        <f>IFERROR(VLOOKUP(R22,別添①勤務時間!$A$3:$K$39,10,FALSE),"")</f>
        <v/>
      </c>
      <c r="BD22" s="109" t="str">
        <f>IFERROR(VLOOKUP(S22,別添①勤務時間!$A$3:$K$39,10,FALSE),"")</f>
        <v/>
      </c>
      <c r="BE22" s="109" t="str">
        <f>IFERROR(VLOOKUP(T22,別添①勤務時間!$A$3:$K$39,10,FALSE),"")</f>
        <v/>
      </c>
      <c r="BF22" s="109" t="str">
        <f>IFERROR(VLOOKUP(U22,別添①勤務時間!$A$3:$K$39,10,FALSE),"")</f>
        <v/>
      </c>
      <c r="BG22" s="109" t="str">
        <f>IFERROR(VLOOKUP(V22,別添①勤務時間!$A$3:$K$39,10,FALSE),"")</f>
        <v/>
      </c>
      <c r="BH22" s="109" t="str">
        <f>IFERROR(VLOOKUP(W22,別添①勤務時間!$A$3:$K$39,10,FALSE),"")</f>
        <v/>
      </c>
      <c r="BI22" s="109" t="str">
        <f>IFERROR(VLOOKUP(X22,別添①勤務時間!$A$3:$K$39,10,FALSE),"")</f>
        <v/>
      </c>
      <c r="BJ22" s="109" t="str">
        <f>IFERROR(VLOOKUP(Y22,別添①勤務時間!$A$3:$K$39,10,FALSE),"")</f>
        <v/>
      </c>
      <c r="BK22" s="109" t="str">
        <f>IFERROR(VLOOKUP(Z22,別添①勤務時間!$A$3:$K$39,10,FALSE),"")</f>
        <v/>
      </c>
      <c r="BL22" s="109" t="str">
        <f>IFERROR(VLOOKUP(AA22,別添①勤務時間!$A$3:$K$39,10,FALSE),"")</f>
        <v/>
      </c>
      <c r="BM22" s="109" t="str">
        <f>IFERROR(VLOOKUP(AB22,別添①勤務時間!$A$3:$K$39,10,FALSE),"")</f>
        <v/>
      </c>
      <c r="BN22" s="109" t="str">
        <f>IFERROR(VLOOKUP(AC22,別添①勤務時間!$A$3:$K$39,10,FALSE),"")</f>
        <v/>
      </c>
      <c r="BO22" s="109" t="str">
        <f>IFERROR(VLOOKUP(AD22,別添①勤務時間!$A$3:$K$39,10,FALSE),"")</f>
        <v/>
      </c>
      <c r="BP22" s="109" t="str">
        <f>IFERROR(VLOOKUP(AE22,別添①勤務時間!$A$3:$K$39,10,FALSE),"")</f>
        <v/>
      </c>
      <c r="BQ22" s="109" t="str">
        <f>IFERROR(VLOOKUP(AF22,別添①勤務時間!$A$3:$K$39,10,FALSE),"")</f>
        <v/>
      </c>
      <c r="BR22" s="109" t="str">
        <f>IFERROR(VLOOKUP(AG22,別添①勤務時間!$A$3:$K$39,10,FALSE),"")</f>
        <v/>
      </c>
      <c r="BS22" s="109" t="str">
        <f>IFERROR(VLOOKUP(AH22,別添①勤務時間!$A$3:$K$39,10,FALSE),"")</f>
        <v/>
      </c>
      <c r="BT22" s="109" t="str">
        <f>IFERROR(VLOOKUP(AI22,別添①勤務時間!$A$3:$K$39,10,FALSE),"")</f>
        <v/>
      </c>
      <c r="BU22" s="109" t="str">
        <f>IFERROR(VLOOKUP(AJ22,別添①勤務時間!$A$3:$K$39,10,FALSE),"")</f>
        <v/>
      </c>
      <c r="BV22" s="109" t="str">
        <f>IFERROR(VLOOKUP(AK22,別添①勤務時間!$A$3:$K$39,10,FALSE),"")</f>
        <v/>
      </c>
      <c r="BW22" s="109" t="str">
        <f>IFERROR(VLOOKUP(AL22,別添①勤務時間!$A$3:$K$39,10,FALSE),"")</f>
        <v/>
      </c>
      <c r="BX22" s="109" t="str">
        <f>IFERROR(VLOOKUP(AM22,別添①勤務時間!$A$3:$K$39,10,FALSE),"")</f>
        <v/>
      </c>
      <c r="BY22" s="109" t="str">
        <f>IFERROR(VLOOKUP(AN22,別添①勤務時間!$A$3:$K$39,10,FALSE),"")</f>
        <v/>
      </c>
      <c r="BZ22" s="109" t="str">
        <f>IFERROR(VLOOKUP(AO22,別添①勤務時間!$A$3:$K$39,10,FALSE),"")</f>
        <v/>
      </c>
    </row>
    <row r="23" spans="1:78" ht="22.8" customHeight="1">
      <c r="A23" s="75">
        <f t="shared" si="6"/>
        <v>11</v>
      </c>
      <c r="B23" s="48"/>
      <c r="C23" s="236"/>
      <c r="D23" s="281"/>
      <c r="E23" s="282"/>
      <c r="F23" s="283"/>
      <c r="G23" s="281"/>
      <c r="H23" s="282"/>
      <c r="I23" s="282"/>
      <c r="J23" s="284"/>
      <c r="K23" s="48"/>
      <c r="L23" s="49"/>
      <c r="M23" s="49"/>
      <c r="N23" s="49"/>
      <c r="O23" s="49"/>
      <c r="P23" s="49"/>
      <c r="Q23" s="51"/>
      <c r="R23" s="50"/>
      <c r="S23" s="49"/>
      <c r="T23" s="49"/>
      <c r="U23" s="49"/>
      <c r="V23" s="49"/>
      <c r="W23" s="49"/>
      <c r="X23" s="51"/>
      <c r="Y23" s="50"/>
      <c r="Z23" s="49"/>
      <c r="AA23" s="49"/>
      <c r="AB23" s="49"/>
      <c r="AC23" s="49"/>
      <c r="AD23" s="49"/>
      <c r="AE23" s="51"/>
      <c r="AF23" s="50"/>
      <c r="AG23" s="49"/>
      <c r="AH23" s="49"/>
      <c r="AI23" s="49"/>
      <c r="AJ23" s="49"/>
      <c r="AK23" s="49"/>
      <c r="AL23" s="51"/>
      <c r="AM23" s="49"/>
      <c r="AN23" s="49"/>
      <c r="AO23" s="51"/>
      <c r="AP23" s="40" t="str">
        <f t="shared" si="7"/>
        <v/>
      </c>
      <c r="AQ23" s="3" t="str">
        <f t="shared" si="4"/>
        <v/>
      </c>
      <c r="AR23" s="3" t="str">
        <f t="shared" si="5"/>
        <v/>
      </c>
      <c r="AS23" s="47"/>
      <c r="AT23" s="52"/>
      <c r="AU23" s="53"/>
      <c r="AV23" s="109" t="str">
        <f>IFERROR(VLOOKUP(K23,別添①勤務時間!$A$3:$K$39,10,FALSE),"")</f>
        <v/>
      </c>
      <c r="AW23" s="109" t="str">
        <f>IFERROR(VLOOKUP(L23,別添①勤務時間!$A$3:$K$39,10,FALSE),"")</f>
        <v/>
      </c>
      <c r="AX23" s="109" t="str">
        <f>IFERROR(VLOOKUP(M23,別添①勤務時間!$A$3:$K$39,10,FALSE),"")</f>
        <v/>
      </c>
      <c r="AY23" s="109" t="str">
        <f>IFERROR(VLOOKUP(N23,別添①勤務時間!$A$3:$K$39,10,FALSE),"")</f>
        <v/>
      </c>
      <c r="AZ23" s="109" t="str">
        <f>IFERROR(VLOOKUP(O23,別添①勤務時間!$A$3:$K$39,10,FALSE),"")</f>
        <v/>
      </c>
      <c r="BA23" s="109" t="str">
        <f>IFERROR(VLOOKUP(P23,別添①勤務時間!$A$3:$K$39,10,FALSE),"")</f>
        <v/>
      </c>
      <c r="BB23" s="109" t="str">
        <f>IFERROR(VLOOKUP(Q23,別添①勤務時間!$A$3:$K$39,10,FALSE),"")</f>
        <v/>
      </c>
      <c r="BC23" s="109" t="str">
        <f>IFERROR(VLOOKUP(R23,別添①勤務時間!$A$3:$K$39,10,FALSE),"")</f>
        <v/>
      </c>
      <c r="BD23" s="109" t="str">
        <f>IFERROR(VLOOKUP(S23,別添①勤務時間!$A$3:$K$39,10,FALSE),"")</f>
        <v/>
      </c>
      <c r="BE23" s="109" t="str">
        <f>IFERROR(VLOOKUP(T23,別添①勤務時間!$A$3:$K$39,10,FALSE),"")</f>
        <v/>
      </c>
      <c r="BF23" s="109" t="str">
        <f>IFERROR(VLOOKUP(U23,別添①勤務時間!$A$3:$K$39,10,FALSE),"")</f>
        <v/>
      </c>
      <c r="BG23" s="109" t="str">
        <f>IFERROR(VLOOKUP(V23,別添①勤務時間!$A$3:$K$39,10,FALSE),"")</f>
        <v/>
      </c>
      <c r="BH23" s="109" t="str">
        <f>IFERROR(VLOOKUP(W23,別添①勤務時間!$A$3:$K$39,10,FALSE),"")</f>
        <v/>
      </c>
      <c r="BI23" s="109" t="str">
        <f>IFERROR(VLOOKUP(X23,別添①勤務時間!$A$3:$K$39,10,FALSE),"")</f>
        <v/>
      </c>
      <c r="BJ23" s="109" t="str">
        <f>IFERROR(VLOOKUP(Y23,別添①勤務時間!$A$3:$K$39,10,FALSE),"")</f>
        <v/>
      </c>
      <c r="BK23" s="109" t="str">
        <f>IFERROR(VLOOKUP(Z23,別添①勤務時間!$A$3:$K$39,10,FALSE),"")</f>
        <v/>
      </c>
      <c r="BL23" s="109" t="str">
        <f>IFERROR(VLOOKUP(AA23,別添①勤務時間!$A$3:$K$39,10,FALSE),"")</f>
        <v/>
      </c>
      <c r="BM23" s="109" t="str">
        <f>IFERROR(VLOOKUP(AB23,別添①勤務時間!$A$3:$K$39,10,FALSE),"")</f>
        <v/>
      </c>
      <c r="BN23" s="109" t="str">
        <f>IFERROR(VLOOKUP(AC23,別添①勤務時間!$A$3:$K$39,10,FALSE),"")</f>
        <v/>
      </c>
      <c r="BO23" s="109" t="str">
        <f>IFERROR(VLOOKUP(AD23,別添①勤務時間!$A$3:$K$39,10,FALSE),"")</f>
        <v/>
      </c>
      <c r="BP23" s="109" t="str">
        <f>IFERROR(VLOOKUP(AE23,別添①勤務時間!$A$3:$K$39,10,FALSE),"")</f>
        <v/>
      </c>
      <c r="BQ23" s="109" t="str">
        <f>IFERROR(VLOOKUP(AF23,別添①勤務時間!$A$3:$K$39,10,FALSE),"")</f>
        <v/>
      </c>
      <c r="BR23" s="109" t="str">
        <f>IFERROR(VLOOKUP(AG23,別添①勤務時間!$A$3:$K$39,10,FALSE),"")</f>
        <v/>
      </c>
      <c r="BS23" s="109" t="str">
        <f>IFERROR(VLOOKUP(AH23,別添①勤務時間!$A$3:$K$39,10,FALSE),"")</f>
        <v/>
      </c>
      <c r="BT23" s="109" t="str">
        <f>IFERROR(VLOOKUP(AI23,別添①勤務時間!$A$3:$K$39,10,FALSE),"")</f>
        <v/>
      </c>
      <c r="BU23" s="109" t="str">
        <f>IFERROR(VLOOKUP(AJ23,別添①勤務時間!$A$3:$K$39,10,FALSE),"")</f>
        <v/>
      </c>
      <c r="BV23" s="109" t="str">
        <f>IFERROR(VLOOKUP(AK23,別添①勤務時間!$A$3:$K$39,10,FALSE),"")</f>
        <v/>
      </c>
      <c r="BW23" s="109" t="str">
        <f>IFERROR(VLOOKUP(AL23,別添①勤務時間!$A$3:$K$39,10,FALSE),"")</f>
        <v/>
      </c>
      <c r="BX23" s="109" t="str">
        <f>IFERROR(VLOOKUP(AM23,別添①勤務時間!$A$3:$K$39,10,FALSE),"")</f>
        <v/>
      </c>
      <c r="BY23" s="109" t="str">
        <f>IFERROR(VLOOKUP(AN23,別添①勤務時間!$A$3:$K$39,10,FALSE),"")</f>
        <v/>
      </c>
      <c r="BZ23" s="109" t="str">
        <f>IFERROR(VLOOKUP(AO23,別添①勤務時間!$A$3:$K$39,10,FALSE),"")</f>
        <v/>
      </c>
    </row>
    <row r="24" spans="1:78" ht="22.8" customHeight="1">
      <c r="A24" s="75">
        <f t="shared" si="6"/>
        <v>12</v>
      </c>
      <c r="B24" s="48"/>
      <c r="C24" s="236"/>
      <c r="D24" s="281"/>
      <c r="E24" s="282"/>
      <c r="F24" s="283"/>
      <c r="G24" s="281"/>
      <c r="H24" s="282"/>
      <c r="I24" s="282"/>
      <c r="J24" s="284"/>
      <c r="K24" s="48"/>
      <c r="L24" s="49"/>
      <c r="M24" s="49"/>
      <c r="N24" s="49"/>
      <c r="O24" s="49"/>
      <c r="P24" s="49"/>
      <c r="Q24" s="51"/>
      <c r="R24" s="50"/>
      <c r="S24" s="49"/>
      <c r="T24" s="49"/>
      <c r="U24" s="49"/>
      <c r="V24" s="49"/>
      <c r="W24" s="49"/>
      <c r="X24" s="51"/>
      <c r="Y24" s="50"/>
      <c r="Z24" s="49"/>
      <c r="AA24" s="49"/>
      <c r="AB24" s="49"/>
      <c r="AC24" s="49"/>
      <c r="AD24" s="49"/>
      <c r="AE24" s="51"/>
      <c r="AF24" s="50"/>
      <c r="AG24" s="49"/>
      <c r="AH24" s="49"/>
      <c r="AI24" s="49"/>
      <c r="AJ24" s="49"/>
      <c r="AK24" s="49"/>
      <c r="AL24" s="51"/>
      <c r="AM24" s="49"/>
      <c r="AN24" s="49"/>
      <c r="AO24" s="51"/>
      <c r="AP24" s="40" t="str">
        <f t="shared" si="7"/>
        <v/>
      </c>
      <c r="AQ24" s="3" t="str">
        <f t="shared" si="4"/>
        <v/>
      </c>
      <c r="AR24" s="3" t="str">
        <f t="shared" si="5"/>
        <v/>
      </c>
      <c r="AS24" s="47"/>
      <c r="AT24" s="52"/>
      <c r="AU24" s="53"/>
      <c r="AV24" s="109" t="str">
        <f>IFERROR(VLOOKUP(K24,別添①勤務時間!$A$3:$K$39,10,FALSE),"")</f>
        <v/>
      </c>
      <c r="AW24" s="109" t="str">
        <f>IFERROR(VLOOKUP(L24,別添①勤務時間!$A$3:$K$39,10,FALSE),"")</f>
        <v/>
      </c>
      <c r="AX24" s="109" t="str">
        <f>IFERROR(VLOOKUP(M24,別添①勤務時間!$A$3:$K$39,10,FALSE),"")</f>
        <v/>
      </c>
      <c r="AY24" s="109" t="str">
        <f>IFERROR(VLOOKUP(N24,別添①勤務時間!$A$3:$K$39,10,FALSE),"")</f>
        <v/>
      </c>
      <c r="AZ24" s="109" t="str">
        <f>IFERROR(VLOOKUP(O24,別添①勤務時間!$A$3:$K$39,10,FALSE),"")</f>
        <v/>
      </c>
      <c r="BA24" s="109" t="str">
        <f>IFERROR(VLOOKUP(P24,別添①勤務時間!$A$3:$K$39,10,FALSE),"")</f>
        <v/>
      </c>
      <c r="BB24" s="109" t="str">
        <f>IFERROR(VLOOKUP(Q24,別添①勤務時間!$A$3:$K$39,10,FALSE),"")</f>
        <v/>
      </c>
      <c r="BC24" s="109" t="str">
        <f>IFERROR(VLOOKUP(R24,別添①勤務時間!$A$3:$K$39,10,FALSE),"")</f>
        <v/>
      </c>
      <c r="BD24" s="109" t="str">
        <f>IFERROR(VLOOKUP(S24,別添①勤務時間!$A$3:$K$39,10,FALSE),"")</f>
        <v/>
      </c>
      <c r="BE24" s="109" t="str">
        <f>IFERROR(VLOOKUP(T24,別添①勤務時間!$A$3:$K$39,10,FALSE),"")</f>
        <v/>
      </c>
      <c r="BF24" s="109" t="str">
        <f>IFERROR(VLOOKUP(U24,別添①勤務時間!$A$3:$K$39,10,FALSE),"")</f>
        <v/>
      </c>
      <c r="BG24" s="109" t="str">
        <f>IFERROR(VLOOKUP(V24,別添①勤務時間!$A$3:$K$39,10,FALSE),"")</f>
        <v/>
      </c>
      <c r="BH24" s="109" t="str">
        <f>IFERROR(VLOOKUP(W24,別添①勤務時間!$A$3:$K$39,10,FALSE),"")</f>
        <v/>
      </c>
      <c r="BI24" s="109" t="str">
        <f>IFERROR(VLOOKUP(X24,別添①勤務時間!$A$3:$K$39,10,FALSE),"")</f>
        <v/>
      </c>
      <c r="BJ24" s="109" t="str">
        <f>IFERROR(VLOOKUP(Y24,別添①勤務時間!$A$3:$K$39,10,FALSE),"")</f>
        <v/>
      </c>
      <c r="BK24" s="109" t="str">
        <f>IFERROR(VLOOKUP(Z24,別添①勤務時間!$A$3:$K$39,10,FALSE),"")</f>
        <v/>
      </c>
      <c r="BL24" s="109" t="str">
        <f>IFERROR(VLOOKUP(AA24,別添①勤務時間!$A$3:$K$39,10,FALSE),"")</f>
        <v/>
      </c>
      <c r="BM24" s="109" t="str">
        <f>IFERROR(VLOOKUP(AB24,別添①勤務時間!$A$3:$K$39,10,FALSE),"")</f>
        <v/>
      </c>
      <c r="BN24" s="109" t="str">
        <f>IFERROR(VLOOKUP(AC24,別添①勤務時間!$A$3:$K$39,10,FALSE),"")</f>
        <v/>
      </c>
      <c r="BO24" s="109" t="str">
        <f>IFERROR(VLOOKUP(AD24,別添①勤務時間!$A$3:$K$39,10,FALSE),"")</f>
        <v/>
      </c>
      <c r="BP24" s="109" t="str">
        <f>IFERROR(VLOOKUP(AE24,別添①勤務時間!$A$3:$K$39,10,FALSE),"")</f>
        <v/>
      </c>
      <c r="BQ24" s="109" t="str">
        <f>IFERROR(VLOOKUP(AF24,別添①勤務時間!$A$3:$K$39,10,FALSE),"")</f>
        <v/>
      </c>
      <c r="BR24" s="109" t="str">
        <f>IFERROR(VLOOKUP(AG24,別添①勤務時間!$A$3:$K$39,10,FALSE),"")</f>
        <v/>
      </c>
      <c r="BS24" s="109" t="str">
        <f>IFERROR(VLOOKUP(AH24,別添①勤務時間!$A$3:$K$39,10,FALSE),"")</f>
        <v/>
      </c>
      <c r="BT24" s="109" t="str">
        <f>IFERROR(VLOOKUP(AI24,別添①勤務時間!$A$3:$K$39,10,FALSE),"")</f>
        <v/>
      </c>
      <c r="BU24" s="109" t="str">
        <f>IFERROR(VLOOKUP(AJ24,別添①勤務時間!$A$3:$K$39,10,FALSE),"")</f>
        <v/>
      </c>
      <c r="BV24" s="109" t="str">
        <f>IFERROR(VLOOKUP(AK24,別添①勤務時間!$A$3:$K$39,10,FALSE),"")</f>
        <v/>
      </c>
      <c r="BW24" s="109" t="str">
        <f>IFERROR(VLOOKUP(AL24,別添①勤務時間!$A$3:$K$39,10,FALSE),"")</f>
        <v/>
      </c>
      <c r="BX24" s="109" t="str">
        <f>IFERROR(VLOOKUP(AM24,別添①勤務時間!$A$3:$K$39,10,FALSE),"")</f>
        <v/>
      </c>
      <c r="BY24" s="109" t="str">
        <f>IFERROR(VLOOKUP(AN24,別添①勤務時間!$A$3:$K$39,10,FALSE),"")</f>
        <v/>
      </c>
      <c r="BZ24" s="109" t="str">
        <f>IFERROR(VLOOKUP(AO24,別添①勤務時間!$A$3:$K$39,10,FALSE),"")</f>
        <v/>
      </c>
    </row>
    <row r="25" spans="1:78" ht="22.8" customHeight="1">
      <c r="A25" s="75">
        <f t="shared" si="6"/>
        <v>13</v>
      </c>
      <c r="B25" s="48"/>
      <c r="C25" s="236"/>
      <c r="D25" s="281"/>
      <c r="E25" s="282"/>
      <c r="F25" s="283"/>
      <c r="G25" s="281"/>
      <c r="H25" s="282"/>
      <c r="I25" s="282"/>
      <c r="J25" s="284"/>
      <c r="K25" s="48"/>
      <c r="L25" s="49"/>
      <c r="M25" s="49"/>
      <c r="N25" s="49"/>
      <c r="O25" s="49"/>
      <c r="P25" s="49"/>
      <c r="Q25" s="51"/>
      <c r="R25" s="50"/>
      <c r="S25" s="49"/>
      <c r="T25" s="49"/>
      <c r="U25" s="49"/>
      <c r="V25" s="49"/>
      <c r="W25" s="49"/>
      <c r="X25" s="51"/>
      <c r="Y25" s="50"/>
      <c r="Z25" s="49"/>
      <c r="AA25" s="49"/>
      <c r="AB25" s="49"/>
      <c r="AC25" s="49"/>
      <c r="AD25" s="49"/>
      <c r="AE25" s="51"/>
      <c r="AF25" s="50"/>
      <c r="AG25" s="49"/>
      <c r="AH25" s="49"/>
      <c r="AI25" s="49"/>
      <c r="AJ25" s="49"/>
      <c r="AK25" s="49"/>
      <c r="AL25" s="51"/>
      <c r="AM25" s="49"/>
      <c r="AN25" s="49"/>
      <c r="AO25" s="51"/>
      <c r="AP25" s="40" t="str">
        <f t="shared" si="7"/>
        <v/>
      </c>
      <c r="AQ25" s="3" t="str">
        <f t="shared" si="4"/>
        <v/>
      </c>
      <c r="AR25" s="3" t="str">
        <f t="shared" si="5"/>
        <v/>
      </c>
      <c r="AS25" s="47"/>
      <c r="AT25" s="52"/>
      <c r="AU25" s="53"/>
      <c r="AV25" s="109" t="str">
        <f>IFERROR(VLOOKUP(K25,別添①勤務時間!$A$3:$K$39,10,FALSE),"")</f>
        <v/>
      </c>
      <c r="AW25" s="109" t="str">
        <f>IFERROR(VLOOKUP(L25,別添①勤務時間!$A$3:$K$39,10,FALSE),"")</f>
        <v/>
      </c>
      <c r="AX25" s="109" t="str">
        <f>IFERROR(VLOOKUP(M25,別添①勤務時間!$A$3:$K$39,10,FALSE),"")</f>
        <v/>
      </c>
      <c r="AY25" s="109" t="str">
        <f>IFERROR(VLOOKUP(N25,別添①勤務時間!$A$3:$K$39,10,FALSE),"")</f>
        <v/>
      </c>
      <c r="AZ25" s="109" t="str">
        <f>IFERROR(VLOOKUP(O25,別添①勤務時間!$A$3:$K$39,10,FALSE),"")</f>
        <v/>
      </c>
      <c r="BA25" s="109" t="str">
        <f>IFERROR(VLOOKUP(P25,別添①勤務時間!$A$3:$K$39,10,FALSE),"")</f>
        <v/>
      </c>
      <c r="BB25" s="109" t="str">
        <f>IFERROR(VLOOKUP(Q25,別添①勤務時間!$A$3:$K$39,10,FALSE),"")</f>
        <v/>
      </c>
      <c r="BC25" s="109" t="str">
        <f>IFERROR(VLOOKUP(R25,別添①勤務時間!$A$3:$K$39,10,FALSE),"")</f>
        <v/>
      </c>
      <c r="BD25" s="109" t="str">
        <f>IFERROR(VLOOKUP(S25,別添①勤務時間!$A$3:$K$39,10,FALSE),"")</f>
        <v/>
      </c>
      <c r="BE25" s="109" t="str">
        <f>IFERROR(VLOOKUP(T25,別添①勤務時間!$A$3:$K$39,10,FALSE),"")</f>
        <v/>
      </c>
      <c r="BF25" s="109" t="str">
        <f>IFERROR(VLOOKUP(U25,別添①勤務時間!$A$3:$K$39,10,FALSE),"")</f>
        <v/>
      </c>
      <c r="BG25" s="109" t="str">
        <f>IFERROR(VLOOKUP(V25,別添①勤務時間!$A$3:$K$39,10,FALSE),"")</f>
        <v/>
      </c>
      <c r="BH25" s="109" t="str">
        <f>IFERROR(VLOOKUP(W25,別添①勤務時間!$A$3:$K$39,10,FALSE),"")</f>
        <v/>
      </c>
      <c r="BI25" s="109" t="str">
        <f>IFERROR(VLOOKUP(X25,別添①勤務時間!$A$3:$K$39,10,FALSE),"")</f>
        <v/>
      </c>
      <c r="BJ25" s="109" t="str">
        <f>IFERROR(VLOOKUP(Y25,別添①勤務時間!$A$3:$K$39,10,FALSE),"")</f>
        <v/>
      </c>
      <c r="BK25" s="109" t="str">
        <f>IFERROR(VLOOKUP(Z25,別添①勤務時間!$A$3:$K$39,10,FALSE),"")</f>
        <v/>
      </c>
      <c r="BL25" s="109" t="str">
        <f>IFERROR(VLOOKUP(AA25,別添①勤務時間!$A$3:$K$39,10,FALSE),"")</f>
        <v/>
      </c>
      <c r="BM25" s="109" t="str">
        <f>IFERROR(VLOOKUP(AB25,別添①勤務時間!$A$3:$K$39,10,FALSE),"")</f>
        <v/>
      </c>
      <c r="BN25" s="109" t="str">
        <f>IFERROR(VLOOKUP(AC25,別添①勤務時間!$A$3:$K$39,10,FALSE),"")</f>
        <v/>
      </c>
      <c r="BO25" s="109" t="str">
        <f>IFERROR(VLOOKUP(AD25,別添①勤務時間!$A$3:$K$39,10,FALSE),"")</f>
        <v/>
      </c>
      <c r="BP25" s="109" t="str">
        <f>IFERROR(VLOOKUP(AE25,別添①勤務時間!$A$3:$K$39,10,FALSE),"")</f>
        <v/>
      </c>
      <c r="BQ25" s="109" t="str">
        <f>IFERROR(VLOOKUP(AF25,別添①勤務時間!$A$3:$K$39,10,FALSE),"")</f>
        <v/>
      </c>
      <c r="BR25" s="109" t="str">
        <f>IFERROR(VLOOKUP(AG25,別添①勤務時間!$A$3:$K$39,10,FALSE),"")</f>
        <v/>
      </c>
      <c r="BS25" s="109" t="str">
        <f>IFERROR(VLOOKUP(AH25,別添①勤務時間!$A$3:$K$39,10,FALSE),"")</f>
        <v/>
      </c>
      <c r="BT25" s="109" t="str">
        <f>IFERROR(VLOOKUP(AI25,別添①勤務時間!$A$3:$K$39,10,FALSE),"")</f>
        <v/>
      </c>
      <c r="BU25" s="109" t="str">
        <f>IFERROR(VLOOKUP(AJ25,別添①勤務時間!$A$3:$K$39,10,FALSE),"")</f>
        <v/>
      </c>
      <c r="BV25" s="109" t="str">
        <f>IFERROR(VLOOKUP(AK25,別添①勤務時間!$A$3:$K$39,10,FALSE),"")</f>
        <v/>
      </c>
      <c r="BW25" s="109" t="str">
        <f>IFERROR(VLOOKUP(AL25,別添①勤務時間!$A$3:$K$39,10,FALSE),"")</f>
        <v/>
      </c>
      <c r="BX25" s="109" t="str">
        <f>IFERROR(VLOOKUP(AM25,別添①勤務時間!$A$3:$K$39,10,FALSE),"")</f>
        <v/>
      </c>
      <c r="BY25" s="109" t="str">
        <f>IFERROR(VLOOKUP(AN25,別添①勤務時間!$A$3:$K$39,10,FALSE),"")</f>
        <v/>
      </c>
      <c r="BZ25" s="109" t="str">
        <f>IFERROR(VLOOKUP(AO25,別添①勤務時間!$A$3:$K$39,10,FALSE),"")</f>
        <v/>
      </c>
    </row>
    <row r="26" spans="1:78" ht="22.8" customHeight="1">
      <c r="A26" s="75">
        <f t="shared" si="6"/>
        <v>14</v>
      </c>
      <c r="B26" s="48"/>
      <c r="C26" s="236"/>
      <c r="D26" s="281"/>
      <c r="E26" s="282"/>
      <c r="F26" s="283"/>
      <c r="G26" s="281"/>
      <c r="H26" s="282"/>
      <c r="I26" s="282"/>
      <c r="J26" s="284"/>
      <c r="K26" s="48"/>
      <c r="L26" s="49"/>
      <c r="M26" s="49"/>
      <c r="N26" s="49"/>
      <c r="O26" s="49"/>
      <c r="P26" s="49"/>
      <c r="Q26" s="51"/>
      <c r="R26" s="50"/>
      <c r="S26" s="49"/>
      <c r="T26" s="49"/>
      <c r="U26" s="49"/>
      <c r="V26" s="49"/>
      <c r="W26" s="49"/>
      <c r="X26" s="51"/>
      <c r="Y26" s="50"/>
      <c r="Z26" s="49"/>
      <c r="AA26" s="49"/>
      <c r="AB26" s="49"/>
      <c r="AC26" s="49"/>
      <c r="AD26" s="49"/>
      <c r="AE26" s="51"/>
      <c r="AF26" s="50"/>
      <c r="AG26" s="49"/>
      <c r="AH26" s="49"/>
      <c r="AI26" s="49"/>
      <c r="AJ26" s="49"/>
      <c r="AK26" s="49"/>
      <c r="AL26" s="51"/>
      <c r="AM26" s="49"/>
      <c r="AN26" s="49"/>
      <c r="AO26" s="51"/>
      <c r="AP26" s="40" t="str">
        <f t="shared" si="7"/>
        <v/>
      </c>
      <c r="AQ26" s="3" t="str">
        <f t="shared" si="4"/>
        <v/>
      </c>
      <c r="AR26" s="3" t="str">
        <f t="shared" si="5"/>
        <v/>
      </c>
      <c r="AS26" s="47"/>
      <c r="AT26" s="52"/>
      <c r="AU26" s="53"/>
      <c r="AV26" s="109" t="str">
        <f>IFERROR(VLOOKUP(K26,別添①勤務時間!$A$3:$K$39,10,FALSE),"")</f>
        <v/>
      </c>
      <c r="AW26" s="109" t="str">
        <f>IFERROR(VLOOKUP(L26,別添①勤務時間!$A$3:$K$39,10,FALSE),"")</f>
        <v/>
      </c>
      <c r="AX26" s="109" t="str">
        <f>IFERROR(VLOOKUP(M26,別添①勤務時間!$A$3:$K$39,10,FALSE),"")</f>
        <v/>
      </c>
      <c r="AY26" s="109" t="str">
        <f>IFERROR(VLOOKUP(N26,別添①勤務時間!$A$3:$K$39,10,FALSE),"")</f>
        <v/>
      </c>
      <c r="AZ26" s="109" t="str">
        <f>IFERROR(VLOOKUP(O26,別添①勤務時間!$A$3:$K$39,10,FALSE),"")</f>
        <v/>
      </c>
      <c r="BA26" s="109" t="str">
        <f>IFERROR(VLOOKUP(P26,別添①勤務時間!$A$3:$K$39,10,FALSE),"")</f>
        <v/>
      </c>
      <c r="BB26" s="109" t="str">
        <f>IFERROR(VLOOKUP(Q26,別添①勤務時間!$A$3:$K$39,10,FALSE),"")</f>
        <v/>
      </c>
      <c r="BC26" s="109" t="str">
        <f>IFERROR(VLOOKUP(R26,別添①勤務時間!$A$3:$K$39,10,FALSE),"")</f>
        <v/>
      </c>
      <c r="BD26" s="109" t="str">
        <f>IFERROR(VLOOKUP(S26,別添①勤務時間!$A$3:$K$39,10,FALSE),"")</f>
        <v/>
      </c>
      <c r="BE26" s="109" t="str">
        <f>IFERROR(VLOOKUP(T26,別添①勤務時間!$A$3:$K$39,10,FALSE),"")</f>
        <v/>
      </c>
      <c r="BF26" s="109" t="str">
        <f>IFERROR(VLOOKUP(U26,別添①勤務時間!$A$3:$K$39,10,FALSE),"")</f>
        <v/>
      </c>
      <c r="BG26" s="109" t="str">
        <f>IFERROR(VLOOKUP(V26,別添①勤務時間!$A$3:$K$39,10,FALSE),"")</f>
        <v/>
      </c>
      <c r="BH26" s="109" t="str">
        <f>IFERROR(VLOOKUP(W26,別添①勤務時間!$A$3:$K$39,10,FALSE),"")</f>
        <v/>
      </c>
      <c r="BI26" s="109" t="str">
        <f>IFERROR(VLOOKUP(X26,別添①勤務時間!$A$3:$K$39,10,FALSE),"")</f>
        <v/>
      </c>
      <c r="BJ26" s="109" t="str">
        <f>IFERROR(VLOOKUP(Y26,別添①勤務時間!$A$3:$K$39,10,FALSE),"")</f>
        <v/>
      </c>
      <c r="BK26" s="109" t="str">
        <f>IFERROR(VLOOKUP(Z26,別添①勤務時間!$A$3:$K$39,10,FALSE),"")</f>
        <v/>
      </c>
      <c r="BL26" s="109" t="str">
        <f>IFERROR(VLOOKUP(AA26,別添①勤務時間!$A$3:$K$39,10,FALSE),"")</f>
        <v/>
      </c>
      <c r="BM26" s="109" t="str">
        <f>IFERROR(VLOOKUP(AB26,別添①勤務時間!$A$3:$K$39,10,FALSE),"")</f>
        <v/>
      </c>
      <c r="BN26" s="109" t="str">
        <f>IFERROR(VLOOKUP(AC26,別添①勤務時間!$A$3:$K$39,10,FALSE),"")</f>
        <v/>
      </c>
      <c r="BO26" s="109" t="str">
        <f>IFERROR(VLOOKUP(AD26,別添①勤務時間!$A$3:$K$39,10,FALSE),"")</f>
        <v/>
      </c>
      <c r="BP26" s="109" t="str">
        <f>IFERROR(VLOOKUP(AE26,別添①勤務時間!$A$3:$K$39,10,FALSE),"")</f>
        <v/>
      </c>
      <c r="BQ26" s="109" t="str">
        <f>IFERROR(VLOOKUP(AF26,別添①勤務時間!$A$3:$K$39,10,FALSE),"")</f>
        <v/>
      </c>
      <c r="BR26" s="109" t="str">
        <f>IFERROR(VLOOKUP(AG26,別添①勤務時間!$A$3:$K$39,10,FALSE),"")</f>
        <v/>
      </c>
      <c r="BS26" s="109" t="str">
        <f>IFERROR(VLOOKUP(AH26,別添①勤務時間!$A$3:$K$39,10,FALSE),"")</f>
        <v/>
      </c>
      <c r="BT26" s="109" t="str">
        <f>IFERROR(VLOOKUP(AI26,別添①勤務時間!$A$3:$K$39,10,FALSE),"")</f>
        <v/>
      </c>
      <c r="BU26" s="109" t="str">
        <f>IFERROR(VLOOKUP(AJ26,別添①勤務時間!$A$3:$K$39,10,FALSE),"")</f>
        <v/>
      </c>
      <c r="BV26" s="109" t="str">
        <f>IFERROR(VLOOKUP(AK26,別添①勤務時間!$A$3:$K$39,10,FALSE),"")</f>
        <v/>
      </c>
      <c r="BW26" s="109" t="str">
        <f>IFERROR(VLOOKUP(AL26,別添①勤務時間!$A$3:$K$39,10,FALSE),"")</f>
        <v/>
      </c>
      <c r="BX26" s="109" t="str">
        <f>IFERROR(VLOOKUP(AM26,別添①勤務時間!$A$3:$K$39,10,FALSE),"")</f>
        <v/>
      </c>
      <c r="BY26" s="109" t="str">
        <f>IFERROR(VLOOKUP(AN26,別添①勤務時間!$A$3:$K$39,10,FALSE),"")</f>
        <v/>
      </c>
      <c r="BZ26" s="109" t="str">
        <f>IFERROR(VLOOKUP(AO26,別添①勤務時間!$A$3:$K$39,10,FALSE),"")</f>
        <v/>
      </c>
    </row>
    <row r="27" spans="1:78" ht="22.8" customHeight="1">
      <c r="A27" s="75">
        <f t="shared" si="6"/>
        <v>15</v>
      </c>
      <c r="B27" s="48"/>
      <c r="C27" s="236"/>
      <c r="D27" s="281"/>
      <c r="E27" s="282"/>
      <c r="F27" s="283"/>
      <c r="G27" s="281"/>
      <c r="H27" s="282"/>
      <c r="I27" s="282"/>
      <c r="J27" s="284"/>
      <c r="K27" s="48"/>
      <c r="L27" s="49"/>
      <c r="M27" s="49"/>
      <c r="N27" s="49"/>
      <c r="O27" s="49"/>
      <c r="P27" s="49"/>
      <c r="Q27" s="51"/>
      <c r="R27" s="50"/>
      <c r="S27" s="49"/>
      <c r="T27" s="49"/>
      <c r="U27" s="49"/>
      <c r="V27" s="49"/>
      <c r="W27" s="49"/>
      <c r="X27" s="51"/>
      <c r="Y27" s="50"/>
      <c r="Z27" s="49"/>
      <c r="AA27" s="49"/>
      <c r="AB27" s="49"/>
      <c r="AC27" s="49"/>
      <c r="AD27" s="49"/>
      <c r="AE27" s="51"/>
      <c r="AF27" s="50"/>
      <c r="AG27" s="49"/>
      <c r="AH27" s="49"/>
      <c r="AI27" s="49"/>
      <c r="AJ27" s="49"/>
      <c r="AK27" s="49"/>
      <c r="AL27" s="51"/>
      <c r="AM27" s="49"/>
      <c r="AN27" s="49"/>
      <c r="AO27" s="51"/>
      <c r="AP27" s="40" t="str">
        <f t="shared" si="7"/>
        <v/>
      </c>
      <c r="AQ27" s="3" t="str">
        <f t="shared" si="4"/>
        <v/>
      </c>
      <c r="AR27" s="3" t="str">
        <f t="shared" si="5"/>
        <v/>
      </c>
      <c r="AS27" s="47"/>
      <c r="AT27" s="52"/>
      <c r="AU27" s="53"/>
      <c r="AV27" s="109" t="str">
        <f>IFERROR(VLOOKUP(K27,別添①勤務時間!$A$3:$K$39,10,FALSE),"")</f>
        <v/>
      </c>
      <c r="AW27" s="109" t="str">
        <f>IFERROR(VLOOKUP(L27,別添①勤務時間!$A$3:$K$39,10,FALSE),"")</f>
        <v/>
      </c>
      <c r="AX27" s="109" t="str">
        <f>IFERROR(VLOOKUP(M27,別添①勤務時間!$A$3:$K$39,10,FALSE),"")</f>
        <v/>
      </c>
      <c r="AY27" s="109" t="str">
        <f>IFERROR(VLOOKUP(N27,別添①勤務時間!$A$3:$K$39,10,FALSE),"")</f>
        <v/>
      </c>
      <c r="AZ27" s="109" t="str">
        <f>IFERROR(VLOOKUP(O27,別添①勤務時間!$A$3:$K$39,10,FALSE),"")</f>
        <v/>
      </c>
      <c r="BA27" s="109" t="str">
        <f>IFERROR(VLOOKUP(P27,別添①勤務時間!$A$3:$K$39,10,FALSE),"")</f>
        <v/>
      </c>
      <c r="BB27" s="109" t="str">
        <f>IFERROR(VLOOKUP(Q27,別添①勤務時間!$A$3:$K$39,10,FALSE),"")</f>
        <v/>
      </c>
      <c r="BC27" s="109" t="str">
        <f>IFERROR(VLOOKUP(R27,別添①勤務時間!$A$3:$K$39,10,FALSE),"")</f>
        <v/>
      </c>
      <c r="BD27" s="109" t="str">
        <f>IFERROR(VLOOKUP(S27,別添①勤務時間!$A$3:$K$39,10,FALSE),"")</f>
        <v/>
      </c>
      <c r="BE27" s="109" t="str">
        <f>IFERROR(VLOOKUP(T27,別添①勤務時間!$A$3:$K$39,10,FALSE),"")</f>
        <v/>
      </c>
      <c r="BF27" s="109" t="str">
        <f>IFERROR(VLOOKUP(U27,別添①勤務時間!$A$3:$K$39,10,FALSE),"")</f>
        <v/>
      </c>
      <c r="BG27" s="109" t="str">
        <f>IFERROR(VLOOKUP(V27,別添①勤務時間!$A$3:$K$39,10,FALSE),"")</f>
        <v/>
      </c>
      <c r="BH27" s="109" t="str">
        <f>IFERROR(VLOOKUP(W27,別添①勤務時間!$A$3:$K$39,10,FALSE),"")</f>
        <v/>
      </c>
      <c r="BI27" s="109" t="str">
        <f>IFERROR(VLOOKUP(X27,別添①勤務時間!$A$3:$K$39,10,FALSE),"")</f>
        <v/>
      </c>
      <c r="BJ27" s="109" t="str">
        <f>IFERROR(VLOOKUP(Y27,別添①勤務時間!$A$3:$K$39,10,FALSE),"")</f>
        <v/>
      </c>
      <c r="BK27" s="109" t="str">
        <f>IFERROR(VLOOKUP(Z27,別添①勤務時間!$A$3:$K$39,10,FALSE),"")</f>
        <v/>
      </c>
      <c r="BL27" s="109" t="str">
        <f>IFERROR(VLOOKUP(AA27,別添①勤務時間!$A$3:$K$39,10,FALSE),"")</f>
        <v/>
      </c>
      <c r="BM27" s="109" t="str">
        <f>IFERROR(VLOOKUP(AB27,別添①勤務時間!$A$3:$K$39,10,FALSE),"")</f>
        <v/>
      </c>
      <c r="BN27" s="109" t="str">
        <f>IFERROR(VLOOKUP(AC27,別添①勤務時間!$A$3:$K$39,10,FALSE),"")</f>
        <v/>
      </c>
      <c r="BO27" s="109" t="str">
        <f>IFERROR(VLOOKUP(AD27,別添①勤務時間!$A$3:$K$39,10,FALSE),"")</f>
        <v/>
      </c>
      <c r="BP27" s="109" t="str">
        <f>IFERROR(VLOOKUP(AE27,別添①勤務時間!$A$3:$K$39,10,FALSE),"")</f>
        <v/>
      </c>
      <c r="BQ27" s="109" t="str">
        <f>IFERROR(VLOOKUP(AF27,別添①勤務時間!$A$3:$K$39,10,FALSE),"")</f>
        <v/>
      </c>
      <c r="BR27" s="109" t="str">
        <f>IFERROR(VLOOKUP(AG27,別添①勤務時間!$A$3:$K$39,10,FALSE),"")</f>
        <v/>
      </c>
      <c r="BS27" s="109" t="str">
        <f>IFERROR(VLOOKUP(AH27,別添①勤務時間!$A$3:$K$39,10,FALSE),"")</f>
        <v/>
      </c>
      <c r="BT27" s="109" t="str">
        <f>IFERROR(VLOOKUP(AI27,別添①勤務時間!$A$3:$K$39,10,FALSE),"")</f>
        <v/>
      </c>
      <c r="BU27" s="109" t="str">
        <f>IFERROR(VLOOKUP(AJ27,別添①勤務時間!$A$3:$K$39,10,FALSE),"")</f>
        <v/>
      </c>
      <c r="BV27" s="109" t="str">
        <f>IFERROR(VLOOKUP(AK27,別添①勤務時間!$A$3:$K$39,10,FALSE),"")</f>
        <v/>
      </c>
      <c r="BW27" s="109" t="str">
        <f>IFERROR(VLOOKUP(AL27,別添①勤務時間!$A$3:$K$39,10,FALSE),"")</f>
        <v/>
      </c>
      <c r="BX27" s="109" t="str">
        <f>IFERROR(VLOOKUP(AM27,別添①勤務時間!$A$3:$K$39,10,FALSE),"")</f>
        <v/>
      </c>
      <c r="BY27" s="109" t="str">
        <f>IFERROR(VLOOKUP(AN27,別添①勤務時間!$A$3:$K$39,10,FALSE),"")</f>
        <v/>
      </c>
      <c r="BZ27" s="109" t="str">
        <f>IFERROR(VLOOKUP(AO27,別添①勤務時間!$A$3:$K$39,10,FALSE),"")</f>
        <v/>
      </c>
    </row>
    <row r="28" spans="1:78" ht="22.8" customHeight="1">
      <c r="A28" s="75">
        <f t="shared" si="6"/>
        <v>16</v>
      </c>
      <c r="B28" s="48"/>
      <c r="C28" s="236"/>
      <c r="D28" s="281"/>
      <c r="E28" s="282"/>
      <c r="F28" s="283"/>
      <c r="G28" s="281"/>
      <c r="H28" s="282"/>
      <c r="I28" s="282"/>
      <c r="J28" s="284"/>
      <c r="K28" s="48"/>
      <c r="L28" s="49"/>
      <c r="M28" s="49"/>
      <c r="N28" s="49"/>
      <c r="O28" s="49"/>
      <c r="P28" s="49"/>
      <c r="Q28" s="51"/>
      <c r="R28" s="50"/>
      <c r="S28" s="49"/>
      <c r="T28" s="49"/>
      <c r="U28" s="49"/>
      <c r="V28" s="49"/>
      <c r="W28" s="49"/>
      <c r="X28" s="51"/>
      <c r="Y28" s="50"/>
      <c r="Z28" s="49"/>
      <c r="AA28" s="49"/>
      <c r="AB28" s="49"/>
      <c r="AC28" s="49"/>
      <c r="AD28" s="49"/>
      <c r="AE28" s="51"/>
      <c r="AF28" s="50"/>
      <c r="AG28" s="49"/>
      <c r="AH28" s="49"/>
      <c r="AI28" s="49"/>
      <c r="AJ28" s="49"/>
      <c r="AK28" s="49"/>
      <c r="AL28" s="51"/>
      <c r="AM28" s="49"/>
      <c r="AN28" s="49"/>
      <c r="AO28" s="51"/>
      <c r="AP28" s="40" t="str">
        <f t="shared" si="7"/>
        <v/>
      </c>
      <c r="AQ28" s="3" t="str">
        <f t="shared" si="4"/>
        <v/>
      </c>
      <c r="AR28" s="3" t="str">
        <f t="shared" si="5"/>
        <v/>
      </c>
      <c r="AS28" s="47"/>
      <c r="AT28" s="52"/>
      <c r="AU28" s="53"/>
      <c r="AV28" s="109" t="str">
        <f>IFERROR(VLOOKUP(K28,別添①勤務時間!$A$3:$K$39,10,FALSE),"")</f>
        <v/>
      </c>
      <c r="AW28" s="109" t="str">
        <f>IFERROR(VLOOKUP(L28,別添①勤務時間!$A$3:$K$39,10,FALSE),"")</f>
        <v/>
      </c>
      <c r="AX28" s="109" t="str">
        <f>IFERROR(VLOOKUP(M28,別添①勤務時間!$A$3:$K$39,10,FALSE),"")</f>
        <v/>
      </c>
      <c r="AY28" s="109" t="str">
        <f>IFERROR(VLOOKUP(N28,別添①勤務時間!$A$3:$K$39,10,FALSE),"")</f>
        <v/>
      </c>
      <c r="AZ28" s="109" t="str">
        <f>IFERROR(VLOOKUP(O28,別添①勤務時間!$A$3:$K$39,10,FALSE),"")</f>
        <v/>
      </c>
      <c r="BA28" s="109" t="str">
        <f>IFERROR(VLOOKUP(P28,別添①勤務時間!$A$3:$K$39,10,FALSE),"")</f>
        <v/>
      </c>
      <c r="BB28" s="109" t="str">
        <f>IFERROR(VLOOKUP(Q28,別添①勤務時間!$A$3:$K$39,10,FALSE),"")</f>
        <v/>
      </c>
      <c r="BC28" s="109" t="str">
        <f>IFERROR(VLOOKUP(R28,別添①勤務時間!$A$3:$K$39,10,FALSE),"")</f>
        <v/>
      </c>
      <c r="BD28" s="109" t="str">
        <f>IFERROR(VLOOKUP(S28,別添①勤務時間!$A$3:$K$39,10,FALSE),"")</f>
        <v/>
      </c>
      <c r="BE28" s="109" t="str">
        <f>IFERROR(VLOOKUP(T28,別添①勤務時間!$A$3:$K$39,10,FALSE),"")</f>
        <v/>
      </c>
      <c r="BF28" s="109" t="str">
        <f>IFERROR(VLOOKUP(U28,別添①勤務時間!$A$3:$K$39,10,FALSE),"")</f>
        <v/>
      </c>
      <c r="BG28" s="109" t="str">
        <f>IFERROR(VLOOKUP(V28,別添①勤務時間!$A$3:$K$39,10,FALSE),"")</f>
        <v/>
      </c>
      <c r="BH28" s="109" t="str">
        <f>IFERROR(VLOOKUP(W28,別添①勤務時間!$A$3:$K$39,10,FALSE),"")</f>
        <v/>
      </c>
      <c r="BI28" s="109" t="str">
        <f>IFERROR(VLOOKUP(X28,別添①勤務時間!$A$3:$K$39,10,FALSE),"")</f>
        <v/>
      </c>
      <c r="BJ28" s="109" t="str">
        <f>IFERROR(VLOOKUP(Y28,別添①勤務時間!$A$3:$K$39,10,FALSE),"")</f>
        <v/>
      </c>
      <c r="BK28" s="109" t="str">
        <f>IFERROR(VLOOKUP(Z28,別添①勤務時間!$A$3:$K$39,10,FALSE),"")</f>
        <v/>
      </c>
      <c r="BL28" s="109" t="str">
        <f>IFERROR(VLOOKUP(AA28,別添①勤務時間!$A$3:$K$39,10,FALSE),"")</f>
        <v/>
      </c>
      <c r="BM28" s="109" t="str">
        <f>IFERROR(VLOOKUP(AB28,別添①勤務時間!$A$3:$K$39,10,FALSE),"")</f>
        <v/>
      </c>
      <c r="BN28" s="109" t="str">
        <f>IFERROR(VLOOKUP(AC28,別添①勤務時間!$A$3:$K$39,10,FALSE),"")</f>
        <v/>
      </c>
      <c r="BO28" s="109" t="str">
        <f>IFERROR(VLOOKUP(AD28,別添①勤務時間!$A$3:$K$39,10,FALSE),"")</f>
        <v/>
      </c>
      <c r="BP28" s="109" t="str">
        <f>IFERROR(VLOOKUP(AE28,別添①勤務時間!$A$3:$K$39,10,FALSE),"")</f>
        <v/>
      </c>
      <c r="BQ28" s="109" t="str">
        <f>IFERROR(VLOOKUP(AF28,別添①勤務時間!$A$3:$K$39,10,FALSE),"")</f>
        <v/>
      </c>
      <c r="BR28" s="109" t="str">
        <f>IFERROR(VLOOKUP(AG28,別添①勤務時間!$A$3:$K$39,10,FALSE),"")</f>
        <v/>
      </c>
      <c r="BS28" s="109" t="str">
        <f>IFERROR(VLOOKUP(AH28,別添①勤務時間!$A$3:$K$39,10,FALSE),"")</f>
        <v/>
      </c>
      <c r="BT28" s="109" t="str">
        <f>IFERROR(VLOOKUP(AI28,別添①勤務時間!$A$3:$K$39,10,FALSE),"")</f>
        <v/>
      </c>
      <c r="BU28" s="109" t="str">
        <f>IFERROR(VLOOKUP(AJ28,別添①勤務時間!$A$3:$K$39,10,FALSE),"")</f>
        <v/>
      </c>
      <c r="BV28" s="109" t="str">
        <f>IFERROR(VLOOKUP(AK28,別添①勤務時間!$A$3:$K$39,10,FALSE),"")</f>
        <v/>
      </c>
      <c r="BW28" s="109" t="str">
        <f>IFERROR(VLOOKUP(AL28,別添①勤務時間!$A$3:$K$39,10,FALSE),"")</f>
        <v/>
      </c>
      <c r="BX28" s="109" t="str">
        <f>IFERROR(VLOOKUP(AM28,別添①勤務時間!$A$3:$K$39,10,FALSE),"")</f>
        <v/>
      </c>
      <c r="BY28" s="109" t="str">
        <f>IFERROR(VLOOKUP(AN28,別添①勤務時間!$A$3:$K$39,10,FALSE),"")</f>
        <v/>
      </c>
      <c r="BZ28" s="109" t="str">
        <f>IFERROR(VLOOKUP(AO28,別添①勤務時間!$A$3:$K$39,10,FALSE),"")</f>
        <v/>
      </c>
    </row>
    <row r="29" spans="1:78" ht="22.8" customHeight="1">
      <c r="A29" s="70" t="s">
        <v>250</v>
      </c>
      <c r="B29" s="69"/>
      <c r="C29" s="69"/>
      <c r="D29" s="71"/>
      <c r="E29" s="71"/>
      <c r="F29" s="71"/>
      <c r="G29" s="71"/>
      <c r="H29" s="71"/>
      <c r="I29" s="71"/>
      <c r="J29" s="72"/>
      <c r="K29" s="78"/>
      <c r="L29" s="34"/>
      <c r="M29" s="34"/>
      <c r="N29" s="34"/>
      <c r="O29" s="34"/>
      <c r="P29" s="34"/>
      <c r="Q29" s="35"/>
      <c r="R29" s="33"/>
      <c r="S29" s="34"/>
      <c r="T29" s="34"/>
      <c r="U29" s="34"/>
      <c r="V29" s="34"/>
      <c r="W29" s="34"/>
      <c r="X29" s="35"/>
      <c r="Y29" s="33"/>
      <c r="Z29" s="34"/>
      <c r="AA29" s="34"/>
      <c r="AB29" s="34"/>
      <c r="AC29" s="34"/>
      <c r="AD29" s="34"/>
      <c r="AE29" s="35"/>
      <c r="AF29" s="33"/>
      <c r="AG29" s="34"/>
      <c r="AH29" s="34"/>
      <c r="AI29" s="34"/>
      <c r="AJ29" s="34"/>
      <c r="AK29" s="34"/>
      <c r="AL29" s="35"/>
      <c r="AM29" s="34"/>
      <c r="AN29" s="34"/>
      <c r="AO29" s="35"/>
      <c r="AP29" s="41"/>
      <c r="AQ29" s="36"/>
      <c r="AR29" s="36"/>
      <c r="AS29" s="38"/>
      <c r="AT29" s="34"/>
      <c r="AU29" s="37"/>
      <c r="AV29" s="109"/>
      <c r="AW29" s="109"/>
      <c r="AX29" s="109"/>
      <c r="AY29" s="109"/>
      <c r="AZ29" s="109"/>
      <c r="BA29" s="109"/>
      <c r="BB29" s="109"/>
      <c r="BC29" s="109"/>
      <c r="BD29" s="109"/>
      <c r="BE29" s="109"/>
      <c r="BF29" s="109"/>
      <c r="BG29" s="109"/>
      <c r="BH29" s="109"/>
      <c r="BI29" s="109"/>
      <c r="BJ29" s="109"/>
      <c r="BK29" s="109"/>
      <c r="BL29" s="109"/>
      <c r="BM29" s="109"/>
      <c r="BN29" s="109"/>
      <c r="BO29" s="109"/>
      <c r="BP29" s="109"/>
      <c r="BQ29" s="109"/>
      <c r="BR29" s="109"/>
      <c r="BS29" s="109"/>
      <c r="BT29" s="109"/>
      <c r="BU29" s="109"/>
      <c r="BV29" s="109"/>
      <c r="BW29" s="109"/>
      <c r="BX29" s="109"/>
      <c r="BY29" s="109"/>
      <c r="BZ29" s="109"/>
    </row>
    <row r="30" spans="1:78" ht="22.8" customHeight="1">
      <c r="A30" s="413" t="s">
        <v>69</v>
      </c>
      <c r="B30" s="386"/>
      <c r="C30" s="386"/>
      <c r="D30" s="386"/>
      <c r="E30" s="386"/>
      <c r="F30" s="386"/>
      <c r="G30" s="386"/>
      <c r="H30" s="386"/>
      <c r="I30" s="386"/>
      <c r="J30" s="414"/>
      <c r="K30" s="79">
        <f>AV30</f>
        <v>0</v>
      </c>
      <c r="L30" s="80">
        <f t="shared" ref="L30:AL30" si="8">AW30</f>
        <v>0</v>
      </c>
      <c r="M30" s="80">
        <f t="shared" si="8"/>
        <v>0</v>
      </c>
      <c r="N30" s="80">
        <f t="shared" si="8"/>
        <v>0</v>
      </c>
      <c r="O30" s="80">
        <f t="shared" si="8"/>
        <v>0</v>
      </c>
      <c r="P30" s="80">
        <f t="shared" si="8"/>
        <v>0</v>
      </c>
      <c r="Q30" s="81">
        <f t="shared" si="8"/>
        <v>0</v>
      </c>
      <c r="R30" s="82">
        <f t="shared" si="8"/>
        <v>0</v>
      </c>
      <c r="S30" s="80">
        <f t="shared" si="8"/>
        <v>0</v>
      </c>
      <c r="T30" s="80">
        <f t="shared" si="8"/>
        <v>0</v>
      </c>
      <c r="U30" s="80">
        <f t="shared" si="8"/>
        <v>0</v>
      </c>
      <c r="V30" s="80">
        <f t="shared" si="8"/>
        <v>0</v>
      </c>
      <c r="W30" s="80">
        <f t="shared" si="8"/>
        <v>0</v>
      </c>
      <c r="X30" s="81">
        <f t="shared" si="8"/>
        <v>0</v>
      </c>
      <c r="Y30" s="82">
        <f t="shared" si="8"/>
        <v>0</v>
      </c>
      <c r="Z30" s="80">
        <f t="shared" si="8"/>
        <v>0</v>
      </c>
      <c r="AA30" s="80">
        <f t="shared" si="8"/>
        <v>0</v>
      </c>
      <c r="AB30" s="80">
        <f t="shared" si="8"/>
        <v>0</v>
      </c>
      <c r="AC30" s="80">
        <f t="shared" si="8"/>
        <v>0</v>
      </c>
      <c r="AD30" s="80">
        <f t="shared" si="8"/>
        <v>0</v>
      </c>
      <c r="AE30" s="81">
        <f t="shared" si="8"/>
        <v>0</v>
      </c>
      <c r="AF30" s="82">
        <f t="shared" si="8"/>
        <v>0</v>
      </c>
      <c r="AG30" s="80">
        <f t="shared" si="8"/>
        <v>0</v>
      </c>
      <c r="AH30" s="80">
        <f t="shared" si="8"/>
        <v>0</v>
      </c>
      <c r="AI30" s="80">
        <f t="shared" si="8"/>
        <v>0</v>
      </c>
      <c r="AJ30" s="80">
        <f t="shared" si="8"/>
        <v>0</v>
      </c>
      <c r="AK30" s="80">
        <f t="shared" si="8"/>
        <v>0</v>
      </c>
      <c r="AL30" s="81">
        <f t="shared" si="8"/>
        <v>0</v>
      </c>
      <c r="AM30" s="80">
        <f t="shared" ref="AM30" si="9">BX30</f>
        <v>0</v>
      </c>
      <c r="AN30" s="80">
        <f t="shared" ref="AN30" si="10">BY30</f>
        <v>0</v>
      </c>
      <c r="AO30" s="81">
        <f t="shared" ref="AO30" si="11">BZ30</f>
        <v>0</v>
      </c>
      <c r="AP30" s="83">
        <f>IF(COUNTA($K30:$AO30)=0,"",SUM(IF($AP$3="4週",$K30:$AL30,$K30:$AO30)))</f>
        <v>0</v>
      </c>
      <c r="AQ30" s="84">
        <f>IF($AP30="","",IF($AP$3="4週",$AP30/4,$AP30/(DAY(EOMONTH($K$10,0))/7)))</f>
        <v>0</v>
      </c>
      <c r="AR30" s="45"/>
      <c r="AS30" s="39"/>
      <c r="AT30" s="39"/>
      <c r="AU30" s="46"/>
      <c r="AV30" s="109">
        <f>IFERROR(SUM(AV$12:AV$29),"")</f>
        <v>0</v>
      </c>
      <c r="AW30" s="109">
        <f t="shared" ref="AW30:BZ30" si="12">IFERROR(SUM(AW$12:AW$29),"")</f>
        <v>0</v>
      </c>
      <c r="AX30" s="109">
        <f t="shared" si="12"/>
        <v>0</v>
      </c>
      <c r="AY30" s="109">
        <f t="shared" si="12"/>
        <v>0</v>
      </c>
      <c r="AZ30" s="109">
        <f t="shared" si="12"/>
        <v>0</v>
      </c>
      <c r="BA30" s="109">
        <f t="shared" si="12"/>
        <v>0</v>
      </c>
      <c r="BB30" s="109">
        <f t="shared" si="12"/>
        <v>0</v>
      </c>
      <c r="BC30" s="109">
        <f t="shared" si="12"/>
        <v>0</v>
      </c>
      <c r="BD30" s="109">
        <f t="shared" si="12"/>
        <v>0</v>
      </c>
      <c r="BE30" s="109">
        <f t="shared" si="12"/>
        <v>0</v>
      </c>
      <c r="BF30" s="109">
        <f t="shared" si="12"/>
        <v>0</v>
      </c>
      <c r="BG30" s="109">
        <f t="shared" si="12"/>
        <v>0</v>
      </c>
      <c r="BH30" s="109">
        <f t="shared" si="12"/>
        <v>0</v>
      </c>
      <c r="BI30" s="109">
        <f t="shared" si="12"/>
        <v>0</v>
      </c>
      <c r="BJ30" s="109">
        <f t="shared" si="12"/>
        <v>0</v>
      </c>
      <c r="BK30" s="109">
        <f t="shared" si="12"/>
        <v>0</v>
      </c>
      <c r="BL30" s="109">
        <f t="shared" si="12"/>
        <v>0</v>
      </c>
      <c r="BM30" s="109">
        <f t="shared" si="12"/>
        <v>0</v>
      </c>
      <c r="BN30" s="109">
        <f t="shared" si="12"/>
        <v>0</v>
      </c>
      <c r="BO30" s="109">
        <f t="shared" si="12"/>
        <v>0</v>
      </c>
      <c r="BP30" s="109">
        <f t="shared" si="12"/>
        <v>0</v>
      </c>
      <c r="BQ30" s="109">
        <f t="shared" si="12"/>
        <v>0</v>
      </c>
      <c r="BR30" s="109">
        <f t="shared" si="12"/>
        <v>0</v>
      </c>
      <c r="BS30" s="109">
        <f t="shared" si="12"/>
        <v>0</v>
      </c>
      <c r="BT30" s="109">
        <f t="shared" si="12"/>
        <v>0</v>
      </c>
      <c r="BU30" s="109">
        <f t="shared" si="12"/>
        <v>0</v>
      </c>
      <c r="BV30" s="109">
        <f t="shared" si="12"/>
        <v>0</v>
      </c>
      <c r="BW30" s="109">
        <f t="shared" si="12"/>
        <v>0</v>
      </c>
      <c r="BX30" s="109">
        <f t="shared" si="12"/>
        <v>0</v>
      </c>
      <c r="BY30" s="109">
        <f t="shared" si="12"/>
        <v>0</v>
      </c>
      <c r="BZ30" s="109">
        <f t="shared" si="12"/>
        <v>0</v>
      </c>
    </row>
    <row r="31" spans="1:78" ht="22.8" customHeight="1" thickBot="1">
      <c r="A31" s="415" t="s">
        <v>83</v>
      </c>
      <c r="B31" s="416"/>
      <c r="C31" s="416"/>
      <c r="D31" s="416"/>
      <c r="E31" s="416"/>
      <c r="F31" s="416"/>
      <c r="G31" s="416"/>
      <c r="H31" s="416"/>
      <c r="I31" s="416"/>
      <c r="J31" s="417"/>
      <c r="K31" s="85">
        <v>24</v>
      </c>
      <c r="L31" s="86">
        <v>24</v>
      </c>
      <c r="M31" s="86">
        <v>24</v>
      </c>
      <c r="N31" s="86">
        <v>24</v>
      </c>
      <c r="O31" s="86">
        <v>24</v>
      </c>
      <c r="P31" s="86">
        <v>24</v>
      </c>
      <c r="Q31" s="87">
        <v>24</v>
      </c>
      <c r="R31" s="88">
        <v>24</v>
      </c>
      <c r="S31" s="86">
        <v>24</v>
      </c>
      <c r="T31" s="86">
        <v>24</v>
      </c>
      <c r="U31" s="86">
        <v>24</v>
      </c>
      <c r="V31" s="86">
        <v>24</v>
      </c>
      <c r="W31" s="86">
        <v>24</v>
      </c>
      <c r="X31" s="87">
        <v>24</v>
      </c>
      <c r="Y31" s="88">
        <v>24</v>
      </c>
      <c r="Z31" s="86">
        <v>24</v>
      </c>
      <c r="AA31" s="86">
        <v>24</v>
      </c>
      <c r="AB31" s="86">
        <v>24</v>
      </c>
      <c r="AC31" s="86">
        <v>24</v>
      </c>
      <c r="AD31" s="86">
        <v>24</v>
      </c>
      <c r="AE31" s="87">
        <v>24</v>
      </c>
      <c r="AF31" s="88">
        <v>24</v>
      </c>
      <c r="AG31" s="86">
        <v>24</v>
      </c>
      <c r="AH31" s="86">
        <v>24</v>
      </c>
      <c r="AI31" s="86">
        <v>24</v>
      </c>
      <c r="AJ31" s="86">
        <v>24</v>
      </c>
      <c r="AK31" s="86">
        <v>24</v>
      </c>
      <c r="AL31" s="87">
        <v>24</v>
      </c>
      <c r="AM31" s="89">
        <v>24</v>
      </c>
      <c r="AN31" s="89">
        <v>24</v>
      </c>
      <c r="AO31" s="90">
        <v>24</v>
      </c>
      <c r="AP31" s="91">
        <f>IF(COUNTA($K31:$AO31)=0,"",SUM(IF($AP$3="4週",$K31:$AL31,$K31:$AO31)))</f>
        <v>672</v>
      </c>
      <c r="AQ31" s="92">
        <f>IF($AP31="","",IF($AP$3="4週",$AP31/4,$AP31/(DAY(EOMONTH($K$10,0))/7)))</f>
        <v>168</v>
      </c>
      <c r="AR31" s="42"/>
      <c r="AS31" s="43"/>
      <c r="AT31" s="43"/>
      <c r="AU31" s="44"/>
    </row>
    <row r="32" spans="1:78" ht="22.8" customHeight="1" thickBot="1"/>
    <row r="33" spans="1:47" ht="71.400000000000006" customHeight="1" thickBot="1">
      <c r="A33" s="418" t="s">
        <v>5</v>
      </c>
      <c r="B33" s="419"/>
      <c r="C33" s="419"/>
      <c r="D33" s="419"/>
      <c r="E33" s="419"/>
      <c r="F33" s="419"/>
      <c r="G33" s="419"/>
      <c r="H33" s="419"/>
      <c r="I33" s="419"/>
      <c r="J33" s="419"/>
      <c r="K33" s="420"/>
      <c r="L33" s="410" t="str">
        <f>IF(別添①勤務時間!$L$40=0,"",別添①勤務時間!$L$40)</f>
        <v/>
      </c>
      <c r="M33" s="410"/>
      <c r="N33" s="410"/>
      <c r="O33" s="410"/>
      <c r="P33" s="410"/>
      <c r="Q33" s="410"/>
      <c r="R33" s="410"/>
      <c r="S33" s="410"/>
      <c r="T33" s="410"/>
      <c r="U33" s="410"/>
      <c r="V33" s="410"/>
      <c r="W33" s="410"/>
      <c r="X33" s="410"/>
      <c r="Y33" s="410"/>
      <c r="Z33" s="410"/>
      <c r="AA33" s="410"/>
      <c r="AB33" s="410"/>
      <c r="AC33" s="410"/>
      <c r="AD33" s="410"/>
      <c r="AE33" s="410"/>
      <c r="AF33" s="410"/>
      <c r="AG33" s="410"/>
      <c r="AH33" s="410"/>
      <c r="AI33" s="410"/>
      <c r="AJ33" s="410"/>
      <c r="AK33" s="410"/>
      <c r="AL33" s="410"/>
      <c r="AM33" s="410"/>
      <c r="AN33" s="410"/>
      <c r="AO33" s="410"/>
      <c r="AP33" s="410"/>
      <c r="AQ33" s="410"/>
      <c r="AR33" s="410"/>
      <c r="AS33" s="410"/>
      <c r="AT33" s="410"/>
      <c r="AU33" s="411"/>
    </row>
    <row r="35" spans="1:47" ht="22.8" customHeight="1">
      <c r="B35" s="291" t="s">
        <v>440</v>
      </c>
      <c r="C35" s="292"/>
      <c r="D35" s="292"/>
      <c r="E35" s="292"/>
      <c r="F35" s="292"/>
      <c r="G35" s="292"/>
      <c r="H35" s="574">
        <f ca="1">IF($AF$5="",0,ROUNDDOWN($AF$5/IF($K$4="6:1",6,5),1))</f>
        <v>0</v>
      </c>
      <c r="I35" s="575"/>
      <c r="J35" s="575"/>
      <c r="K35" s="575"/>
      <c r="L35" s="306" t="s">
        <v>153</v>
      </c>
      <c r="M35" s="494"/>
      <c r="N35" s="494"/>
      <c r="O35" s="494"/>
      <c r="P35" s="412">
        <f ca="1">IFERROR(ROUNDDOWN($H35*IF($AP$3="4週",$AP$5,$AP$6/DAY(EOMONTH($K$10,0))/7),2),"")</f>
        <v>0</v>
      </c>
      <c r="Q35" s="412"/>
      <c r="R35" s="412"/>
      <c r="S35" s="412"/>
      <c r="T35" s="426" t="s">
        <v>459</v>
      </c>
      <c r="U35" s="477"/>
      <c r="V35" s="477"/>
      <c r="W35" s="427"/>
      <c r="X35" s="488">
        <f>SUM($L$43)</f>
        <v>0</v>
      </c>
      <c r="Y35" s="488"/>
      <c r="Z35" s="488"/>
      <c r="AA35" s="488"/>
      <c r="AB35" s="591" t="s">
        <v>364</v>
      </c>
      <c r="AC35" s="591"/>
      <c r="AD35" s="591"/>
      <c r="AE35" s="591"/>
      <c r="AF35" s="572" t="s">
        <v>360</v>
      </c>
      <c r="AG35" s="572"/>
      <c r="AH35" s="572" t="s">
        <v>361</v>
      </c>
      <c r="AI35" s="572"/>
      <c r="AJ35" s="572" t="s">
        <v>362</v>
      </c>
      <c r="AK35" s="572"/>
      <c r="AL35" s="572" t="s">
        <v>363</v>
      </c>
      <c r="AM35" s="572"/>
      <c r="AN35" s="572" t="s">
        <v>366</v>
      </c>
      <c r="AO35" s="572"/>
    </row>
    <row r="36" spans="1:47" ht="22.8" customHeight="1">
      <c r="B36" s="291" t="s">
        <v>441</v>
      </c>
      <c r="C36" s="292"/>
      <c r="D36" s="292"/>
      <c r="E36" s="292"/>
      <c r="F36" s="292"/>
      <c r="G36" s="292"/>
      <c r="H36" s="574">
        <f ca="1">SUM($AN$36:$AO$37)</f>
        <v>0</v>
      </c>
      <c r="I36" s="575"/>
      <c r="J36" s="575"/>
      <c r="K36" s="575"/>
      <c r="L36" s="605"/>
      <c r="M36" s="606"/>
      <c r="N36" s="606"/>
      <c r="O36" s="606"/>
      <c r="P36" s="412">
        <f ca="1">IFERROR(ROUNDDOWN($H36*IF($AP$3="4週",$AP$5,$AP$6/DAY(EOMONTH($K$10,0))/7),2),"")</f>
        <v>0</v>
      </c>
      <c r="Q36" s="412"/>
      <c r="R36" s="412"/>
      <c r="S36" s="412"/>
      <c r="T36" s="428"/>
      <c r="U36" s="604"/>
      <c r="V36" s="604"/>
      <c r="W36" s="429"/>
      <c r="X36" s="488">
        <f>SUM($P$43)</f>
        <v>0</v>
      </c>
      <c r="Y36" s="488"/>
      <c r="Z36" s="488"/>
      <c r="AA36" s="488"/>
      <c r="AB36" s="591"/>
      <c r="AC36" s="591"/>
      <c r="AD36" s="591"/>
      <c r="AE36" s="591"/>
      <c r="AF36" s="573">
        <f ca="1">IF(COUNTIF($AP$1,"*外部サービス*")=1,"-",IF(COUNTA($X$5:$AE$6)=0,0,ROUNDDOWN((X$5-X$6)/9,1)))</f>
        <v>0</v>
      </c>
      <c r="AG36" s="573"/>
      <c r="AH36" s="573">
        <f ca="1">IF(COUNTIF($AP$1,"*外部サービス*")=1,"-",IF(COUNTA($X$5:$AE$6)=0,0,ROUNDDOWN((Z$5-Z$6)/6,1)))</f>
        <v>0</v>
      </c>
      <c r="AI36" s="573"/>
      <c r="AJ36" s="573">
        <f ca="1">IF(COUNTIF($AP$1,"*外部サービス*")=1,"-",IF(COUNTA($X$5:$AE$6)=0,0,ROUNDDOWN((AB$5-AB$6)/4,1)))</f>
        <v>0</v>
      </c>
      <c r="AK36" s="573"/>
      <c r="AL36" s="573">
        <f ca="1">IF(COUNTIF($AP$1,"*外部サービス*")=1,"-",IF(COUNTA($X$5:$AE$6)=0,0,ROUNDDOWN((AD$5-AD$6)/2.5,1)))</f>
        <v>0</v>
      </c>
      <c r="AM36" s="573"/>
      <c r="AN36" s="573">
        <f ca="1">SUM(AF36:AM36)</f>
        <v>0</v>
      </c>
      <c r="AO36" s="573"/>
    </row>
    <row r="37" spans="1:47" ht="22.8" customHeight="1">
      <c r="B37" s="602" t="s">
        <v>458</v>
      </c>
      <c r="C37" s="603"/>
      <c r="D37" s="603"/>
      <c r="E37" s="603"/>
      <c r="F37" s="603"/>
      <c r="G37" s="603"/>
      <c r="H37" s="574" t="str">
        <f ca="1">IFERROR(IF($K$5="なし","",$H$35+$H$36+ROUNDDOWN($AF$5/VLOOKUP($K$5,マスタ!$T$1:$U$8,2,FALSE),1)+ROUNDDOWN(((ROUNDDOWN($H35*40,2)-ROUNDDOWN($H35*$AP$5,2))+(ROUNDDOWN($H$36*40,2)-ROUNDDOWN($H$36*$AP$5,2)))/40,1)),"")</f>
        <v/>
      </c>
      <c r="I37" s="575"/>
      <c r="J37" s="575"/>
      <c r="K37" s="575"/>
      <c r="L37" s="308"/>
      <c r="M37" s="495"/>
      <c r="N37" s="495"/>
      <c r="O37" s="495"/>
      <c r="P37" s="412" t="str">
        <f ca="1">IFERROR(ROUNDDOWN($H37*IF($AP$3="4週",$AP$5,$AP$6/DAY(EOMONTH($K$10,0))/7),2),"")</f>
        <v/>
      </c>
      <c r="Q37" s="412"/>
      <c r="R37" s="412"/>
      <c r="S37" s="412"/>
      <c r="T37" s="430"/>
      <c r="U37" s="478"/>
      <c r="V37" s="478"/>
      <c r="W37" s="431"/>
      <c r="X37" s="488" t="str">
        <f ca="1">IF(H37="","",SUM($L$43:$S$43))</f>
        <v/>
      </c>
      <c r="Y37" s="488"/>
      <c r="Z37" s="488"/>
      <c r="AA37" s="488"/>
      <c r="AB37" s="593" t="s">
        <v>365</v>
      </c>
      <c r="AC37" s="593"/>
      <c r="AD37" s="593"/>
      <c r="AE37" s="593"/>
      <c r="AF37" s="592"/>
      <c r="AG37" s="592"/>
      <c r="AH37" s="573">
        <f ca="1">IF(COUNTIF($AP$1,"*外部サービス*")=1,"-",IF(COUNTA($X$5:$AE$6)=0,0,ROUNDDOWN((Z$6/2)/6,1)))</f>
        <v>0</v>
      </c>
      <c r="AI37" s="573"/>
      <c r="AJ37" s="573">
        <f ca="1">IF(COUNTIF($AP$1,"*外部サービス*")=1,"-",IF(COUNTA($X$5:$AE$6)=0,0,ROUNDDOWN((AB$6/2)/4,1)))</f>
        <v>0</v>
      </c>
      <c r="AK37" s="573"/>
      <c r="AL37" s="573">
        <f ca="1">IF(COUNTIF($AP$1,"*外部サービス*")=1,"-",IF(COUNTA($X$5:$AE$6)=0,0,ROUNDDOWN((AD$6/2)/2.5,1)))</f>
        <v>0</v>
      </c>
      <c r="AM37" s="573"/>
      <c r="AN37" s="573">
        <f ca="1">SUM(AF37:AM37)</f>
        <v>0</v>
      </c>
      <c r="AO37" s="573"/>
    </row>
    <row r="39" spans="1:47" ht="22.8" customHeight="1">
      <c r="B39" s="406"/>
      <c r="C39" s="407"/>
      <c r="D39" s="291" t="s">
        <v>117</v>
      </c>
      <c r="E39" s="292"/>
      <c r="F39" s="292"/>
      <c r="G39" s="293"/>
      <c r="H39" s="291" t="s">
        <v>123</v>
      </c>
      <c r="I39" s="292"/>
      <c r="J39" s="292"/>
      <c r="K39" s="293"/>
      <c r="L39" s="291" t="s">
        <v>99</v>
      </c>
      <c r="M39" s="292"/>
      <c r="N39" s="292"/>
      <c r="O39" s="293"/>
      <c r="P39" s="291" t="s">
        <v>100</v>
      </c>
      <c r="Q39" s="292"/>
      <c r="R39" s="292"/>
      <c r="S39" s="293"/>
      <c r="T39" s="291" t="s">
        <v>101</v>
      </c>
      <c r="U39" s="292"/>
      <c r="V39" s="292"/>
      <c r="W39" s="293"/>
      <c r="X39" s="291" t="s">
        <v>342</v>
      </c>
      <c r="Y39" s="292"/>
      <c r="Z39" s="292"/>
      <c r="AA39" s="293"/>
      <c r="AB39" s="291" t="s">
        <v>120</v>
      </c>
      <c r="AC39" s="292"/>
      <c r="AD39" s="292"/>
      <c r="AE39" s="293"/>
      <c r="AF39" s="291" t="s">
        <v>120</v>
      </c>
      <c r="AG39" s="292"/>
      <c r="AH39" s="292"/>
      <c r="AI39" s="293"/>
      <c r="AJ39" s="291" t="s">
        <v>120</v>
      </c>
      <c r="AK39" s="292"/>
      <c r="AL39" s="292"/>
      <c r="AM39" s="293"/>
    </row>
    <row r="40" spans="1:47" ht="22.8" customHeight="1">
      <c r="B40" s="339"/>
      <c r="C40" s="340"/>
      <c r="D40" s="304" t="s">
        <v>121</v>
      </c>
      <c r="E40" s="305"/>
      <c r="F40" s="304" t="s">
        <v>122</v>
      </c>
      <c r="G40" s="305"/>
      <c r="H40" s="304" t="s">
        <v>121</v>
      </c>
      <c r="I40" s="305"/>
      <c r="J40" s="304" t="s">
        <v>122</v>
      </c>
      <c r="K40" s="305"/>
      <c r="L40" s="304" t="s">
        <v>121</v>
      </c>
      <c r="M40" s="305"/>
      <c r="N40" s="304" t="s">
        <v>122</v>
      </c>
      <c r="O40" s="305"/>
      <c r="P40" s="304" t="s">
        <v>121</v>
      </c>
      <c r="Q40" s="305"/>
      <c r="R40" s="304" t="s">
        <v>122</v>
      </c>
      <c r="S40" s="305"/>
      <c r="T40" s="304" t="s">
        <v>121</v>
      </c>
      <c r="U40" s="305"/>
      <c r="V40" s="304" t="s">
        <v>122</v>
      </c>
      <c r="W40" s="305"/>
      <c r="X40" s="304" t="s">
        <v>121</v>
      </c>
      <c r="Y40" s="305"/>
      <c r="Z40" s="304" t="s">
        <v>122</v>
      </c>
      <c r="AA40" s="305"/>
      <c r="AB40" s="304" t="s">
        <v>121</v>
      </c>
      <c r="AC40" s="305"/>
      <c r="AD40" s="304" t="s">
        <v>122</v>
      </c>
      <c r="AE40" s="305"/>
      <c r="AF40" s="304" t="s">
        <v>121</v>
      </c>
      <c r="AG40" s="305"/>
      <c r="AH40" s="304" t="s">
        <v>122</v>
      </c>
      <c r="AI40" s="305"/>
      <c r="AJ40" s="304" t="s">
        <v>121</v>
      </c>
      <c r="AK40" s="305"/>
      <c r="AL40" s="304" t="s">
        <v>122</v>
      </c>
      <c r="AM40" s="305"/>
    </row>
    <row r="41" spans="1:47" ht="22.8" customHeight="1">
      <c r="B41" s="304" t="s">
        <v>118</v>
      </c>
      <c r="C41" s="305"/>
      <c r="D41" s="334">
        <f>IF(D39="-","",COUNTIFS($B$12:$B$29,D$39,$C$12:$C$29,"A"))</f>
        <v>0</v>
      </c>
      <c r="E41" s="335"/>
      <c r="F41" s="334">
        <f>IF(D39="-","",COUNTIFS($B$12:$B$29,D$39,$C$12:$C$29,"B"))</f>
        <v>0</v>
      </c>
      <c r="G41" s="335"/>
      <c r="H41" s="334">
        <f>IF(H39="-","",COUNTIFS($B$12:$B$29,H$39,$C$12:$C$29,"A"))</f>
        <v>0</v>
      </c>
      <c r="I41" s="335"/>
      <c r="J41" s="334">
        <f>IF(H39="-","",COUNTIFS($B$12:$B$29,H$39,$C$12:$C$29,"B"))</f>
        <v>0</v>
      </c>
      <c r="K41" s="335"/>
      <c r="L41" s="334">
        <f>IF(L39="-","",COUNTIFS($B$12:$B$29,L$39,$C$12:$C$29,"A"))</f>
        <v>0</v>
      </c>
      <c r="M41" s="335"/>
      <c r="N41" s="334">
        <f>IF(L39="-","",COUNTIFS($B$12:$B$29,L$39,$C$12:$C$29,"B"))</f>
        <v>0</v>
      </c>
      <c r="O41" s="335"/>
      <c r="P41" s="334">
        <f>IF(P39="-","",COUNTIFS($B$12:$B$29,P$39,$C$12:$C$29,"A"))</f>
        <v>0</v>
      </c>
      <c r="Q41" s="335"/>
      <c r="R41" s="334">
        <f>IF(P39="-","",COUNTIFS($B$12:$B$29,P$39,$C$12:$C$29,"B"))</f>
        <v>0</v>
      </c>
      <c r="S41" s="335"/>
      <c r="T41" s="334">
        <f>IF(T39="-","",COUNTIFS($B$12:$B$29,T$39,$C$12:$C$29,"A"))</f>
        <v>0</v>
      </c>
      <c r="U41" s="335"/>
      <c r="V41" s="334">
        <f>IF(T39="-","",COUNTIFS($B$12:$B$29,T$39,$C$12:$C$29,"B"))</f>
        <v>0</v>
      </c>
      <c r="W41" s="335"/>
      <c r="X41" s="334">
        <f>IF(X39="-","",COUNTIFS($B$12:$B$29,X$39,$C$12:$C$29,"A"))</f>
        <v>0</v>
      </c>
      <c r="Y41" s="335"/>
      <c r="Z41" s="334">
        <f>IF(X39="-","",COUNTIFS($B$12:$B$29,X$39,$C$12:$C$29,"B"))</f>
        <v>0</v>
      </c>
      <c r="AA41" s="335"/>
      <c r="AB41" s="334" t="str">
        <f>IF(AB39="-","",COUNTIFS($B$12:$B$29,AB$39,$C$12:$C$29,"A"))</f>
        <v/>
      </c>
      <c r="AC41" s="335"/>
      <c r="AD41" s="334" t="str">
        <f>IF(AB39="-","",COUNTIFS($B$12:$B$29,AB$39,$C$12:$C$29,"B"))</f>
        <v/>
      </c>
      <c r="AE41" s="335"/>
      <c r="AF41" s="334" t="str">
        <f>IF(AF39="-","",COUNTIFS($B$12:$B$29,AF$39,$C$12:$C$29,"A"))</f>
        <v/>
      </c>
      <c r="AG41" s="335"/>
      <c r="AH41" s="334" t="str">
        <f>IF(AF39="-","",COUNTIFS($B$12:$B$29,AF$39,$C$12:$C$29,"B"))</f>
        <v/>
      </c>
      <c r="AI41" s="335"/>
      <c r="AJ41" s="334" t="str">
        <f>IF(AJ39="-","",COUNTIFS($B$12:$B$29,AJ$39,$C$12:$C$29,"A"))</f>
        <v/>
      </c>
      <c r="AK41" s="335"/>
      <c r="AL41" s="334" t="str">
        <f>IF(AJ39="-","",COUNTIFS($B$12:$B$29,AJ$39,$C$12:$C$29,"B"))</f>
        <v/>
      </c>
      <c r="AM41" s="335"/>
    </row>
    <row r="42" spans="1:47" ht="22.8" customHeight="1">
      <c r="B42" s="304" t="s">
        <v>119</v>
      </c>
      <c r="C42" s="305"/>
      <c r="D42" s="334">
        <f>IF(D39="-","",COUNTIFS($B$12:$B$29,D$39,$C$12:$C$29,"C"))</f>
        <v>0</v>
      </c>
      <c r="E42" s="335"/>
      <c r="F42" s="334">
        <f>IF(D39="-","",COUNTIFS($B$12:$B$29,D$39,$C$12:$C$29,"D"))</f>
        <v>0</v>
      </c>
      <c r="G42" s="335"/>
      <c r="H42" s="334">
        <f>IF(H39="-","",COUNTIFS($B$12:$B$29,H$39,$C$12:$C$29,"C"))</f>
        <v>0</v>
      </c>
      <c r="I42" s="335"/>
      <c r="J42" s="334">
        <f>IF(H39="-","",COUNTIFS($B$12:$B$29,H$39,$C$12:$C$29,"D"))</f>
        <v>0</v>
      </c>
      <c r="K42" s="335"/>
      <c r="L42" s="334">
        <f>IF(L39="-","",COUNTIFS($B$12:$B$29,L$39,$C$12:$C$29,"C"))</f>
        <v>0</v>
      </c>
      <c r="M42" s="335"/>
      <c r="N42" s="334">
        <f>IF(L39="-","",COUNTIFS($B$12:$B$29,L$39,$C$12:$C$29,"D"))</f>
        <v>0</v>
      </c>
      <c r="O42" s="335"/>
      <c r="P42" s="334">
        <f>IF(P39="-","",COUNTIFS($B$12:$B$29,P$39,$C$12:$C$29,"C"))</f>
        <v>0</v>
      </c>
      <c r="Q42" s="335"/>
      <c r="R42" s="334">
        <f>IF(P39="-","",COUNTIFS($B$12:$B$29,P$39,$C$12:$C$29,"D"))</f>
        <v>0</v>
      </c>
      <c r="S42" s="335"/>
      <c r="T42" s="334">
        <f>IF(T39="-","",COUNTIFS($B$12:$B$29,T$39,$C$12:$C$29,"C"))</f>
        <v>0</v>
      </c>
      <c r="U42" s="335"/>
      <c r="V42" s="334">
        <f>IF(T39="-","",COUNTIFS($B$12:$B$29,T$39,$C$12:$C$29,"D"))</f>
        <v>0</v>
      </c>
      <c r="W42" s="335"/>
      <c r="X42" s="334">
        <f>IF(X39="-","",COUNTIFS($B$12:$B$29,X$39,$C$12:$C$29,"C"))</f>
        <v>0</v>
      </c>
      <c r="Y42" s="335"/>
      <c r="Z42" s="334">
        <f>IF(X39="-","",COUNTIFS($B$12:$B$29,X$39,$C$12:$C$29,"D"))</f>
        <v>0</v>
      </c>
      <c r="AA42" s="335"/>
      <c r="AB42" s="334" t="str">
        <f>IF(AB39="-","",COUNTIFS($B$12:$B$29,AB$39,$C$12:$C$29,"C"))</f>
        <v/>
      </c>
      <c r="AC42" s="335"/>
      <c r="AD42" s="334" t="str">
        <f>IF(AB39="-","",COUNTIFS($B$12:$B$29,AB$39,$C$12:$C$29,"D"))</f>
        <v/>
      </c>
      <c r="AE42" s="335"/>
      <c r="AF42" s="334" t="str">
        <f>IF(AF39="-","",COUNTIFS($B$12:$B$29,AF$39,$C$12:$C$29,"C"))</f>
        <v/>
      </c>
      <c r="AG42" s="335"/>
      <c r="AH42" s="334" t="str">
        <f>IF(AF39="-","",COUNTIFS($B$12:$B$29,AF$39,$C$12:$C$29,"D"))</f>
        <v/>
      </c>
      <c r="AI42" s="335"/>
      <c r="AJ42" s="334" t="str">
        <f>IF(AJ39="-","",COUNTIFS($B$12:$B$29,AJ$39,$C$12:$C$29,"C"))</f>
        <v/>
      </c>
      <c r="AK42" s="335"/>
      <c r="AL42" s="334" t="str">
        <f>IF(AJ39="-","",COUNTIFS($B$12:$B$29,AJ$39,$C$12:$C$29,"D"))</f>
        <v/>
      </c>
      <c r="AM42" s="335"/>
    </row>
    <row r="43" spans="1:47" ht="22.8" customHeight="1">
      <c r="B43" s="532" t="s">
        <v>142</v>
      </c>
      <c r="C43" s="532"/>
      <c r="D43" s="336">
        <f>IF(D39="-","",ROUNDDOWN(SUMIFS($AQ$12:$AQ$29,$B$12:$B$29,D39,$AS$12:$AS$29,"")/$AP$5,1)+ROUNDDOWN(SUMIFS($AQ$12:$AQ$29,$B$12:$B$29,D39,$AS$12:$AS$29,"○")/(30*IF($AP$3="4週",(28-$G$12)/28,(DAY(EOMONTH($K$10,0))-$G$12)/DAY(EOMONTH($K$10,0)))),1))</f>
        <v>0</v>
      </c>
      <c r="E43" s="337"/>
      <c r="F43" s="337"/>
      <c r="G43" s="338"/>
      <c r="H43" s="336">
        <f t="shared" ref="H43" si="13">IF(H39="-","",ROUNDDOWN(SUMIFS($AQ$12:$AQ$29,$B$12:$B$29,H39,$AS$12:$AS$29,"")/$AP$5,1)+ROUNDDOWN(SUMIFS($AQ$12:$AQ$29,$B$12:$B$29,H39,$AS$12:$AS$29,"○")/(30*IF($AP$3="4週",(28-$G$12)/28,(DAY(EOMONTH($K$10,0))-$G$12)/DAY(EOMONTH($K$10,0)))),1))</f>
        <v>0</v>
      </c>
      <c r="I43" s="337"/>
      <c r="J43" s="337"/>
      <c r="K43" s="338"/>
      <c r="L43" s="336">
        <f t="shared" ref="L43" si="14">IF(L39="-","",ROUNDDOWN(SUMIFS($AQ$12:$AQ$29,$B$12:$B$29,L39,$AS$12:$AS$29,"")/$AP$5,1)+ROUNDDOWN(SUMIFS($AQ$12:$AQ$29,$B$12:$B$29,L39,$AS$12:$AS$29,"○")/(30*IF($AP$3="4週",(28-$G$12)/28,(DAY(EOMONTH($K$10,0))-$G$12)/DAY(EOMONTH($K$10,0)))),1))</f>
        <v>0</v>
      </c>
      <c r="M43" s="337"/>
      <c r="N43" s="337"/>
      <c r="O43" s="338"/>
      <c r="P43" s="336">
        <f t="shared" ref="P43" si="15">IF(P39="-","",ROUNDDOWN(SUMIFS($AQ$12:$AQ$29,$B$12:$B$29,P39,$AS$12:$AS$29,"")/$AP$5,1)+ROUNDDOWN(SUMIFS($AQ$12:$AQ$29,$B$12:$B$29,P39,$AS$12:$AS$29,"○")/(30*IF($AP$3="4週",(28-$G$12)/28,(DAY(EOMONTH($K$10,0))-$G$12)/DAY(EOMONTH($K$10,0)))),1))</f>
        <v>0</v>
      </c>
      <c r="Q43" s="337"/>
      <c r="R43" s="337"/>
      <c r="S43" s="338"/>
      <c r="T43" s="336">
        <f t="shared" ref="T43" si="16">IF(T39="-","",ROUNDDOWN(SUMIFS($AQ$12:$AQ$29,$B$12:$B$29,T39,$AS$12:$AS$29,"")/$AP$5,1)+ROUNDDOWN(SUMIFS($AQ$12:$AQ$29,$B$12:$B$29,T39,$AS$12:$AS$29,"○")/(30*IF($AP$3="4週",(28-$G$12)/28,(DAY(EOMONTH($K$10,0))-$G$12)/DAY(EOMONTH($K$10,0)))),1))</f>
        <v>0</v>
      </c>
      <c r="U43" s="337"/>
      <c r="V43" s="337"/>
      <c r="W43" s="338"/>
      <c r="X43" s="336">
        <f t="shared" ref="X43" si="17">IF(X39="-","",ROUNDDOWN(SUMIFS($AQ$12:$AQ$29,$B$12:$B$29,X39,$AS$12:$AS$29,"")/$AP$5,1)+ROUNDDOWN(SUMIFS($AQ$12:$AQ$29,$B$12:$B$29,X39,$AS$12:$AS$29,"○")/(30*IF($AP$3="4週",(28-$G$12)/28,(DAY(EOMONTH($K$10,0))-$G$12)/DAY(EOMONTH($K$10,0)))),1))</f>
        <v>0</v>
      </c>
      <c r="Y43" s="337"/>
      <c r="Z43" s="337"/>
      <c r="AA43" s="338"/>
      <c r="AB43" s="336" t="str">
        <f t="shared" ref="AB43" si="18">IF(AB39="-","",ROUNDDOWN(SUMIFS($AQ$12:$AQ$29,$B$12:$B$29,AB39,$AS$12:$AS$29,"")/$AP$5,1)+ROUNDDOWN(SUMIFS($AQ$12:$AQ$29,$B$12:$B$29,AB39,$AS$12:$AS$29,"○")/(30*IF($AP$3="4週",(28-$G$12)/28,(DAY(EOMONTH($K$10,0))-$G$12)/DAY(EOMONTH($K$10,0)))),1))</f>
        <v/>
      </c>
      <c r="AC43" s="337"/>
      <c r="AD43" s="337"/>
      <c r="AE43" s="338"/>
      <c r="AF43" s="336" t="str">
        <f t="shared" ref="AF43" si="19">IF(AF39="-","",ROUNDDOWN(SUMIFS($AQ$12:$AQ$29,$B$12:$B$29,AF39,$AS$12:$AS$29,"")/$AP$5,1)+ROUNDDOWN(SUMIFS($AQ$12:$AQ$29,$B$12:$B$29,AF39,$AS$12:$AS$29,"○")/(30*IF($AP$3="4週",(28-$G$12)/28,(DAY(EOMONTH($K$10,0))-$G$12)/DAY(EOMONTH($K$10,0)))),1))</f>
        <v/>
      </c>
      <c r="AG43" s="337"/>
      <c r="AH43" s="337"/>
      <c r="AI43" s="338"/>
      <c r="AJ43" s="336" t="str">
        <f t="shared" ref="AJ43" si="20">IF(AJ39="-","",ROUNDDOWN(SUMIFS($AQ$12:$AQ$29,$B$12:$B$29,AJ39,$AS$12:$AS$29,"")/$AP$5,1)+ROUNDDOWN(SUMIFS($AQ$12:$AQ$29,$B$12:$B$29,AJ39,$AS$12:$AS$29,"○")/(30*IF($AP$3="4週",(28-$G$12)/28,(DAY(EOMONTH($K$10,0))-$G$12)/DAY(EOMONTH($K$10,0)))),1))</f>
        <v/>
      </c>
      <c r="AK43" s="337"/>
      <c r="AL43" s="337"/>
      <c r="AM43" s="338"/>
    </row>
    <row r="44" spans="1:47" ht="22.8" customHeight="1">
      <c r="B44" s="532" t="s">
        <v>251</v>
      </c>
      <c r="C44" s="532"/>
      <c r="D44" s="298">
        <f>IF(D39="-","",SUMIFS($AQ$12:$AQ$29,$B$12:$B$29,D39))</f>
        <v>0</v>
      </c>
      <c r="E44" s="299"/>
      <c r="F44" s="299"/>
      <c r="G44" s="300"/>
      <c r="H44" s="298">
        <f t="shared" ref="H44" si="21">IF(H39="-","",SUMIFS($AQ$12:$AQ$29,$B$12:$B$29,H39))</f>
        <v>0</v>
      </c>
      <c r="I44" s="299"/>
      <c r="J44" s="299"/>
      <c r="K44" s="300"/>
      <c r="L44" s="298">
        <f t="shared" ref="L44" si="22">IF(L39="-","",SUMIFS($AQ$12:$AQ$29,$B$12:$B$29,L39))</f>
        <v>0</v>
      </c>
      <c r="M44" s="299"/>
      <c r="N44" s="299"/>
      <c r="O44" s="300"/>
      <c r="P44" s="298">
        <f t="shared" ref="P44" si="23">IF(P39="-","",SUMIFS($AQ$12:$AQ$29,$B$12:$B$29,P39))</f>
        <v>0</v>
      </c>
      <c r="Q44" s="299"/>
      <c r="R44" s="299"/>
      <c r="S44" s="300"/>
      <c r="T44" s="298">
        <f t="shared" ref="T44" si="24">IF(T39="-","",SUMIFS($AQ$12:$AQ$29,$B$12:$B$29,T39))</f>
        <v>0</v>
      </c>
      <c r="U44" s="299"/>
      <c r="V44" s="299"/>
      <c r="W44" s="300"/>
      <c r="X44" s="298">
        <f t="shared" ref="X44" si="25">IF(X39="-","",SUMIFS($AQ$12:$AQ$29,$B$12:$B$29,X39))</f>
        <v>0</v>
      </c>
      <c r="Y44" s="299"/>
      <c r="Z44" s="299"/>
      <c r="AA44" s="300"/>
      <c r="AB44" s="298" t="str">
        <f t="shared" ref="AB44" si="26">IF(AB39="-","",SUMIFS($AQ$12:$AQ$29,$B$12:$B$29,AB39))</f>
        <v/>
      </c>
      <c r="AC44" s="299"/>
      <c r="AD44" s="299"/>
      <c r="AE44" s="300"/>
      <c r="AF44" s="298" t="str">
        <f t="shared" ref="AF44" si="27">IF(AF39="-","",SUMIFS($AQ$12:$AQ$29,$B$12:$B$29,AF39))</f>
        <v/>
      </c>
      <c r="AG44" s="299"/>
      <c r="AH44" s="299"/>
      <c r="AI44" s="300"/>
      <c r="AJ44" s="298" t="str">
        <f t="shared" ref="AJ44" si="28">IF(AJ39="-","",SUMIFS($AQ$12:$AQ$29,$B$12:$B$29,AJ39))</f>
        <v/>
      </c>
      <c r="AK44" s="299"/>
      <c r="AL44" s="299"/>
      <c r="AM44" s="300"/>
    </row>
    <row r="45" spans="1:47" ht="22.8" customHeight="1">
      <c r="B45" s="306" t="s">
        <v>151</v>
      </c>
      <c r="C45" s="307"/>
      <c r="D45" s="316" t="s">
        <v>143</v>
      </c>
      <c r="E45" s="317"/>
      <c r="F45" s="317"/>
      <c r="G45" s="318"/>
      <c r="H45" s="580">
        <f ca="1">IF($AF$5="",0,ROUNDUP($AF$5/30,0))</f>
        <v>0</v>
      </c>
      <c r="I45" s="580"/>
      <c r="J45" s="580"/>
      <c r="K45" s="580"/>
      <c r="L45" s="579">
        <f ca="1">H35</f>
        <v>0</v>
      </c>
      <c r="M45" s="579"/>
      <c r="N45" s="579"/>
      <c r="O45" s="579"/>
      <c r="P45" s="579">
        <f ca="1">H36</f>
        <v>0</v>
      </c>
      <c r="Q45" s="579"/>
      <c r="R45" s="579"/>
      <c r="S45" s="579"/>
      <c r="T45" s="579" t="str">
        <f>IF($K$4="5:1","1人","-")</f>
        <v>-</v>
      </c>
      <c r="U45" s="579"/>
      <c r="V45" s="579"/>
      <c r="W45" s="579"/>
      <c r="X45" s="579" t="s">
        <v>152</v>
      </c>
      <c r="Y45" s="579"/>
      <c r="Z45" s="579"/>
      <c r="AA45" s="579"/>
      <c r="AB45" s="579" t="s">
        <v>152</v>
      </c>
      <c r="AC45" s="579"/>
      <c r="AD45" s="579"/>
      <c r="AE45" s="579"/>
      <c r="AF45" s="579" t="s">
        <v>152</v>
      </c>
      <c r="AG45" s="579"/>
      <c r="AH45" s="579"/>
      <c r="AI45" s="579"/>
      <c r="AJ45" s="579" t="s">
        <v>152</v>
      </c>
      <c r="AK45" s="579"/>
      <c r="AL45" s="579"/>
      <c r="AM45" s="579"/>
    </row>
    <row r="46" spans="1:47" ht="22.8" customHeight="1">
      <c r="B46" s="308"/>
      <c r="C46" s="309"/>
      <c r="D46" s="319"/>
      <c r="E46" s="320"/>
      <c r="F46" s="320"/>
      <c r="G46" s="321"/>
      <c r="H46" s="594">
        <f ca="1">IF($AF$5="",0,ROUNDUP($AF$5/30,0))</f>
        <v>0</v>
      </c>
      <c r="I46" s="594"/>
      <c r="J46" s="594"/>
      <c r="K46" s="594"/>
      <c r="L46" s="482" t="str">
        <f>IF(COUNTIF($AP$1:$AP$1,"*日中サービス*")&gt;0,"いずれかは常勤1人","-")</f>
        <v>-</v>
      </c>
      <c r="M46" s="483"/>
      <c r="N46" s="483"/>
      <c r="O46" s="483"/>
      <c r="P46" s="483"/>
      <c r="Q46" s="483"/>
      <c r="R46" s="483"/>
      <c r="S46" s="484"/>
      <c r="T46" s="590" t="str">
        <f>IF(COUNTIF($AP$1:$AP$1,"*日中サービス*")&gt;0,"住居ごとに1人","-")</f>
        <v>-</v>
      </c>
      <c r="U46" s="590"/>
      <c r="V46" s="590"/>
      <c r="W46" s="590"/>
      <c r="X46" s="590" t="s">
        <v>152</v>
      </c>
      <c r="Y46" s="590"/>
      <c r="Z46" s="590"/>
      <c r="AA46" s="590"/>
      <c r="AB46" s="590" t="s">
        <v>152</v>
      </c>
      <c r="AC46" s="590"/>
      <c r="AD46" s="590"/>
      <c r="AE46" s="590"/>
      <c r="AF46" s="590" t="s">
        <v>152</v>
      </c>
      <c r="AG46" s="590"/>
      <c r="AH46" s="590"/>
      <c r="AI46" s="590"/>
      <c r="AJ46" s="590" t="s">
        <v>152</v>
      </c>
      <c r="AK46" s="590"/>
      <c r="AL46" s="590"/>
      <c r="AM46" s="590"/>
    </row>
    <row r="47" spans="1:47" ht="22.8" customHeight="1">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row>
    <row r="48" spans="1:47" ht="22.8" customHeight="1">
      <c r="B48" s="1" t="s">
        <v>4</v>
      </c>
    </row>
    <row r="49" spans="2:47" ht="22.8" customHeight="1">
      <c r="B49" s="73" t="s">
        <v>159</v>
      </c>
      <c r="C49" s="297" t="s">
        <v>218</v>
      </c>
      <c r="D49" s="297"/>
      <c r="E49" s="297"/>
      <c r="F49" s="297"/>
      <c r="G49" s="297"/>
      <c r="H49" s="297"/>
      <c r="I49" s="297"/>
      <c r="J49" s="297"/>
      <c r="K49" s="297"/>
      <c r="L49" s="297"/>
      <c r="M49" s="297"/>
      <c r="N49" s="297"/>
      <c r="O49" s="297"/>
      <c r="P49" s="297"/>
      <c r="Q49" s="297"/>
      <c r="R49" s="297"/>
      <c r="S49" s="297"/>
      <c r="T49" s="297"/>
      <c r="U49" s="297"/>
      <c r="V49" s="297"/>
      <c r="W49" s="297"/>
      <c r="X49" s="297"/>
      <c r="Y49" s="297"/>
      <c r="Z49" s="297"/>
      <c r="AA49" s="297"/>
      <c r="AB49" s="297"/>
      <c r="AC49" s="297"/>
      <c r="AD49" s="297"/>
      <c r="AE49" s="297"/>
      <c r="AF49" s="297"/>
      <c r="AG49" s="297"/>
      <c r="AH49" s="297"/>
      <c r="AI49" s="297"/>
      <c r="AJ49" s="297"/>
      <c r="AK49" s="297"/>
      <c r="AL49" s="297"/>
      <c r="AM49" s="297"/>
      <c r="AN49" s="297"/>
      <c r="AO49" s="297"/>
      <c r="AP49" s="297"/>
      <c r="AQ49" s="297"/>
      <c r="AR49" s="297"/>
      <c r="AS49" s="297"/>
      <c r="AT49" s="297"/>
      <c r="AU49" s="54"/>
    </row>
    <row r="50" spans="2:47" ht="22.8" customHeight="1">
      <c r="B50" s="73" t="s">
        <v>160</v>
      </c>
      <c r="C50" s="285" t="s">
        <v>162</v>
      </c>
      <c r="D50" s="285"/>
      <c r="E50" s="285"/>
      <c r="F50" s="285"/>
      <c r="G50" s="285"/>
      <c r="H50" s="285"/>
      <c r="I50" s="285"/>
      <c r="J50" s="285"/>
      <c r="K50" s="285"/>
      <c r="L50" s="285"/>
      <c r="M50" s="285"/>
      <c r="N50" s="285"/>
      <c r="O50" s="285"/>
      <c r="P50" s="285"/>
      <c r="Q50" s="285"/>
      <c r="R50" s="285"/>
      <c r="S50" s="285"/>
      <c r="T50" s="285"/>
      <c r="U50" s="285"/>
      <c r="V50" s="285"/>
      <c r="W50" s="285"/>
      <c r="X50" s="285"/>
      <c r="Y50" s="285"/>
      <c r="Z50" s="285"/>
      <c r="AA50" s="285"/>
      <c r="AB50" s="285"/>
      <c r="AC50" s="285"/>
      <c r="AD50" s="285"/>
      <c r="AE50" s="285"/>
      <c r="AF50" s="285"/>
      <c r="AG50" s="285"/>
      <c r="AH50" s="285"/>
      <c r="AI50" s="285"/>
      <c r="AJ50" s="285"/>
      <c r="AK50" s="285"/>
      <c r="AL50" s="285"/>
      <c r="AM50" s="285"/>
      <c r="AN50" s="285"/>
      <c r="AO50" s="285"/>
      <c r="AP50" s="285"/>
      <c r="AQ50" s="285"/>
      <c r="AR50" s="285"/>
      <c r="AS50" s="285"/>
      <c r="AT50" s="285"/>
    </row>
    <row r="51" spans="2:47" ht="22.8" customHeight="1">
      <c r="B51" s="73" t="s">
        <v>161</v>
      </c>
      <c r="C51" s="285" t="s">
        <v>163</v>
      </c>
      <c r="D51" s="285"/>
      <c r="E51" s="285"/>
      <c r="F51" s="285"/>
      <c r="G51" s="285"/>
      <c r="H51" s="285"/>
      <c r="I51" s="285"/>
      <c r="J51" s="285"/>
      <c r="K51" s="285"/>
      <c r="L51" s="285"/>
      <c r="M51" s="285"/>
      <c r="N51" s="285"/>
      <c r="O51" s="285"/>
      <c r="P51" s="285"/>
      <c r="Q51" s="285"/>
      <c r="R51" s="285"/>
      <c r="S51" s="285"/>
      <c r="T51" s="285"/>
      <c r="U51" s="285"/>
      <c r="V51" s="285"/>
      <c r="W51" s="285"/>
      <c r="X51" s="285"/>
      <c r="Y51" s="285"/>
      <c r="Z51" s="285"/>
      <c r="AA51" s="285"/>
      <c r="AB51" s="285"/>
      <c r="AC51" s="285"/>
      <c r="AD51" s="285"/>
      <c r="AE51" s="285"/>
      <c r="AF51" s="285"/>
      <c r="AG51" s="285"/>
      <c r="AH51" s="285"/>
      <c r="AI51" s="285"/>
      <c r="AJ51" s="285"/>
      <c r="AK51" s="285"/>
      <c r="AL51" s="285"/>
      <c r="AM51" s="285"/>
      <c r="AN51" s="285"/>
      <c r="AO51" s="285"/>
      <c r="AP51" s="285"/>
      <c r="AQ51" s="285"/>
      <c r="AR51" s="285"/>
      <c r="AS51" s="285"/>
      <c r="AT51" s="285"/>
    </row>
    <row r="52" spans="2:47" ht="22.8" customHeight="1">
      <c r="B52" s="73" t="s">
        <v>164</v>
      </c>
      <c r="C52" s="285" t="s">
        <v>166</v>
      </c>
      <c r="D52" s="285"/>
      <c r="E52" s="285"/>
      <c r="F52" s="285"/>
      <c r="G52" s="285"/>
      <c r="H52" s="285"/>
      <c r="I52" s="285"/>
      <c r="J52" s="285"/>
      <c r="K52" s="285"/>
      <c r="L52" s="285"/>
      <c r="M52" s="285"/>
      <c r="N52" s="285"/>
      <c r="O52" s="285"/>
      <c r="P52" s="285"/>
      <c r="Q52" s="285"/>
      <c r="R52" s="285"/>
      <c r="S52" s="285"/>
      <c r="T52" s="285"/>
      <c r="U52" s="285"/>
      <c r="V52" s="285"/>
      <c r="W52" s="285"/>
      <c r="X52" s="285"/>
      <c r="Y52" s="285"/>
      <c r="Z52" s="285"/>
      <c r="AA52" s="285"/>
      <c r="AB52" s="285"/>
      <c r="AC52" s="285"/>
      <c r="AD52" s="285"/>
      <c r="AE52" s="285"/>
      <c r="AF52" s="285"/>
      <c r="AG52" s="285"/>
      <c r="AH52" s="285"/>
      <c r="AI52" s="285"/>
      <c r="AJ52" s="285"/>
      <c r="AK52" s="285"/>
      <c r="AL52" s="285"/>
      <c r="AM52" s="285"/>
      <c r="AN52" s="285"/>
      <c r="AO52" s="285"/>
      <c r="AP52" s="285"/>
      <c r="AQ52" s="285"/>
      <c r="AR52" s="285"/>
      <c r="AS52" s="285"/>
      <c r="AT52" s="285"/>
    </row>
    <row r="53" spans="2:47" ht="22.8" customHeight="1">
      <c r="B53" s="73" t="s">
        <v>165</v>
      </c>
      <c r="C53" s="285" t="s">
        <v>167</v>
      </c>
      <c r="D53" s="285"/>
      <c r="E53" s="285"/>
      <c r="F53" s="285"/>
      <c r="G53" s="285"/>
      <c r="H53" s="285"/>
      <c r="I53" s="285"/>
      <c r="J53" s="285"/>
      <c r="K53" s="285"/>
      <c r="L53" s="285"/>
      <c r="M53" s="285"/>
      <c r="N53" s="285"/>
      <c r="O53" s="285"/>
      <c r="P53" s="285"/>
      <c r="Q53" s="285"/>
      <c r="R53" s="285"/>
      <c r="S53" s="285"/>
      <c r="T53" s="285"/>
      <c r="U53" s="285"/>
      <c r="V53" s="285"/>
      <c r="W53" s="285"/>
      <c r="X53" s="285"/>
      <c r="Y53" s="285"/>
      <c r="Z53" s="285"/>
      <c r="AA53" s="285"/>
      <c r="AB53" s="285"/>
      <c r="AC53" s="285"/>
      <c r="AD53" s="285"/>
      <c r="AE53" s="285"/>
      <c r="AF53" s="285"/>
      <c r="AG53" s="285"/>
      <c r="AH53" s="285"/>
      <c r="AI53" s="285"/>
      <c r="AJ53" s="285"/>
      <c r="AK53" s="285"/>
      <c r="AL53" s="285"/>
      <c r="AM53" s="285"/>
      <c r="AN53" s="285"/>
      <c r="AO53" s="285"/>
      <c r="AP53" s="285"/>
      <c r="AQ53" s="285"/>
      <c r="AR53" s="285"/>
      <c r="AS53" s="285"/>
      <c r="AT53" s="285"/>
    </row>
    <row r="54" spans="2:47" ht="22.8" customHeight="1">
      <c r="B54" s="73"/>
      <c r="D54" s="576" t="s">
        <v>168</v>
      </c>
      <c r="E54" s="576"/>
      <c r="F54" s="576" t="s">
        <v>169</v>
      </c>
      <c r="G54" s="576"/>
      <c r="H54" s="576"/>
      <c r="I54" s="576"/>
      <c r="J54" s="576"/>
      <c r="K54" s="2"/>
      <c r="L54" s="1" t="s">
        <v>211</v>
      </c>
    </row>
    <row r="55" spans="2:47" ht="22.8" customHeight="1">
      <c r="B55" s="73"/>
      <c r="D55" s="577" t="s">
        <v>170</v>
      </c>
      <c r="E55" s="577"/>
      <c r="F55" s="578" t="s">
        <v>171</v>
      </c>
      <c r="G55" s="578"/>
      <c r="H55" s="578"/>
      <c r="I55" s="578"/>
      <c r="J55" s="578"/>
      <c r="M55" s="1" t="s">
        <v>213</v>
      </c>
    </row>
    <row r="56" spans="2:47" ht="22.8" customHeight="1">
      <c r="B56" s="73"/>
      <c r="D56" s="577" t="s">
        <v>172</v>
      </c>
      <c r="E56" s="577"/>
      <c r="F56" s="578" t="s">
        <v>173</v>
      </c>
      <c r="G56" s="578"/>
      <c r="H56" s="578"/>
      <c r="I56" s="578"/>
      <c r="J56" s="578"/>
      <c r="M56" s="67" t="s">
        <v>212</v>
      </c>
    </row>
    <row r="57" spans="2:47" ht="22.8" customHeight="1">
      <c r="B57" s="73"/>
      <c r="D57" s="577" t="s">
        <v>174</v>
      </c>
      <c r="E57" s="577"/>
      <c r="F57" s="578" t="s">
        <v>175</v>
      </c>
      <c r="G57" s="578"/>
      <c r="H57" s="578"/>
      <c r="I57" s="578"/>
      <c r="J57" s="578"/>
      <c r="M57" s="1" t="s">
        <v>214</v>
      </c>
    </row>
    <row r="58" spans="2:47" ht="22.8" customHeight="1">
      <c r="B58" s="73"/>
      <c r="D58" s="577" t="s">
        <v>176</v>
      </c>
      <c r="E58" s="577"/>
      <c r="F58" s="578" t="s">
        <v>177</v>
      </c>
      <c r="G58" s="578"/>
      <c r="H58" s="578"/>
      <c r="I58" s="578"/>
      <c r="J58" s="578"/>
    </row>
    <row r="59" spans="2:47" ht="22.8" customHeight="1">
      <c r="B59" s="73" t="s">
        <v>178</v>
      </c>
      <c r="C59" s="285" t="s">
        <v>179</v>
      </c>
      <c r="D59" s="285"/>
      <c r="E59" s="285"/>
      <c r="F59" s="285"/>
      <c r="G59" s="285"/>
      <c r="H59" s="285"/>
      <c r="I59" s="285"/>
      <c r="J59" s="285"/>
      <c r="K59" s="285"/>
      <c r="L59" s="285"/>
      <c r="M59" s="285"/>
      <c r="N59" s="285"/>
      <c r="O59" s="285"/>
      <c r="P59" s="285"/>
      <c r="Q59" s="285"/>
      <c r="R59" s="285"/>
      <c r="S59" s="285"/>
      <c r="T59" s="285"/>
      <c r="U59" s="285"/>
      <c r="V59" s="285"/>
      <c r="W59" s="285"/>
      <c r="X59" s="285"/>
      <c r="Y59" s="285"/>
      <c r="Z59" s="285"/>
      <c r="AA59" s="285"/>
      <c r="AB59" s="285"/>
      <c r="AC59" s="285"/>
      <c r="AD59" s="285"/>
      <c r="AE59" s="285"/>
      <c r="AF59" s="285"/>
      <c r="AG59" s="285"/>
      <c r="AH59" s="285"/>
      <c r="AI59" s="285"/>
      <c r="AJ59" s="285"/>
      <c r="AK59" s="285"/>
      <c r="AL59" s="285"/>
      <c r="AM59" s="285"/>
      <c r="AN59" s="285"/>
      <c r="AO59" s="285"/>
      <c r="AP59" s="285"/>
      <c r="AQ59" s="285"/>
      <c r="AR59" s="285"/>
      <c r="AS59" s="285"/>
      <c r="AT59" s="285"/>
    </row>
    <row r="60" spans="2:47" ht="22.8" customHeight="1">
      <c r="B60" s="73"/>
      <c r="C60" s="285" t="s">
        <v>180</v>
      </c>
      <c r="D60" s="285"/>
      <c r="E60" s="285"/>
      <c r="F60" s="285"/>
      <c r="G60" s="285"/>
      <c r="H60" s="285"/>
      <c r="I60" s="285"/>
      <c r="J60" s="285"/>
      <c r="K60" s="285"/>
      <c r="L60" s="285"/>
      <c r="M60" s="285"/>
      <c r="N60" s="285"/>
      <c r="O60" s="285"/>
      <c r="P60" s="285"/>
      <c r="Q60" s="285"/>
      <c r="R60" s="285"/>
      <c r="S60" s="285"/>
      <c r="T60" s="285"/>
      <c r="U60" s="285"/>
      <c r="V60" s="285"/>
      <c r="W60" s="285"/>
      <c r="X60" s="285"/>
      <c r="Y60" s="285"/>
      <c r="Z60" s="285"/>
      <c r="AA60" s="285"/>
      <c r="AB60" s="285"/>
      <c r="AC60" s="285"/>
      <c r="AD60" s="285"/>
      <c r="AE60" s="285"/>
      <c r="AF60" s="285"/>
      <c r="AG60" s="285"/>
      <c r="AH60" s="285"/>
      <c r="AI60" s="285"/>
      <c r="AJ60" s="285"/>
      <c r="AK60" s="285"/>
      <c r="AL60" s="285"/>
      <c r="AM60" s="285"/>
      <c r="AN60" s="285"/>
      <c r="AO60" s="285"/>
      <c r="AP60" s="285"/>
      <c r="AQ60" s="285"/>
      <c r="AR60" s="285"/>
      <c r="AS60" s="285"/>
      <c r="AT60" s="285"/>
    </row>
    <row r="61" spans="2:47" ht="22.8" customHeight="1">
      <c r="B61" s="73" t="s">
        <v>181</v>
      </c>
      <c r="C61" s="285" t="s">
        <v>182</v>
      </c>
      <c r="D61" s="285"/>
      <c r="E61" s="285"/>
      <c r="F61" s="285"/>
      <c r="G61" s="285"/>
      <c r="H61" s="285"/>
      <c r="I61" s="285"/>
      <c r="J61" s="285"/>
      <c r="K61" s="285"/>
      <c r="L61" s="285"/>
      <c r="M61" s="285"/>
      <c r="N61" s="285"/>
      <c r="O61" s="285"/>
      <c r="P61" s="285"/>
      <c r="Q61" s="285"/>
      <c r="R61" s="285"/>
      <c r="S61" s="285"/>
      <c r="T61" s="285"/>
      <c r="U61" s="285"/>
      <c r="V61" s="285"/>
      <c r="W61" s="285"/>
      <c r="X61" s="285"/>
      <c r="Y61" s="285"/>
      <c r="Z61" s="285"/>
      <c r="AA61" s="285"/>
      <c r="AB61" s="285"/>
      <c r="AC61" s="285"/>
      <c r="AD61" s="285"/>
      <c r="AE61" s="285"/>
      <c r="AF61" s="285"/>
      <c r="AG61" s="285"/>
      <c r="AH61" s="285"/>
      <c r="AI61" s="285"/>
      <c r="AJ61" s="285"/>
      <c r="AK61" s="285"/>
      <c r="AL61" s="285"/>
      <c r="AM61" s="285"/>
      <c r="AN61" s="285"/>
      <c r="AO61" s="285"/>
      <c r="AP61" s="285"/>
      <c r="AQ61" s="285"/>
      <c r="AR61" s="285"/>
      <c r="AS61" s="285"/>
      <c r="AT61" s="285"/>
    </row>
    <row r="62" spans="2:47" ht="22.8" customHeight="1">
      <c r="B62" s="73" t="s">
        <v>183</v>
      </c>
      <c r="C62" s="285" t="s">
        <v>189</v>
      </c>
      <c r="D62" s="285"/>
      <c r="E62" s="285"/>
      <c r="F62" s="285"/>
      <c r="G62" s="285"/>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5"/>
      <c r="AI62" s="285"/>
      <c r="AJ62" s="285"/>
      <c r="AK62" s="285"/>
      <c r="AL62" s="285"/>
      <c r="AM62" s="285"/>
      <c r="AN62" s="285"/>
      <c r="AO62" s="285"/>
      <c r="AP62" s="285"/>
      <c r="AQ62" s="285"/>
      <c r="AR62" s="285"/>
      <c r="AS62" s="285"/>
      <c r="AT62" s="285"/>
    </row>
    <row r="63" spans="2:47" ht="22.8" customHeight="1">
      <c r="B63" s="73" t="s">
        <v>184</v>
      </c>
      <c r="C63" s="285" t="s">
        <v>198</v>
      </c>
      <c r="D63" s="285"/>
      <c r="E63" s="285"/>
      <c r="F63" s="285"/>
      <c r="G63" s="285"/>
      <c r="H63" s="285"/>
      <c r="I63" s="285"/>
      <c r="J63" s="285"/>
      <c r="K63" s="285"/>
      <c r="L63" s="285"/>
      <c r="M63" s="285"/>
      <c r="N63" s="285"/>
      <c r="O63" s="285"/>
      <c r="P63" s="285"/>
      <c r="Q63" s="285"/>
      <c r="R63" s="285"/>
      <c r="S63" s="285"/>
      <c r="T63" s="285"/>
      <c r="U63" s="285"/>
      <c r="V63" s="285"/>
      <c r="W63" s="285"/>
      <c r="X63" s="285"/>
      <c r="Y63" s="285"/>
      <c r="Z63" s="285"/>
      <c r="AA63" s="285"/>
      <c r="AB63" s="285"/>
      <c r="AC63" s="285"/>
      <c r="AD63" s="285"/>
      <c r="AE63" s="285"/>
      <c r="AF63" s="285"/>
      <c r="AG63" s="285"/>
      <c r="AH63" s="285"/>
      <c r="AI63" s="285"/>
      <c r="AJ63" s="285"/>
      <c r="AK63" s="285"/>
      <c r="AL63" s="285"/>
      <c r="AM63" s="285"/>
      <c r="AN63" s="285"/>
      <c r="AO63" s="285"/>
      <c r="AP63" s="285"/>
      <c r="AQ63" s="285"/>
      <c r="AR63" s="285"/>
      <c r="AS63" s="285"/>
      <c r="AT63" s="285"/>
    </row>
    <row r="64" spans="2:47" ht="22.8" customHeight="1">
      <c r="B64" s="73"/>
      <c r="C64" s="285" t="s">
        <v>190</v>
      </c>
      <c r="D64" s="285"/>
      <c r="E64" s="285"/>
      <c r="F64" s="285"/>
      <c r="G64" s="285"/>
      <c r="H64" s="285"/>
      <c r="I64" s="285"/>
      <c r="J64" s="285"/>
      <c r="K64" s="285"/>
      <c r="L64" s="285"/>
      <c r="M64" s="285"/>
      <c r="N64" s="285"/>
      <c r="O64" s="285"/>
      <c r="P64" s="285"/>
      <c r="Q64" s="285"/>
      <c r="R64" s="285"/>
      <c r="S64" s="285"/>
      <c r="T64" s="285"/>
      <c r="U64" s="285"/>
      <c r="V64" s="285"/>
      <c r="W64" s="285"/>
      <c r="X64" s="285"/>
      <c r="Y64" s="285"/>
      <c r="Z64" s="285"/>
      <c r="AA64" s="285"/>
      <c r="AB64" s="285"/>
      <c r="AC64" s="285"/>
      <c r="AD64" s="285"/>
      <c r="AE64" s="285"/>
      <c r="AF64" s="285"/>
      <c r="AG64" s="285"/>
      <c r="AH64" s="285"/>
      <c r="AI64" s="285"/>
      <c r="AJ64" s="285"/>
      <c r="AK64" s="285"/>
      <c r="AL64" s="285"/>
      <c r="AM64" s="285"/>
      <c r="AN64" s="285"/>
      <c r="AO64" s="285"/>
      <c r="AP64" s="285"/>
      <c r="AQ64" s="285"/>
      <c r="AR64" s="285"/>
      <c r="AS64" s="285"/>
      <c r="AT64" s="285"/>
    </row>
    <row r="65" spans="2:46" ht="22.8" customHeight="1">
      <c r="B65" s="73"/>
      <c r="C65" s="285" t="s">
        <v>185</v>
      </c>
      <c r="D65" s="285"/>
      <c r="E65" s="285"/>
      <c r="F65" s="285"/>
      <c r="G65" s="285"/>
      <c r="H65" s="285"/>
      <c r="I65" s="285"/>
      <c r="J65" s="285"/>
      <c r="K65" s="285"/>
      <c r="L65" s="285"/>
      <c r="M65" s="285"/>
      <c r="N65" s="285"/>
      <c r="O65" s="285"/>
      <c r="P65" s="285"/>
      <c r="Q65" s="285"/>
      <c r="R65" s="285"/>
      <c r="S65" s="285"/>
      <c r="T65" s="285"/>
      <c r="U65" s="285"/>
      <c r="V65" s="285"/>
      <c r="W65" s="285"/>
      <c r="X65" s="285"/>
      <c r="Y65" s="285"/>
      <c r="Z65" s="285"/>
      <c r="AA65" s="285"/>
      <c r="AB65" s="285"/>
      <c r="AC65" s="285"/>
      <c r="AD65" s="285"/>
      <c r="AE65" s="285"/>
      <c r="AF65" s="285"/>
      <c r="AG65" s="285"/>
      <c r="AH65" s="285"/>
      <c r="AI65" s="285"/>
      <c r="AJ65" s="285"/>
      <c r="AK65" s="285"/>
      <c r="AL65" s="285"/>
      <c r="AM65" s="285"/>
      <c r="AN65" s="285"/>
      <c r="AO65" s="285"/>
      <c r="AP65" s="285"/>
      <c r="AQ65" s="285"/>
      <c r="AR65" s="285"/>
      <c r="AS65" s="285"/>
      <c r="AT65" s="285"/>
    </row>
    <row r="66" spans="2:46" ht="22.8" customHeight="1">
      <c r="B66" s="73"/>
      <c r="C66" s="285" t="s">
        <v>221</v>
      </c>
      <c r="D66" s="285"/>
      <c r="E66" s="285"/>
      <c r="F66" s="285"/>
      <c r="G66" s="285"/>
      <c r="H66" s="285"/>
      <c r="I66" s="285"/>
      <c r="J66" s="285"/>
      <c r="K66" s="285"/>
      <c r="L66" s="285"/>
      <c r="M66" s="285"/>
      <c r="N66" s="285"/>
      <c r="O66" s="285"/>
      <c r="P66" s="285"/>
      <c r="Q66" s="285"/>
      <c r="R66" s="285"/>
      <c r="S66" s="285"/>
      <c r="T66" s="285"/>
      <c r="U66" s="285"/>
      <c r="V66" s="285"/>
      <c r="W66" s="285"/>
      <c r="X66" s="285"/>
      <c r="Y66" s="285"/>
      <c r="Z66" s="285"/>
      <c r="AA66" s="285"/>
      <c r="AB66" s="285"/>
      <c r="AC66" s="285"/>
      <c r="AD66" s="285"/>
      <c r="AE66" s="285"/>
      <c r="AF66" s="285"/>
      <c r="AG66" s="285"/>
      <c r="AH66" s="285"/>
      <c r="AI66" s="285"/>
      <c r="AJ66" s="285"/>
      <c r="AK66" s="285"/>
      <c r="AL66" s="285"/>
      <c r="AM66" s="285"/>
      <c r="AN66" s="285"/>
      <c r="AO66" s="285"/>
      <c r="AP66" s="285"/>
      <c r="AQ66" s="285"/>
      <c r="AR66" s="285"/>
      <c r="AS66" s="285"/>
      <c r="AT66" s="285"/>
    </row>
    <row r="67" spans="2:46" ht="22.8" customHeight="1">
      <c r="B67" s="73" t="s">
        <v>197</v>
      </c>
      <c r="C67" s="285" t="s">
        <v>201</v>
      </c>
      <c r="D67" s="285"/>
      <c r="E67" s="285"/>
      <c r="F67" s="285"/>
      <c r="G67" s="285"/>
      <c r="H67" s="285"/>
      <c r="I67" s="285"/>
      <c r="J67" s="285"/>
      <c r="K67" s="285"/>
      <c r="L67" s="285"/>
      <c r="M67" s="285"/>
      <c r="N67" s="285"/>
      <c r="O67" s="285"/>
      <c r="P67" s="285"/>
      <c r="Q67" s="285"/>
      <c r="R67" s="285"/>
      <c r="S67" s="285"/>
      <c r="T67" s="285"/>
      <c r="U67" s="285"/>
      <c r="V67" s="285"/>
      <c r="W67" s="285"/>
      <c r="X67" s="285"/>
      <c r="Y67" s="285"/>
      <c r="Z67" s="285"/>
      <c r="AA67" s="285"/>
      <c r="AB67" s="285"/>
      <c r="AC67" s="285"/>
      <c r="AD67" s="285"/>
      <c r="AE67" s="285"/>
      <c r="AF67" s="285"/>
      <c r="AG67" s="285"/>
      <c r="AH67" s="285"/>
      <c r="AI67" s="285"/>
      <c r="AJ67" s="285"/>
      <c r="AK67" s="285"/>
      <c r="AL67" s="285"/>
      <c r="AM67" s="285"/>
      <c r="AN67" s="285"/>
      <c r="AO67" s="285"/>
      <c r="AP67" s="285"/>
      <c r="AQ67" s="285"/>
      <c r="AR67" s="285"/>
      <c r="AS67" s="285"/>
      <c r="AT67" s="285"/>
    </row>
    <row r="68" spans="2:46" ht="22.8" customHeight="1">
      <c r="B68" s="73"/>
      <c r="C68" s="285" t="s">
        <v>220</v>
      </c>
      <c r="D68" s="285"/>
      <c r="E68" s="285"/>
      <c r="F68" s="285"/>
      <c r="G68" s="285"/>
      <c r="H68" s="285"/>
      <c r="I68" s="285"/>
      <c r="J68" s="285"/>
      <c r="K68" s="285"/>
      <c r="L68" s="285"/>
      <c r="M68" s="285"/>
      <c r="N68" s="285"/>
      <c r="O68" s="285"/>
      <c r="P68" s="285"/>
      <c r="Q68" s="285"/>
      <c r="R68" s="285"/>
      <c r="S68" s="285"/>
      <c r="T68" s="285"/>
      <c r="U68" s="285"/>
      <c r="V68" s="285"/>
      <c r="W68" s="285"/>
      <c r="X68" s="285"/>
      <c r="Y68" s="285"/>
      <c r="Z68" s="285"/>
      <c r="AA68" s="285"/>
      <c r="AB68" s="285"/>
      <c r="AC68" s="285"/>
      <c r="AD68" s="285"/>
      <c r="AE68" s="285"/>
      <c r="AF68" s="285"/>
      <c r="AG68" s="285"/>
      <c r="AH68" s="285"/>
      <c r="AI68" s="285"/>
      <c r="AJ68" s="285"/>
      <c r="AK68" s="285"/>
      <c r="AL68" s="285"/>
      <c r="AM68" s="285"/>
      <c r="AN68" s="285"/>
      <c r="AO68" s="285"/>
      <c r="AP68" s="285"/>
      <c r="AQ68" s="285"/>
      <c r="AR68" s="285"/>
      <c r="AS68" s="285"/>
      <c r="AT68" s="285"/>
    </row>
    <row r="69" spans="2:46" ht="22.8" customHeight="1">
      <c r="B69" s="73" t="s">
        <v>203</v>
      </c>
      <c r="C69" s="285" t="s">
        <v>219</v>
      </c>
      <c r="D69" s="285"/>
      <c r="E69" s="285"/>
      <c r="F69" s="285"/>
      <c r="G69" s="285"/>
      <c r="H69" s="285"/>
      <c r="I69" s="285"/>
      <c r="J69" s="285"/>
      <c r="K69" s="285"/>
      <c r="L69" s="285"/>
      <c r="M69" s="285"/>
      <c r="N69" s="285"/>
      <c r="O69" s="285"/>
      <c r="P69" s="285"/>
      <c r="Q69" s="285"/>
      <c r="R69" s="285"/>
      <c r="S69" s="285"/>
      <c r="T69" s="285"/>
      <c r="U69" s="285"/>
      <c r="V69" s="285"/>
      <c r="W69" s="285"/>
      <c r="X69" s="285"/>
      <c r="Y69" s="285"/>
      <c r="Z69" s="285"/>
      <c r="AA69" s="285"/>
      <c r="AB69" s="285"/>
      <c r="AC69" s="285"/>
      <c r="AD69" s="285"/>
      <c r="AE69" s="285"/>
      <c r="AF69" s="285"/>
      <c r="AG69" s="285"/>
      <c r="AH69" s="285"/>
      <c r="AI69" s="285"/>
      <c r="AJ69" s="285"/>
      <c r="AK69" s="285"/>
      <c r="AL69" s="285"/>
      <c r="AM69" s="285"/>
      <c r="AN69" s="285"/>
      <c r="AO69" s="285"/>
      <c r="AP69" s="285"/>
      <c r="AQ69" s="285"/>
      <c r="AR69" s="285"/>
      <c r="AS69" s="285"/>
      <c r="AT69" s="285"/>
    </row>
    <row r="70" spans="2:46" ht="22.8" customHeight="1">
      <c r="B70" s="73" t="s">
        <v>205</v>
      </c>
      <c r="C70" s="285" t="s">
        <v>204</v>
      </c>
      <c r="D70" s="285"/>
      <c r="E70" s="285"/>
      <c r="F70" s="285"/>
      <c r="G70" s="285"/>
      <c r="H70" s="285"/>
      <c r="I70" s="285"/>
      <c r="J70" s="285"/>
      <c r="K70" s="285"/>
      <c r="L70" s="285"/>
      <c r="M70" s="285"/>
      <c r="N70" s="285"/>
      <c r="O70" s="285"/>
      <c r="P70" s="285"/>
      <c r="Q70" s="285"/>
      <c r="R70" s="285"/>
      <c r="S70" s="285"/>
      <c r="T70" s="285"/>
      <c r="U70" s="285"/>
      <c r="V70" s="285"/>
      <c r="W70" s="285"/>
      <c r="X70" s="285"/>
      <c r="Y70" s="285"/>
      <c r="Z70" s="285"/>
      <c r="AA70" s="285"/>
      <c r="AB70" s="285"/>
      <c r="AC70" s="285"/>
      <c r="AD70" s="285"/>
      <c r="AE70" s="285"/>
      <c r="AF70" s="285"/>
      <c r="AG70" s="285"/>
      <c r="AH70" s="285"/>
      <c r="AI70" s="285"/>
      <c r="AJ70" s="285"/>
      <c r="AK70" s="285"/>
      <c r="AL70" s="285"/>
      <c r="AM70" s="285"/>
      <c r="AN70" s="285"/>
      <c r="AO70" s="285"/>
      <c r="AP70" s="285"/>
      <c r="AQ70" s="285"/>
      <c r="AR70" s="285"/>
      <c r="AS70" s="285"/>
      <c r="AT70" s="285"/>
    </row>
    <row r="71" spans="2:46" ht="22.8" customHeight="1">
      <c r="B71" s="73"/>
      <c r="C71" s="285" t="s">
        <v>207</v>
      </c>
      <c r="D71" s="285"/>
      <c r="E71" s="285"/>
      <c r="F71" s="285"/>
      <c r="G71" s="285"/>
      <c r="H71" s="285"/>
      <c r="I71" s="285"/>
      <c r="J71" s="285"/>
      <c r="K71" s="285"/>
      <c r="L71" s="285"/>
      <c r="M71" s="285"/>
      <c r="N71" s="285"/>
      <c r="O71" s="285"/>
      <c r="P71" s="285"/>
      <c r="Q71" s="285"/>
      <c r="R71" s="285"/>
      <c r="S71" s="285"/>
      <c r="T71" s="285"/>
      <c r="U71" s="285"/>
      <c r="V71" s="285"/>
      <c r="W71" s="285"/>
      <c r="X71" s="285"/>
      <c r="Y71" s="285"/>
      <c r="Z71" s="285"/>
      <c r="AA71" s="285"/>
      <c r="AB71" s="285"/>
      <c r="AC71" s="285"/>
      <c r="AD71" s="285"/>
      <c r="AE71" s="285"/>
      <c r="AF71" s="285"/>
      <c r="AG71" s="285"/>
      <c r="AH71" s="285"/>
      <c r="AI71" s="285"/>
      <c r="AJ71" s="285"/>
      <c r="AK71" s="285"/>
      <c r="AL71" s="285"/>
      <c r="AM71" s="285"/>
      <c r="AN71" s="285"/>
      <c r="AO71" s="285"/>
      <c r="AP71" s="285"/>
      <c r="AQ71" s="285"/>
      <c r="AR71" s="285"/>
      <c r="AS71" s="285"/>
      <c r="AT71" s="285"/>
    </row>
    <row r="72" spans="2:46" ht="22.8" customHeight="1">
      <c r="B72" s="73"/>
      <c r="C72" s="285" t="s">
        <v>208</v>
      </c>
      <c r="D72" s="285"/>
      <c r="E72" s="285"/>
      <c r="F72" s="285"/>
      <c r="G72" s="285"/>
      <c r="H72" s="285"/>
      <c r="I72" s="285"/>
      <c r="J72" s="285"/>
      <c r="K72" s="285"/>
      <c r="L72" s="285"/>
      <c r="M72" s="285"/>
      <c r="N72" s="285"/>
      <c r="O72" s="285"/>
      <c r="P72" s="285"/>
      <c r="Q72" s="285"/>
      <c r="R72" s="285"/>
      <c r="S72" s="285"/>
      <c r="T72" s="285"/>
      <c r="U72" s="285"/>
      <c r="V72" s="285"/>
      <c r="W72" s="285"/>
      <c r="X72" s="285"/>
      <c r="Y72" s="285"/>
      <c r="Z72" s="285"/>
      <c r="AA72" s="285"/>
      <c r="AB72" s="285"/>
      <c r="AC72" s="285"/>
      <c r="AD72" s="285"/>
      <c r="AE72" s="285"/>
      <c r="AF72" s="285"/>
      <c r="AG72" s="285"/>
      <c r="AH72" s="285"/>
      <c r="AI72" s="285"/>
      <c r="AJ72" s="285"/>
      <c r="AK72" s="285"/>
      <c r="AL72" s="285"/>
      <c r="AM72" s="285"/>
      <c r="AN72" s="285"/>
      <c r="AO72" s="285"/>
      <c r="AP72" s="285"/>
      <c r="AQ72" s="285"/>
      <c r="AR72" s="285"/>
      <c r="AS72" s="285"/>
      <c r="AT72" s="285"/>
    </row>
    <row r="73" spans="2:46" ht="22.8" customHeight="1">
      <c r="B73" s="74"/>
      <c r="C73" s="285" t="s">
        <v>249</v>
      </c>
      <c r="D73" s="285"/>
      <c r="E73" s="285"/>
      <c r="F73" s="285"/>
      <c r="G73" s="285"/>
      <c r="H73" s="285"/>
      <c r="I73" s="285"/>
      <c r="J73" s="285"/>
      <c r="K73" s="285"/>
      <c r="L73" s="285"/>
      <c r="M73" s="285"/>
      <c r="N73" s="285"/>
      <c r="O73" s="285"/>
      <c r="P73" s="285"/>
      <c r="Q73" s="285"/>
      <c r="R73" s="285"/>
      <c r="S73" s="285"/>
      <c r="T73" s="285"/>
      <c r="U73" s="285"/>
      <c r="V73" s="285"/>
      <c r="W73" s="285"/>
      <c r="X73" s="285"/>
      <c r="Y73" s="285"/>
      <c r="Z73" s="285"/>
      <c r="AA73" s="285"/>
      <c r="AB73" s="285"/>
      <c r="AC73" s="285"/>
      <c r="AD73" s="285"/>
      <c r="AE73" s="285"/>
      <c r="AF73" s="285"/>
      <c r="AG73" s="285"/>
      <c r="AH73" s="285"/>
      <c r="AI73" s="285"/>
      <c r="AJ73" s="285"/>
      <c r="AK73" s="285"/>
      <c r="AL73" s="285"/>
      <c r="AM73" s="285"/>
      <c r="AN73" s="285"/>
      <c r="AO73" s="285"/>
      <c r="AP73" s="285"/>
      <c r="AQ73" s="285"/>
      <c r="AR73" s="285"/>
      <c r="AS73" s="285"/>
      <c r="AT73" s="285"/>
    </row>
    <row r="74" spans="2:46" ht="22.8" customHeight="1">
      <c r="B74" s="73" t="s">
        <v>227</v>
      </c>
      <c r="C74" s="285" t="s">
        <v>209</v>
      </c>
      <c r="D74" s="285"/>
      <c r="E74" s="285"/>
      <c r="F74" s="285"/>
      <c r="G74" s="285"/>
      <c r="H74" s="285"/>
      <c r="I74" s="285"/>
      <c r="J74" s="285"/>
      <c r="K74" s="285"/>
      <c r="L74" s="285"/>
      <c r="M74" s="285"/>
      <c r="N74" s="285"/>
      <c r="O74" s="285"/>
      <c r="P74" s="285"/>
      <c r="Q74" s="285"/>
      <c r="R74" s="285"/>
      <c r="S74" s="285"/>
      <c r="T74" s="285"/>
      <c r="U74" s="285"/>
      <c r="V74" s="285"/>
      <c r="W74" s="285"/>
      <c r="X74" s="285"/>
      <c r="Y74" s="285"/>
      <c r="Z74" s="285"/>
      <c r="AA74" s="285"/>
      <c r="AB74" s="285"/>
      <c r="AC74" s="285"/>
      <c r="AD74" s="285"/>
      <c r="AE74" s="285"/>
      <c r="AF74" s="285"/>
      <c r="AG74" s="285"/>
      <c r="AH74" s="285"/>
      <c r="AI74" s="285"/>
      <c r="AJ74" s="285"/>
      <c r="AK74" s="285"/>
      <c r="AL74" s="285"/>
      <c r="AM74" s="285"/>
      <c r="AN74" s="285"/>
      <c r="AO74" s="285"/>
      <c r="AP74" s="285"/>
      <c r="AQ74" s="285"/>
      <c r="AR74" s="285"/>
      <c r="AS74" s="285"/>
      <c r="AT74" s="285"/>
    </row>
    <row r="75" spans="2:46" ht="22.8" customHeight="1">
      <c r="B75" s="73" t="s">
        <v>227</v>
      </c>
      <c r="C75" s="285" t="s">
        <v>210</v>
      </c>
      <c r="D75" s="285"/>
      <c r="E75" s="285"/>
      <c r="F75" s="285"/>
      <c r="G75" s="285"/>
      <c r="H75" s="285"/>
      <c r="I75" s="285"/>
      <c r="J75" s="285"/>
      <c r="K75" s="285"/>
      <c r="L75" s="285"/>
      <c r="M75" s="285"/>
      <c r="N75" s="285"/>
      <c r="O75" s="285"/>
      <c r="P75" s="285"/>
      <c r="Q75" s="285"/>
      <c r="R75" s="285"/>
      <c r="S75" s="285"/>
      <c r="T75" s="285"/>
      <c r="U75" s="285"/>
      <c r="V75" s="285"/>
      <c r="W75" s="285"/>
      <c r="X75" s="285"/>
      <c r="Y75" s="285"/>
      <c r="Z75" s="285"/>
      <c r="AA75" s="285"/>
      <c r="AB75" s="285"/>
      <c r="AC75" s="285"/>
      <c r="AD75" s="285"/>
      <c r="AE75" s="285"/>
      <c r="AF75" s="285"/>
      <c r="AG75" s="285"/>
      <c r="AH75" s="285"/>
      <c r="AI75" s="285"/>
      <c r="AJ75" s="285"/>
      <c r="AK75" s="285"/>
      <c r="AL75" s="285"/>
      <c r="AM75" s="285"/>
      <c r="AN75" s="285"/>
      <c r="AO75" s="285"/>
      <c r="AP75" s="285"/>
      <c r="AQ75" s="285"/>
      <c r="AR75" s="285"/>
      <c r="AS75" s="285"/>
      <c r="AT75" s="285"/>
    </row>
  </sheetData>
  <sheetProtection insertRows="0" deleteRows="0"/>
  <dataConsolidate/>
  <mergeCells count="276">
    <mergeCell ref="B36:G36"/>
    <mergeCell ref="B37:G37"/>
    <mergeCell ref="P35:S35"/>
    <mergeCell ref="P36:S36"/>
    <mergeCell ref="P37:S37"/>
    <mergeCell ref="X35:AA35"/>
    <mergeCell ref="X36:AA36"/>
    <mergeCell ref="X37:AA37"/>
    <mergeCell ref="T35:W37"/>
    <mergeCell ref="H36:K36"/>
    <mergeCell ref="H37:K37"/>
    <mergeCell ref="L35:O37"/>
    <mergeCell ref="B44:C44"/>
    <mergeCell ref="D44:G44"/>
    <mergeCell ref="Z4:AA4"/>
    <mergeCell ref="Z5:AA5"/>
    <mergeCell ref="Z6:AA6"/>
    <mergeCell ref="AN37:AO37"/>
    <mergeCell ref="AN36:AO36"/>
    <mergeCell ref="AN35:AO35"/>
    <mergeCell ref="AF44:AI44"/>
    <mergeCell ref="C4:E4"/>
    <mergeCell ref="C5:E5"/>
    <mergeCell ref="K4:M4"/>
    <mergeCell ref="K5:M5"/>
    <mergeCell ref="K6:M6"/>
    <mergeCell ref="T4:U4"/>
    <mergeCell ref="T5:U5"/>
    <mergeCell ref="T6:U6"/>
    <mergeCell ref="V4:W4"/>
    <mergeCell ref="V5:W5"/>
    <mergeCell ref="V6:W6"/>
    <mergeCell ref="P6:S6"/>
    <mergeCell ref="G4:J4"/>
    <mergeCell ref="G5:J5"/>
    <mergeCell ref="B35:G35"/>
    <mergeCell ref="AH42:AI42"/>
    <mergeCell ref="H46:K46"/>
    <mergeCell ref="L44:O44"/>
    <mergeCell ref="P44:S44"/>
    <mergeCell ref="T44:W44"/>
    <mergeCell ref="X44:AA44"/>
    <mergeCell ref="AB44:AE44"/>
    <mergeCell ref="AJ46:AM46"/>
    <mergeCell ref="AD42:AE42"/>
    <mergeCell ref="AJ42:AK42"/>
    <mergeCell ref="T42:U42"/>
    <mergeCell ref="V42:W42"/>
    <mergeCell ref="X42:Y42"/>
    <mergeCell ref="J42:K42"/>
    <mergeCell ref="L42:M42"/>
    <mergeCell ref="AJ35:AK35"/>
    <mergeCell ref="AJ36:AK36"/>
    <mergeCell ref="AL35:AM35"/>
    <mergeCell ref="AL36:AM36"/>
    <mergeCell ref="AB35:AE36"/>
    <mergeCell ref="AF37:AG37"/>
    <mergeCell ref="AH37:AI37"/>
    <mergeCell ref="AJ37:AK37"/>
    <mergeCell ref="AL37:AM37"/>
    <mergeCell ref="AB37:AE37"/>
    <mergeCell ref="AH36:AI36"/>
    <mergeCell ref="G6:J6"/>
    <mergeCell ref="O3:S5"/>
    <mergeCell ref="AF5:AH5"/>
    <mergeCell ref="T45:W45"/>
    <mergeCell ref="X45:AA45"/>
    <mergeCell ref="AB45:AE45"/>
    <mergeCell ref="AF45:AI45"/>
    <mergeCell ref="T46:W46"/>
    <mergeCell ref="X46:AA46"/>
    <mergeCell ref="AB46:AE46"/>
    <mergeCell ref="AF46:AI46"/>
    <mergeCell ref="P45:S45"/>
    <mergeCell ref="AF39:AI39"/>
    <mergeCell ref="D39:G39"/>
    <mergeCell ref="D40:E40"/>
    <mergeCell ref="F40:G40"/>
    <mergeCell ref="D41:E41"/>
    <mergeCell ref="F41:G41"/>
    <mergeCell ref="D42:E42"/>
    <mergeCell ref="F42:G42"/>
    <mergeCell ref="D43:G43"/>
    <mergeCell ref="AB42:AC42"/>
    <mergeCell ref="AB43:AE43"/>
    <mergeCell ref="R42:S42"/>
    <mergeCell ref="C52:AT52"/>
    <mergeCell ref="C53:AT53"/>
    <mergeCell ref="AJ44:AM44"/>
    <mergeCell ref="H44:K44"/>
    <mergeCell ref="H42:I42"/>
    <mergeCell ref="J41:K41"/>
    <mergeCell ref="L41:M41"/>
    <mergeCell ref="N41:O41"/>
    <mergeCell ref="P41:Q41"/>
    <mergeCell ref="R41:S41"/>
    <mergeCell ref="T41:U41"/>
    <mergeCell ref="V41:W41"/>
    <mergeCell ref="N42:O42"/>
    <mergeCell ref="P42:Q42"/>
    <mergeCell ref="AL42:AM42"/>
    <mergeCell ref="AB41:AC41"/>
    <mergeCell ref="AJ45:AM45"/>
    <mergeCell ref="B45:C46"/>
    <mergeCell ref="L46:S46"/>
    <mergeCell ref="H45:K45"/>
    <mergeCell ref="L45:O45"/>
    <mergeCell ref="B42:C42"/>
    <mergeCell ref="D45:G46"/>
    <mergeCell ref="AF42:AG42"/>
    <mergeCell ref="C75:AT75"/>
    <mergeCell ref="C61:AT61"/>
    <mergeCell ref="C67:AT67"/>
    <mergeCell ref="C62:AT62"/>
    <mergeCell ref="C64:AT64"/>
    <mergeCell ref="C65:AT65"/>
    <mergeCell ref="C66:AT66"/>
    <mergeCell ref="C63:AT63"/>
    <mergeCell ref="C73:AT73"/>
    <mergeCell ref="C69:AT69"/>
    <mergeCell ref="C68:AT68"/>
    <mergeCell ref="C70:AT70"/>
    <mergeCell ref="C71:AT71"/>
    <mergeCell ref="C72:AT72"/>
    <mergeCell ref="B43:C43"/>
    <mergeCell ref="C74:AT74"/>
    <mergeCell ref="C59:AT59"/>
    <mergeCell ref="C60:AT60"/>
    <mergeCell ref="D54:E54"/>
    <mergeCell ref="D55:E55"/>
    <mergeCell ref="D56:E56"/>
    <mergeCell ref="D57:E57"/>
    <mergeCell ref="D58:E58"/>
    <mergeCell ref="F54:J54"/>
    <mergeCell ref="F55:J55"/>
    <mergeCell ref="F56:J56"/>
    <mergeCell ref="F57:J57"/>
    <mergeCell ref="F58:J58"/>
    <mergeCell ref="H43:K43"/>
    <mergeCell ref="L43:O43"/>
    <mergeCell ref="P43:S43"/>
    <mergeCell ref="T43:W43"/>
    <mergeCell ref="X43:AA43"/>
    <mergeCell ref="AF43:AI43"/>
    <mergeCell ref="AJ43:AM43"/>
    <mergeCell ref="C49:AT49"/>
    <mergeCell ref="C50:AT50"/>
    <mergeCell ref="C51:AT51"/>
    <mergeCell ref="L39:O39"/>
    <mergeCell ref="AB40:AC40"/>
    <mergeCell ref="AD40:AE40"/>
    <mergeCell ref="AB39:AE39"/>
    <mergeCell ref="AH35:AI35"/>
    <mergeCell ref="P39:S39"/>
    <mergeCell ref="T39:W39"/>
    <mergeCell ref="X39:AA39"/>
    <mergeCell ref="H39:K39"/>
    <mergeCell ref="AF35:AG35"/>
    <mergeCell ref="AF36:AG36"/>
    <mergeCell ref="H35:K35"/>
    <mergeCell ref="AH40:AI40"/>
    <mergeCell ref="AP1:AU1"/>
    <mergeCell ref="AP2:AU2"/>
    <mergeCell ref="AP3:AU3"/>
    <mergeCell ref="AP4:AU4"/>
    <mergeCell ref="AR5:AU5"/>
    <mergeCell ref="L33:AU33"/>
    <mergeCell ref="AJ5:AO6"/>
    <mergeCell ref="AR9:AR11"/>
    <mergeCell ref="AP9:AP11"/>
    <mergeCell ref="AQ9:AQ11"/>
    <mergeCell ref="T3:AE3"/>
    <mergeCell ref="AF3:AH4"/>
    <mergeCell ref="AB4:AC4"/>
    <mergeCell ref="AB5:AC5"/>
    <mergeCell ref="AB6:AC6"/>
    <mergeCell ref="AD4:AE4"/>
    <mergeCell ref="AD5:AE5"/>
    <mergeCell ref="AD6:AE6"/>
    <mergeCell ref="AR6:AS6"/>
    <mergeCell ref="G2:H2"/>
    <mergeCell ref="I2:J2"/>
    <mergeCell ref="E2:F2"/>
    <mergeCell ref="C2:D2"/>
    <mergeCell ref="AJ4:AO4"/>
    <mergeCell ref="K9:Q9"/>
    <mergeCell ref="R9:X9"/>
    <mergeCell ref="Y9:AE9"/>
    <mergeCell ref="AJ1:AO1"/>
    <mergeCell ref="AJ2:AO2"/>
    <mergeCell ref="AJ3:AO3"/>
    <mergeCell ref="AF9:AL9"/>
    <mergeCell ref="AM9:AO9"/>
    <mergeCell ref="K8:AO8"/>
    <mergeCell ref="D9:F11"/>
    <mergeCell ref="G9:J11"/>
    <mergeCell ref="G8:J8"/>
    <mergeCell ref="D8:F8"/>
    <mergeCell ref="C6:E6"/>
    <mergeCell ref="C9:C11"/>
    <mergeCell ref="AF6:AH6"/>
    <mergeCell ref="X4:Y4"/>
    <mergeCell ref="X5:Y5"/>
    <mergeCell ref="X6:Y6"/>
    <mergeCell ref="AD41:AE41"/>
    <mergeCell ref="Z42:AA42"/>
    <mergeCell ref="X41:Y41"/>
    <mergeCell ref="Z41:AA41"/>
    <mergeCell ref="AF41:AG41"/>
    <mergeCell ref="AH41:AI41"/>
    <mergeCell ref="AJ41:AK41"/>
    <mergeCell ref="AL41:AM41"/>
    <mergeCell ref="B40:C40"/>
    <mergeCell ref="X40:Y40"/>
    <mergeCell ref="Z40:AA40"/>
    <mergeCell ref="B41:C41"/>
    <mergeCell ref="H41:I41"/>
    <mergeCell ref="AJ40:AK40"/>
    <mergeCell ref="AL40:AM40"/>
    <mergeCell ref="H40:I40"/>
    <mergeCell ref="J40:K40"/>
    <mergeCell ref="L40:M40"/>
    <mergeCell ref="N40:O40"/>
    <mergeCell ref="P40:Q40"/>
    <mergeCell ref="R40:S40"/>
    <mergeCell ref="T40:U40"/>
    <mergeCell ref="V40:W40"/>
    <mergeCell ref="AF40:AG40"/>
    <mergeCell ref="AJ39:AM39"/>
    <mergeCell ref="A31:J31"/>
    <mergeCell ref="A33:K33"/>
    <mergeCell ref="B39:C39"/>
    <mergeCell ref="BC9:BI9"/>
    <mergeCell ref="BJ9:BP9"/>
    <mergeCell ref="BQ9:BW9"/>
    <mergeCell ref="G23:J23"/>
    <mergeCell ref="G20:J20"/>
    <mergeCell ref="G27:J27"/>
    <mergeCell ref="G28:J28"/>
    <mergeCell ref="G25:J25"/>
    <mergeCell ref="G21:J21"/>
    <mergeCell ref="G22:J22"/>
    <mergeCell ref="G24:J24"/>
    <mergeCell ref="G26:J26"/>
    <mergeCell ref="AS9:AS11"/>
    <mergeCell ref="AT9:AT11"/>
    <mergeCell ref="AU9:AU11"/>
    <mergeCell ref="G17:J17"/>
    <mergeCell ref="G15:J15"/>
    <mergeCell ref="G16:J16"/>
    <mergeCell ref="G12:J12"/>
    <mergeCell ref="G13:J13"/>
    <mergeCell ref="G14:J14"/>
    <mergeCell ref="BX9:BZ9"/>
    <mergeCell ref="G18:J18"/>
    <mergeCell ref="D19:F19"/>
    <mergeCell ref="G19:J19"/>
    <mergeCell ref="A30:J30"/>
    <mergeCell ref="D22:F22"/>
    <mergeCell ref="D23:F23"/>
    <mergeCell ref="D24:F24"/>
    <mergeCell ref="D25:F25"/>
    <mergeCell ref="D26:F26"/>
    <mergeCell ref="D27:F27"/>
    <mergeCell ref="D28:F28"/>
    <mergeCell ref="D13:F13"/>
    <mergeCell ref="D14:F14"/>
    <mergeCell ref="D15:F15"/>
    <mergeCell ref="D16:F16"/>
    <mergeCell ref="D17:F17"/>
    <mergeCell ref="D20:F20"/>
    <mergeCell ref="D21:F21"/>
    <mergeCell ref="D18:F18"/>
    <mergeCell ref="A9:A11"/>
    <mergeCell ref="B9:B11"/>
    <mergeCell ref="AV9:BB9"/>
  </mergeCells>
  <phoneticPr fontId="7" type="Hiragana" alignment="distributed"/>
  <conditionalFormatting sqref="C13:C29">
    <cfRule type="containsText" dxfId="32" priority="3" operator="containsText" text="超過">
      <formula>NOT(ISERROR(SEARCH("超過",C13)))</formula>
    </cfRule>
  </conditionalFormatting>
  <conditionalFormatting sqref="X35:AA37">
    <cfRule type="expression" dxfId="31" priority="5">
      <formula>$X$35&lt;$H$35</formula>
    </cfRule>
  </conditionalFormatting>
  <conditionalFormatting sqref="AM9:AO31">
    <cfRule type="expression" dxfId="30" priority="1">
      <formula>$AP$3="4週"</formula>
    </cfRule>
  </conditionalFormatting>
  <conditionalFormatting sqref="AP6:AQ6">
    <cfRule type="expression" dxfId="29" priority="10">
      <formula>$AP$3="4週"</formula>
    </cfRule>
  </conditionalFormatting>
  <conditionalFormatting sqref="AP12:AQ12 AQ13:AQ29">
    <cfRule type="expression" dxfId="28" priority="29">
      <formula>AND($AQ12&lt;&gt;"",IF($AP$3="4週",$AQ12&gt;$AP$5,$AP12&gt;$AP$6))</formula>
    </cfRule>
  </conditionalFormatting>
  <conditionalFormatting sqref="AQ6">
    <cfRule type="expression" dxfId="27" priority="11">
      <formula>$AP$3="4週"</formula>
    </cfRule>
  </conditionalFormatting>
  <conditionalFormatting sqref="BX9:BZ9 BX11:BZ11">
    <cfRule type="expression" dxfId="26" priority="26">
      <formula>$AP$3="4週"</formula>
    </cfRule>
  </conditionalFormatting>
  <dataValidations count="3">
    <dataValidation type="list" allowBlank="1" showInputMessage="1" showErrorMessage="1" sqref="G2:H2" xr:uid="{C6AA5D3C-33B3-4C16-BBF8-F5611DE95FE7}">
      <formula1>"4,5,6,7,8,9,10,11,12,1,2,3,"</formula1>
    </dataValidation>
    <dataValidation type="decimal" allowBlank="1" showInputMessage="1" showErrorMessage="1" sqref="AP5" xr:uid="{DA35CA7C-9993-4FEB-BBFF-94E5ED954C89}">
      <formula1>32</formula1>
      <formula2>44</formula2>
    </dataValidation>
    <dataValidation type="decimal" allowBlank="1" showInputMessage="1" showErrorMessage="1" error="週の勤務時間×4週以上としてください" sqref="AP6" xr:uid="{12607E94-6833-43CE-BD3C-CA4C9064AAC4}">
      <formula1>0</formula1>
      <formula2>184</formula2>
    </dataValidation>
  </dataValidations>
  <printOptions horizontalCentered="1"/>
  <pageMargins left="0.19685039370078741" right="0.19685039370078741" top="0.59055118110236227" bottom="0.39370078740157483" header="0.19685039370078741" footer="0.19685039370078741"/>
  <pageSetup paperSize="9" scale="43" fitToWidth="0" fitToHeight="0" orientation="landscape" r:id="rId1"/>
  <rowBreaks count="1" manualBreakCount="1">
    <brk id="46"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C4EFBE57-011F-4B8A-A773-3936955C6D2C}">
          <x14:formula1>
            <xm:f>マスタ!$T$2:$T$8</xm:f>
          </x14:formula1>
          <xm:sqref>K5</xm:sqref>
        </x14:dataValidation>
        <x14:dataValidation type="list" allowBlank="1" showInputMessage="1" showErrorMessage="1" xr:uid="{9B615459-1FB4-4FF9-A29D-F92A13510E16}">
          <x14:formula1>
            <xm:f>マスタ!$H$2:$H$5</xm:f>
          </x14:formula1>
          <xm:sqref>AP3</xm:sqref>
        </x14:dataValidation>
        <x14:dataValidation type="list" allowBlank="1" showInputMessage="1" showErrorMessage="1" xr:uid="{6C4CCE56-F38F-4503-8239-3CB4205CA2F2}">
          <x14:formula1>
            <xm:f>マスタ!$I$2:$I$5</xm:f>
          </x14:formula1>
          <xm:sqref>AP4</xm:sqref>
        </x14:dataValidation>
        <x14:dataValidation type="list" errorStyle="warning" allowBlank="1" showInputMessage="1" showErrorMessage="1" xr:uid="{7431AE12-A0FA-42B1-B36A-B2E188ECAEFC}">
          <x14:formula1>
            <xm:f>マスタ!$E$2:$E$9</xm:f>
          </x14:formula1>
          <xm:sqref>AP1:AU1</xm:sqref>
        </x14:dataValidation>
        <x14:dataValidation type="list" errorStyle="warning" allowBlank="1" showInputMessage="1" showErrorMessage="1" xr:uid="{CFABD269-B8A3-4688-8C9C-7A426ECF385B}">
          <x14:formula1>
            <xm:f>マスタ!$F$2:$F$26</xm:f>
          </x14:formula1>
          <xm:sqref>B13:B28</xm:sqref>
        </x14:dataValidation>
        <x14:dataValidation type="list" allowBlank="1" showInputMessage="1" showErrorMessage="1" xr:uid="{4B610F2E-FFE5-4D02-A086-24107D79E45F}">
          <x14:formula1>
            <xm:f>マスタ!$J$2:$J$4</xm:f>
          </x14:formula1>
          <xm:sqref>AS13:AS28 K12:AO12</xm:sqref>
        </x14:dataValidation>
        <x14:dataValidation type="list" allowBlank="1" showInputMessage="1" showErrorMessage="1" xr:uid="{70E778FE-7610-4CDF-BEAF-43A9A519F6CE}">
          <x14:formula1>
            <xm:f>マスタ!$A$2:$A$5</xm:f>
          </x14:formula1>
          <xm:sqref>B2</xm:sqref>
        </x14:dataValidation>
        <x14:dataValidation type="list" allowBlank="1" showInputMessage="1" showErrorMessage="1" xr:uid="{25822E59-3C1F-42A3-BFD0-00D7B4302E2B}">
          <x14:formula1>
            <xm:f>マスタ!$V$2:$V$7</xm:f>
          </x14:formula1>
          <xm:sqref>K6</xm:sqref>
        </x14:dataValidation>
        <x14:dataValidation type="list" errorStyle="warning" allowBlank="1" showInputMessage="1" showErrorMessage="1" xr:uid="{3087A29E-F54D-41F2-A47B-2137273DABDE}">
          <x14:formula1>
            <xm:f>別添①勤務時間!$A$3:$A$39</xm:f>
          </x14:formula1>
          <xm:sqref>K13:AO28</xm:sqref>
        </x14:dataValidation>
        <x14:dataValidation type="list" allowBlank="1" showInputMessage="1" showErrorMessage="1" xr:uid="{FEBB4728-BACD-4FF2-B60E-12AC5B05B547}">
          <x14:formula1>
            <xm:f>マスタ!$G$2:$G$7</xm:f>
          </x14:formula1>
          <xm:sqref>C13:C28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1B124F-070A-4598-A2DC-0992B081C441}">
  <sheetPr>
    <tabColor rgb="FFFFFF00"/>
  </sheetPr>
  <dimension ref="A1:BZ80"/>
  <sheetViews>
    <sheetView view="pageBreakPreview" zoomScale="85" zoomScaleNormal="100" zoomScaleSheetLayoutView="85" workbookViewId="0">
      <selection activeCell="D21" sqref="D21:F21"/>
    </sheetView>
  </sheetViews>
  <sheetFormatPr defaultColWidth="2.5" defaultRowHeight="22.8" customHeight="1"/>
  <cols>
    <col min="1" max="1" width="6.5" style="1" customWidth="1"/>
    <col min="2" max="2" width="13" style="1" customWidth="1"/>
    <col min="3" max="3" width="5.5" style="1" customWidth="1"/>
    <col min="4" max="41" width="3.59765625" style="1" customWidth="1"/>
    <col min="42" max="43" width="8.19921875" style="1" customWidth="1"/>
    <col min="44" max="44" width="5.5" style="1" customWidth="1"/>
    <col min="45" max="45" width="5.69921875" style="1" customWidth="1"/>
    <col min="46" max="47" width="8.19921875" style="1" customWidth="1"/>
    <col min="48" max="78" width="3.8984375" style="1" customWidth="1"/>
    <col min="79" max="16384" width="2.5" style="1"/>
  </cols>
  <sheetData>
    <row r="1" spans="1:78" ht="22.8" customHeight="1">
      <c r="A1" s="264" t="s">
        <v>411</v>
      </c>
      <c r="B1" s="2"/>
      <c r="C1" s="2"/>
      <c r="D1" s="2"/>
      <c r="E1" s="2"/>
      <c r="F1" s="2"/>
      <c r="G1" s="2"/>
      <c r="H1" s="2"/>
      <c r="I1" s="2"/>
      <c r="J1" s="2"/>
      <c r="K1" s="2"/>
      <c r="L1" s="2"/>
      <c r="M1" s="2"/>
      <c r="P1" s="664" t="s">
        <v>417</v>
      </c>
      <c r="Q1" s="664"/>
      <c r="R1" s="664"/>
      <c r="S1" s="664"/>
      <c r="T1" s="664" t="s">
        <v>104</v>
      </c>
      <c r="U1" s="664"/>
      <c r="V1" s="664"/>
      <c r="W1" s="664" t="s">
        <v>415</v>
      </c>
      <c r="X1" s="664"/>
      <c r="Y1" s="664"/>
      <c r="Z1" s="664" t="s">
        <v>414</v>
      </c>
      <c r="AA1" s="664"/>
      <c r="AB1" s="664"/>
      <c r="AC1" s="664" t="s">
        <v>413</v>
      </c>
      <c r="AD1" s="664"/>
      <c r="AE1" s="664"/>
      <c r="AF1" s="664" t="s">
        <v>434</v>
      </c>
      <c r="AG1" s="664"/>
      <c r="AH1" s="664"/>
      <c r="AJ1" s="469" t="s">
        <v>89</v>
      </c>
      <c r="AK1" s="469"/>
      <c r="AL1" s="469"/>
      <c r="AM1" s="469"/>
      <c r="AN1" s="469"/>
      <c r="AO1" s="469"/>
      <c r="AP1" s="543" t="s">
        <v>423</v>
      </c>
      <c r="AQ1" s="543"/>
      <c r="AR1" s="543"/>
      <c r="AS1" s="543"/>
      <c r="AT1" s="543"/>
      <c r="AU1" s="543"/>
    </row>
    <row r="2" spans="1:78" ht="22.8" customHeight="1">
      <c r="B2" s="223" t="s">
        <v>72</v>
      </c>
      <c r="C2" s="471"/>
      <c r="D2" s="471"/>
      <c r="E2" s="470" t="s">
        <v>71</v>
      </c>
      <c r="F2" s="470"/>
      <c r="G2" s="471"/>
      <c r="H2" s="471"/>
      <c r="I2" s="470" t="s">
        <v>70</v>
      </c>
      <c r="J2" s="470"/>
      <c r="P2" s="653" t="s">
        <v>412</v>
      </c>
      <c r="Q2" s="653"/>
      <c r="R2" s="653"/>
      <c r="S2" s="653"/>
      <c r="T2" s="665" t="s">
        <v>418</v>
      </c>
      <c r="U2" s="665"/>
      <c r="V2" s="665"/>
      <c r="W2" s="665"/>
      <c r="X2" s="665"/>
      <c r="Y2" s="665"/>
      <c r="Z2" s="665"/>
      <c r="AA2" s="665"/>
      <c r="AB2" s="665"/>
      <c r="AC2" s="665"/>
      <c r="AD2" s="665"/>
      <c r="AE2" s="665"/>
      <c r="AF2" s="665"/>
      <c r="AG2" s="665"/>
      <c r="AH2" s="665"/>
      <c r="AJ2" s="469" t="s">
        <v>90</v>
      </c>
      <c r="AK2" s="469"/>
      <c r="AL2" s="469"/>
      <c r="AM2" s="469"/>
      <c r="AN2" s="469"/>
      <c r="AO2" s="469"/>
      <c r="AP2" s="560"/>
      <c r="AQ2" s="560"/>
      <c r="AR2" s="560"/>
      <c r="AS2" s="560"/>
      <c r="AT2" s="560"/>
      <c r="AU2" s="560"/>
    </row>
    <row r="3" spans="1:78" ht="22.8" customHeight="1" thickBot="1">
      <c r="C3" s="4"/>
      <c r="D3" s="4"/>
      <c r="E3" s="4"/>
      <c r="P3" s="654" t="s">
        <v>416</v>
      </c>
      <c r="Q3" s="654"/>
      <c r="R3" s="654"/>
      <c r="S3" s="654"/>
      <c r="T3" s="666"/>
      <c r="U3" s="666"/>
      <c r="V3" s="666"/>
      <c r="W3" s="667"/>
      <c r="X3" s="667"/>
      <c r="Y3" s="667"/>
      <c r="Z3" s="667"/>
      <c r="AA3" s="667"/>
      <c r="AB3" s="667"/>
      <c r="AC3" s="667"/>
      <c r="AD3" s="667"/>
      <c r="AE3" s="667"/>
      <c r="AF3" s="667"/>
      <c r="AG3" s="667"/>
      <c r="AH3" s="667"/>
      <c r="AJ3" s="469" t="s">
        <v>156</v>
      </c>
      <c r="AK3" s="469"/>
      <c r="AL3" s="469"/>
      <c r="AM3" s="469"/>
      <c r="AN3" s="469"/>
      <c r="AO3" s="469"/>
      <c r="AP3" s="543" t="s">
        <v>94</v>
      </c>
      <c r="AQ3" s="543"/>
      <c r="AR3" s="543"/>
      <c r="AS3" s="543"/>
      <c r="AT3" s="543"/>
      <c r="AU3" s="543"/>
    </row>
    <row r="4" spans="1:78" ht="22.8" customHeight="1" thickTop="1">
      <c r="B4" s="39" t="s">
        <v>445</v>
      </c>
      <c r="C4" s="437"/>
      <c r="D4" s="437"/>
      <c r="E4" s="437"/>
      <c r="G4" s="625" t="s">
        <v>431</v>
      </c>
      <c r="H4" s="625"/>
      <c r="I4" s="625"/>
      <c r="J4" s="625"/>
      <c r="K4" s="536"/>
      <c r="L4" s="536"/>
      <c r="M4" s="469" t="str">
        <f>IFERROR(IF($K$4&lt;&gt;"",VLOOKUP($K$4,マスタ!$K$2:$M$14,2,FALSE),""),"区分エラー")</f>
        <v/>
      </c>
      <c r="N4" s="469"/>
      <c r="P4" s="444" t="s">
        <v>419</v>
      </c>
      <c r="Q4" s="445"/>
      <c r="R4" s="445"/>
      <c r="S4" s="446"/>
      <c r="T4" s="674" t="s">
        <v>420</v>
      </c>
      <c r="U4" s="675"/>
      <c r="V4" s="668" t="s">
        <v>292</v>
      </c>
      <c r="W4" s="669"/>
      <c r="X4" s="668" t="s">
        <v>293</v>
      </c>
      <c r="Y4" s="669"/>
      <c r="Z4" s="668" t="s">
        <v>139</v>
      </c>
      <c r="AA4" s="669"/>
      <c r="AB4" s="668" t="s">
        <v>140</v>
      </c>
      <c r="AC4" s="669"/>
      <c r="AD4" s="668" t="s">
        <v>141</v>
      </c>
      <c r="AE4" s="669"/>
      <c r="AF4" s="670" t="s">
        <v>69</v>
      </c>
      <c r="AG4" s="671"/>
      <c r="AH4" s="672"/>
      <c r="AJ4" s="469" t="s">
        <v>157</v>
      </c>
      <c r="AK4" s="469"/>
      <c r="AL4" s="469"/>
      <c r="AM4" s="469"/>
      <c r="AN4" s="469"/>
      <c r="AO4" s="469"/>
      <c r="AP4" s="543" t="s">
        <v>95</v>
      </c>
      <c r="AQ4" s="543"/>
      <c r="AR4" s="543"/>
      <c r="AS4" s="543"/>
      <c r="AT4" s="543"/>
      <c r="AU4" s="543"/>
    </row>
    <row r="5" spans="1:78" ht="22.8" customHeight="1">
      <c r="B5" s="280" t="s">
        <v>455</v>
      </c>
      <c r="C5" s="595"/>
      <c r="D5" s="596"/>
      <c r="E5" s="597"/>
      <c r="G5" s="625" t="s">
        <v>432</v>
      </c>
      <c r="H5" s="625"/>
      <c r="I5" s="625"/>
      <c r="J5" s="625"/>
      <c r="K5" s="391"/>
      <c r="L5" s="392"/>
      <c r="M5" s="392"/>
      <c r="N5" s="393"/>
      <c r="P5" s="444"/>
      <c r="Q5" s="445"/>
      <c r="R5" s="445"/>
      <c r="S5" s="446"/>
      <c r="T5" s="462"/>
      <c r="U5" s="463"/>
      <c r="V5" s="558">
        <f ca="1">別添②利用者数_生活介護!$I$7</f>
        <v>0</v>
      </c>
      <c r="W5" s="559"/>
      <c r="X5" s="558">
        <f ca="1">別添②利用者数_生活介護!$J$7</f>
        <v>0</v>
      </c>
      <c r="Y5" s="559"/>
      <c r="Z5" s="558">
        <f ca="1">別添②利用者数_生活介護!$K$7</f>
        <v>0</v>
      </c>
      <c r="AA5" s="559"/>
      <c r="AB5" s="558">
        <f ca="1">別添②利用者数_生活介護!$L$7</f>
        <v>0</v>
      </c>
      <c r="AC5" s="559"/>
      <c r="AD5" s="558">
        <f ca="1">別添②利用者数_生活介護!$M$7</f>
        <v>0</v>
      </c>
      <c r="AE5" s="559"/>
      <c r="AF5" s="558">
        <f ca="1">SUM(V5:AE5)</f>
        <v>0</v>
      </c>
      <c r="AG5" s="673"/>
      <c r="AH5" s="559"/>
      <c r="AJ5" s="394" t="s">
        <v>158</v>
      </c>
      <c r="AK5" s="394"/>
      <c r="AL5" s="394"/>
      <c r="AM5" s="394"/>
      <c r="AN5" s="394"/>
      <c r="AO5" s="394"/>
      <c r="AP5" s="233">
        <v>40</v>
      </c>
      <c r="AQ5" s="224" t="s">
        <v>97</v>
      </c>
      <c r="AR5" s="676"/>
      <c r="AS5" s="677"/>
      <c r="AT5" s="677"/>
      <c r="AU5" s="678"/>
    </row>
    <row r="6" spans="1:78" ht="22.8" customHeight="1">
      <c r="B6" s="279" t="s">
        <v>454</v>
      </c>
      <c r="C6" s="682" t="str">
        <f ca="1">別添②利用者数_生活介護!$R$7</f>
        <v/>
      </c>
      <c r="D6" s="682"/>
      <c r="E6" s="682"/>
      <c r="G6" s="625" t="s">
        <v>433</v>
      </c>
      <c r="H6" s="625"/>
      <c r="I6" s="625"/>
      <c r="J6" s="625"/>
      <c r="K6" s="391"/>
      <c r="L6" s="392"/>
      <c r="M6" s="392"/>
      <c r="N6" s="393"/>
      <c r="P6" s="444"/>
      <c r="Q6" s="445"/>
      <c r="R6" s="445"/>
      <c r="S6" s="446"/>
      <c r="T6" s="334" t="s">
        <v>380</v>
      </c>
      <c r="U6" s="341"/>
      <c r="V6" s="341"/>
      <c r="W6" s="341"/>
      <c r="X6" s="341"/>
      <c r="Y6" s="341"/>
      <c r="Z6" s="341"/>
      <c r="AA6" s="341"/>
      <c r="AB6" s="341"/>
      <c r="AC6" s="341"/>
      <c r="AD6" s="341"/>
      <c r="AE6" s="341"/>
      <c r="AF6" s="587">
        <f ca="1">別添②利用者数_生活介護!$Q$7</f>
        <v>0</v>
      </c>
      <c r="AG6" s="588"/>
      <c r="AH6" s="589"/>
      <c r="AJ6" s="394"/>
      <c r="AK6" s="394"/>
      <c r="AL6" s="394"/>
      <c r="AM6" s="394"/>
      <c r="AN6" s="394"/>
      <c r="AO6" s="394"/>
      <c r="AP6" s="233">
        <v>177.14</v>
      </c>
      <c r="AQ6" s="224" t="s">
        <v>98</v>
      </c>
      <c r="AR6" s="679"/>
      <c r="AS6" s="680"/>
      <c r="AT6" s="680"/>
      <c r="AU6" s="681"/>
    </row>
    <row r="7" spans="1:78" ht="22.8" customHeight="1" thickBot="1">
      <c r="P7" s="447"/>
      <c r="Q7" s="448"/>
      <c r="R7" s="448"/>
      <c r="S7" s="449"/>
      <c r="T7" s="460" t="s">
        <v>344</v>
      </c>
      <c r="U7" s="464"/>
      <c r="V7" s="461"/>
      <c r="W7" s="504">
        <f ca="1">別添②利用者数_生活介護!$O$7</f>
        <v>0</v>
      </c>
      <c r="X7" s="506"/>
      <c r="Y7" s="472" t="s">
        <v>345</v>
      </c>
      <c r="Z7" s="473"/>
      <c r="AA7" s="474"/>
      <c r="AB7" s="504">
        <f ca="1">別添②利用者数_生活介護!$P$7</f>
        <v>0</v>
      </c>
      <c r="AC7" s="506"/>
      <c r="AD7" s="460" t="s">
        <v>346</v>
      </c>
      <c r="AE7" s="464"/>
      <c r="AF7" s="461"/>
      <c r="AG7" s="475"/>
      <c r="AH7" s="476"/>
      <c r="AJ7" s="265"/>
      <c r="AK7" s="265"/>
      <c r="AL7" s="265"/>
      <c r="AM7" s="265"/>
      <c r="AN7" s="265"/>
      <c r="AO7" s="265"/>
      <c r="AP7" s="266"/>
      <c r="AQ7" s="216"/>
      <c r="AR7" s="265"/>
      <c r="AS7" s="265"/>
      <c r="AT7" s="265"/>
      <c r="AU7" s="265"/>
    </row>
    <row r="8" spans="1:78" ht="22.8" customHeight="1">
      <c r="A8" s="68"/>
      <c r="B8" s="56" t="s">
        <v>164</v>
      </c>
      <c r="C8" s="57" t="s">
        <v>165</v>
      </c>
      <c r="D8" s="434" t="s">
        <v>195</v>
      </c>
      <c r="E8" s="435"/>
      <c r="F8" s="436"/>
      <c r="G8" s="403" t="s">
        <v>181</v>
      </c>
      <c r="H8" s="404"/>
      <c r="I8" s="404"/>
      <c r="J8" s="405"/>
      <c r="K8" s="439" t="s">
        <v>183</v>
      </c>
      <c r="L8" s="439"/>
      <c r="M8" s="439"/>
      <c r="N8" s="439"/>
      <c r="O8" s="439"/>
      <c r="P8" s="439"/>
      <c r="Q8" s="439"/>
      <c r="R8" s="439"/>
      <c r="S8" s="439"/>
      <c r="T8" s="439"/>
      <c r="U8" s="439"/>
      <c r="V8" s="439"/>
      <c r="W8" s="439"/>
      <c r="X8" s="439"/>
      <c r="Y8" s="439"/>
      <c r="Z8" s="439"/>
      <c r="AA8" s="439"/>
      <c r="AB8" s="439"/>
      <c r="AC8" s="439"/>
      <c r="AD8" s="439"/>
      <c r="AE8" s="439"/>
      <c r="AF8" s="439"/>
      <c r="AG8" s="439"/>
      <c r="AH8" s="439"/>
      <c r="AI8" s="439"/>
      <c r="AJ8" s="439"/>
      <c r="AK8" s="439"/>
      <c r="AL8" s="439"/>
      <c r="AM8" s="439"/>
      <c r="AN8" s="439"/>
      <c r="AO8" s="440"/>
      <c r="AP8" s="58" t="s">
        <v>184</v>
      </c>
      <c r="AQ8" s="59" t="s">
        <v>197</v>
      </c>
      <c r="AR8" s="59"/>
      <c r="AS8" s="57" t="s">
        <v>202</v>
      </c>
      <c r="AT8" s="59" t="s">
        <v>205</v>
      </c>
      <c r="AU8" s="60" t="s">
        <v>206</v>
      </c>
      <c r="AV8" s="1" t="s">
        <v>261</v>
      </c>
    </row>
    <row r="9" spans="1:78" ht="22.8" customHeight="1">
      <c r="A9" s="361" t="s">
        <v>192</v>
      </c>
      <c r="B9" s="364" t="s">
        <v>127</v>
      </c>
      <c r="C9" s="345" t="s">
        <v>126</v>
      </c>
      <c r="D9" s="367" t="s">
        <v>102</v>
      </c>
      <c r="E9" s="368"/>
      <c r="F9" s="369"/>
      <c r="G9" s="376" t="s">
        <v>125</v>
      </c>
      <c r="H9" s="377"/>
      <c r="I9" s="377"/>
      <c r="J9" s="378"/>
      <c r="K9" s="341" t="s">
        <v>76</v>
      </c>
      <c r="L9" s="341"/>
      <c r="M9" s="341"/>
      <c r="N9" s="341"/>
      <c r="O9" s="341"/>
      <c r="P9" s="341"/>
      <c r="Q9" s="355"/>
      <c r="R9" s="354" t="s">
        <v>75</v>
      </c>
      <c r="S9" s="341"/>
      <c r="T9" s="341"/>
      <c r="U9" s="341"/>
      <c r="V9" s="341"/>
      <c r="W9" s="341"/>
      <c r="X9" s="355"/>
      <c r="Y9" s="354" t="s">
        <v>74</v>
      </c>
      <c r="Z9" s="341"/>
      <c r="AA9" s="341"/>
      <c r="AB9" s="341"/>
      <c r="AC9" s="341"/>
      <c r="AD9" s="341"/>
      <c r="AE9" s="355"/>
      <c r="AF9" s="354" t="s">
        <v>191</v>
      </c>
      <c r="AG9" s="341"/>
      <c r="AH9" s="341"/>
      <c r="AI9" s="341"/>
      <c r="AJ9" s="341"/>
      <c r="AK9" s="341"/>
      <c r="AL9" s="355"/>
      <c r="AM9" s="354" t="s">
        <v>73</v>
      </c>
      <c r="AN9" s="341"/>
      <c r="AO9" s="355"/>
      <c r="AP9" s="356" t="s">
        <v>81</v>
      </c>
      <c r="AQ9" s="348" t="s">
        <v>1</v>
      </c>
      <c r="AR9" s="348" t="s">
        <v>2</v>
      </c>
      <c r="AS9" s="345" t="s">
        <v>215</v>
      </c>
      <c r="AT9" s="348" t="s">
        <v>216</v>
      </c>
      <c r="AU9" s="351" t="s">
        <v>217</v>
      </c>
      <c r="AV9" s="547" t="s">
        <v>76</v>
      </c>
      <c r="AW9" s="547"/>
      <c r="AX9" s="547"/>
      <c r="AY9" s="547"/>
      <c r="AZ9" s="547"/>
      <c r="BA9" s="547"/>
      <c r="BB9" s="547"/>
      <c r="BC9" s="547" t="s">
        <v>75</v>
      </c>
      <c r="BD9" s="547"/>
      <c r="BE9" s="547"/>
      <c r="BF9" s="547"/>
      <c r="BG9" s="547"/>
      <c r="BH9" s="547"/>
      <c r="BI9" s="547"/>
      <c r="BJ9" s="547" t="s">
        <v>74</v>
      </c>
      <c r="BK9" s="547"/>
      <c r="BL9" s="547"/>
      <c r="BM9" s="547"/>
      <c r="BN9" s="547"/>
      <c r="BO9" s="547"/>
      <c r="BP9" s="547"/>
      <c r="BQ9" s="547" t="s">
        <v>191</v>
      </c>
      <c r="BR9" s="547"/>
      <c r="BS9" s="547"/>
      <c r="BT9" s="547"/>
      <c r="BU9" s="547"/>
      <c r="BV9" s="547"/>
      <c r="BW9" s="547"/>
      <c r="BX9" s="547" t="s">
        <v>73</v>
      </c>
      <c r="BY9" s="547"/>
      <c r="BZ9" s="547"/>
    </row>
    <row r="10" spans="1:78" ht="22.8" customHeight="1">
      <c r="A10" s="362"/>
      <c r="B10" s="365"/>
      <c r="C10" s="346"/>
      <c r="D10" s="370"/>
      <c r="E10" s="371"/>
      <c r="F10" s="372"/>
      <c r="G10" s="379"/>
      <c r="H10" s="380"/>
      <c r="I10" s="380"/>
      <c r="J10" s="381"/>
      <c r="K10" s="76">
        <f>DATE(VLOOKUP($B$2,マスタ!$A$2:$B$5,2,FALSE)-1+IF($C$2="元",1,$C$2),$G$2,1)</f>
        <v>43070</v>
      </c>
      <c r="L10" s="19">
        <f t="shared" ref="L10:AL10" si="0">K10+1</f>
        <v>43071</v>
      </c>
      <c r="M10" s="19">
        <f t="shared" si="0"/>
        <v>43072</v>
      </c>
      <c r="N10" s="19">
        <f t="shared" si="0"/>
        <v>43073</v>
      </c>
      <c r="O10" s="19">
        <f t="shared" si="0"/>
        <v>43074</v>
      </c>
      <c r="P10" s="19">
        <f t="shared" si="0"/>
        <v>43075</v>
      </c>
      <c r="Q10" s="20">
        <f t="shared" si="0"/>
        <v>43076</v>
      </c>
      <c r="R10" s="18">
        <f t="shared" si="0"/>
        <v>43077</v>
      </c>
      <c r="S10" s="19">
        <f t="shared" si="0"/>
        <v>43078</v>
      </c>
      <c r="T10" s="19">
        <f t="shared" si="0"/>
        <v>43079</v>
      </c>
      <c r="U10" s="19">
        <f t="shared" si="0"/>
        <v>43080</v>
      </c>
      <c r="V10" s="19">
        <f t="shared" si="0"/>
        <v>43081</v>
      </c>
      <c r="W10" s="19">
        <f t="shared" si="0"/>
        <v>43082</v>
      </c>
      <c r="X10" s="20">
        <f t="shared" si="0"/>
        <v>43083</v>
      </c>
      <c r="Y10" s="18">
        <f t="shared" si="0"/>
        <v>43084</v>
      </c>
      <c r="Z10" s="19">
        <f t="shared" si="0"/>
        <v>43085</v>
      </c>
      <c r="AA10" s="19">
        <f t="shared" si="0"/>
        <v>43086</v>
      </c>
      <c r="AB10" s="19">
        <f t="shared" si="0"/>
        <v>43087</v>
      </c>
      <c r="AC10" s="19">
        <f t="shared" si="0"/>
        <v>43088</v>
      </c>
      <c r="AD10" s="19">
        <f t="shared" si="0"/>
        <v>43089</v>
      </c>
      <c r="AE10" s="20">
        <f t="shared" si="0"/>
        <v>43090</v>
      </c>
      <c r="AF10" s="18">
        <f t="shared" si="0"/>
        <v>43091</v>
      </c>
      <c r="AG10" s="19">
        <f t="shared" si="0"/>
        <v>43092</v>
      </c>
      <c r="AH10" s="19">
        <f t="shared" si="0"/>
        <v>43093</v>
      </c>
      <c r="AI10" s="19">
        <f t="shared" si="0"/>
        <v>43094</v>
      </c>
      <c r="AJ10" s="19">
        <f t="shared" si="0"/>
        <v>43095</v>
      </c>
      <c r="AK10" s="19">
        <f t="shared" si="0"/>
        <v>43096</v>
      </c>
      <c r="AL10" s="20">
        <f t="shared" si="0"/>
        <v>43097</v>
      </c>
      <c r="AM10" s="19" t="str">
        <f>IFERROR(IF($AP$3="4週","",IF(DAY(EOMONTH($K$10,0))&gt;=DAY(AL10)+1,AL10+1,"")),"")</f>
        <v/>
      </c>
      <c r="AN10" s="19" t="str">
        <f>IFERROR(IF($AP$3="4週","",IF(DAY(EOMONTH($K$10,0))&gt;=DAY(AM10)+1,AM10+1,"")),"")</f>
        <v/>
      </c>
      <c r="AO10" s="20" t="str">
        <f>IFERROR(IF($AP$3="4週","",IF(DAY(EOMONTH($K$10,0))&gt;=DAY(AN10)+1,AN10+1,"")),"")</f>
        <v/>
      </c>
      <c r="AP10" s="357"/>
      <c r="AQ10" s="349"/>
      <c r="AR10" s="349"/>
      <c r="AS10" s="346"/>
      <c r="AT10" s="349"/>
      <c r="AU10" s="352"/>
      <c r="AV10" s="19">
        <f>K10</f>
        <v>43070</v>
      </c>
      <c r="AW10" s="19">
        <f t="shared" ref="AW10:BZ10" si="1">L10</f>
        <v>43071</v>
      </c>
      <c r="AX10" s="19">
        <f t="shared" si="1"/>
        <v>43072</v>
      </c>
      <c r="AY10" s="19">
        <f t="shared" si="1"/>
        <v>43073</v>
      </c>
      <c r="AZ10" s="19">
        <f t="shared" si="1"/>
        <v>43074</v>
      </c>
      <c r="BA10" s="19">
        <f t="shared" si="1"/>
        <v>43075</v>
      </c>
      <c r="BB10" s="19">
        <f t="shared" si="1"/>
        <v>43076</v>
      </c>
      <c r="BC10" s="19">
        <f t="shared" si="1"/>
        <v>43077</v>
      </c>
      <c r="BD10" s="19">
        <f t="shared" si="1"/>
        <v>43078</v>
      </c>
      <c r="BE10" s="19">
        <f t="shared" si="1"/>
        <v>43079</v>
      </c>
      <c r="BF10" s="19">
        <f t="shared" si="1"/>
        <v>43080</v>
      </c>
      <c r="BG10" s="19">
        <f t="shared" si="1"/>
        <v>43081</v>
      </c>
      <c r="BH10" s="19">
        <f t="shared" si="1"/>
        <v>43082</v>
      </c>
      <c r="BI10" s="19">
        <f t="shared" si="1"/>
        <v>43083</v>
      </c>
      <c r="BJ10" s="19">
        <f t="shared" si="1"/>
        <v>43084</v>
      </c>
      <c r="BK10" s="19">
        <f t="shared" si="1"/>
        <v>43085</v>
      </c>
      <c r="BL10" s="19">
        <f t="shared" si="1"/>
        <v>43086</v>
      </c>
      <c r="BM10" s="19">
        <f t="shared" si="1"/>
        <v>43087</v>
      </c>
      <c r="BN10" s="19">
        <f t="shared" si="1"/>
        <v>43088</v>
      </c>
      <c r="BO10" s="19">
        <f t="shared" si="1"/>
        <v>43089</v>
      </c>
      <c r="BP10" s="19">
        <f t="shared" si="1"/>
        <v>43090</v>
      </c>
      <c r="BQ10" s="19">
        <f t="shared" si="1"/>
        <v>43091</v>
      </c>
      <c r="BR10" s="19">
        <f t="shared" si="1"/>
        <v>43092</v>
      </c>
      <c r="BS10" s="19">
        <f t="shared" si="1"/>
        <v>43093</v>
      </c>
      <c r="BT10" s="19">
        <f t="shared" si="1"/>
        <v>43094</v>
      </c>
      <c r="BU10" s="19">
        <f t="shared" si="1"/>
        <v>43095</v>
      </c>
      <c r="BV10" s="19">
        <f t="shared" si="1"/>
        <v>43096</v>
      </c>
      <c r="BW10" s="19">
        <f t="shared" si="1"/>
        <v>43097</v>
      </c>
      <c r="BX10" s="19" t="str">
        <f t="shared" si="1"/>
        <v/>
      </c>
      <c r="BY10" s="19" t="str">
        <f t="shared" si="1"/>
        <v/>
      </c>
      <c r="BZ10" s="19" t="str">
        <f t="shared" si="1"/>
        <v/>
      </c>
    </row>
    <row r="11" spans="1:78" ht="22.8" customHeight="1" thickBot="1">
      <c r="A11" s="363"/>
      <c r="B11" s="366"/>
      <c r="C11" s="347"/>
      <c r="D11" s="373"/>
      <c r="E11" s="374"/>
      <c r="F11" s="375"/>
      <c r="G11" s="382"/>
      <c r="H11" s="383"/>
      <c r="I11" s="383"/>
      <c r="J11" s="384"/>
      <c r="K11" s="77">
        <f>K10</f>
        <v>43070</v>
      </c>
      <c r="L11" s="22">
        <f t="shared" ref="L11:AL11" si="2">L10</f>
        <v>43071</v>
      </c>
      <c r="M11" s="22">
        <f t="shared" si="2"/>
        <v>43072</v>
      </c>
      <c r="N11" s="22">
        <f t="shared" si="2"/>
        <v>43073</v>
      </c>
      <c r="O11" s="22">
        <f t="shared" si="2"/>
        <v>43074</v>
      </c>
      <c r="P11" s="22">
        <f t="shared" si="2"/>
        <v>43075</v>
      </c>
      <c r="Q11" s="23">
        <f t="shared" si="2"/>
        <v>43076</v>
      </c>
      <c r="R11" s="21">
        <f t="shared" si="2"/>
        <v>43077</v>
      </c>
      <c r="S11" s="22">
        <f t="shared" si="2"/>
        <v>43078</v>
      </c>
      <c r="T11" s="22">
        <f t="shared" si="2"/>
        <v>43079</v>
      </c>
      <c r="U11" s="22">
        <f t="shared" si="2"/>
        <v>43080</v>
      </c>
      <c r="V11" s="22">
        <f t="shared" si="2"/>
        <v>43081</v>
      </c>
      <c r="W11" s="22">
        <f t="shared" si="2"/>
        <v>43082</v>
      </c>
      <c r="X11" s="23">
        <f t="shared" si="2"/>
        <v>43083</v>
      </c>
      <c r="Y11" s="21">
        <f t="shared" si="2"/>
        <v>43084</v>
      </c>
      <c r="Z11" s="22">
        <f t="shared" si="2"/>
        <v>43085</v>
      </c>
      <c r="AA11" s="22">
        <f t="shared" si="2"/>
        <v>43086</v>
      </c>
      <c r="AB11" s="22">
        <f t="shared" si="2"/>
        <v>43087</v>
      </c>
      <c r="AC11" s="22">
        <f t="shared" si="2"/>
        <v>43088</v>
      </c>
      <c r="AD11" s="22">
        <f t="shared" si="2"/>
        <v>43089</v>
      </c>
      <c r="AE11" s="23">
        <f t="shared" si="2"/>
        <v>43090</v>
      </c>
      <c r="AF11" s="21">
        <f t="shared" si="2"/>
        <v>43091</v>
      </c>
      <c r="AG11" s="22">
        <f t="shared" si="2"/>
        <v>43092</v>
      </c>
      <c r="AH11" s="22">
        <f t="shared" si="2"/>
        <v>43093</v>
      </c>
      <c r="AI11" s="22">
        <f t="shared" si="2"/>
        <v>43094</v>
      </c>
      <c r="AJ11" s="22">
        <f t="shared" si="2"/>
        <v>43095</v>
      </c>
      <c r="AK11" s="22">
        <f t="shared" si="2"/>
        <v>43096</v>
      </c>
      <c r="AL11" s="23">
        <f t="shared" si="2"/>
        <v>43097</v>
      </c>
      <c r="AM11" s="22" t="str">
        <f>AM10</f>
        <v/>
      </c>
      <c r="AN11" s="22" t="str">
        <f>AN10</f>
        <v/>
      </c>
      <c r="AO11" s="23" t="str">
        <f>AO10</f>
        <v/>
      </c>
      <c r="AP11" s="358"/>
      <c r="AQ11" s="350"/>
      <c r="AR11" s="350"/>
      <c r="AS11" s="347"/>
      <c r="AT11" s="350"/>
      <c r="AU11" s="353"/>
      <c r="AV11" s="94">
        <f>AV10</f>
        <v>43070</v>
      </c>
      <c r="AW11" s="94">
        <f t="shared" ref="AW11:BW11" si="3">AW10</f>
        <v>43071</v>
      </c>
      <c r="AX11" s="94">
        <f t="shared" si="3"/>
        <v>43072</v>
      </c>
      <c r="AY11" s="94">
        <f t="shared" si="3"/>
        <v>43073</v>
      </c>
      <c r="AZ11" s="94">
        <f t="shared" si="3"/>
        <v>43074</v>
      </c>
      <c r="BA11" s="94">
        <f t="shared" si="3"/>
        <v>43075</v>
      </c>
      <c r="BB11" s="94">
        <f t="shared" si="3"/>
        <v>43076</v>
      </c>
      <c r="BC11" s="94">
        <f t="shared" si="3"/>
        <v>43077</v>
      </c>
      <c r="BD11" s="94">
        <f t="shared" si="3"/>
        <v>43078</v>
      </c>
      <c r="BE11" s="94">
        <f t="shared" si="3"/>
        <v>43079</v>
      </c>
      <c r="BF11" s="94">
        <f t="shared" si="3"/>
        <v>43080</v>
      </c>
      <c r="BG11" s="94">
        <f t="shared" si="3"/>
        <v>43081</v>
      </c>
      <c r="BH11" s="94">
        <f t="shared" si="3"/>
        <v>43082</v>
      </c>
      <c r="BI11" s="94">
        <f t="shared" si="3"/>
        <v>43083</v>
      </c>
      <c r="BJ11" s="94">
        <f t="shared" si="3"/>
        <v>43084</v>
      </c>
      <c r="BK11" s="94">
        <f t="shared" si="3"/>
        <v>43085</v>
      </c>
      <c r="BL11" s="94">
        <f t="shared" si="3"/>
        <v>43086</v>
      </c>
      <c r="BM11" s="94">
        <f t="shared" si="3"/>
        <v>43087</v>
      </c>
      <c r="BN11" s="94">
        <f t="shared" si="3"/>
        <v>43088</v>
      </c>
      <c r="BO11" s="94">
        <f t="shared" si="3"/>
        <v>43089</v>
      </c>
      <c r="BP11" s="94">
        <f t="shared" si="3"/>
        <v>43090</v>
      </c>
      <c r="BQ11" s="94">
        <f t="shared" si="3"/>
        <v>43091</v>
      </c>
      <c r="BR11" s="94">
        <f t="shared" si="3"/>
        <v>43092</v>
      </c>
      <c r="BS11" s="94">
        <f t="shared" si="3"/>
        <v>43093</v>
      </c>
      <c r="BT11" s="94">
        <f t="shared" si="3"/>
        <v>43094</v>
      </c>
      <c r="BU11" s="94">
        <f t="shared" si="3"/>
        <v>43095</v>
      </c>
      <c r="BV11" s="94">
        <f t="shared" si="3"/>
        <v>43096</v>
      </c>
      <c r="BW11" s="94">
        <f t="shared" si="3"/>
        <v>43097</v>
      </c>
      <c r="BX11" s="94" t="str">
        <f>BX10</f>
        <v/>
      </c>
      <c r="BY11" s="94" t="str">
        <f>BY10</f>
        <v/>
      </c>
      <c r="BZ11" s="94" t="str">
        <f>BZ10</f>
        <v/>
      </c>
    </row>
    <row r="12" spans="1:78" s="255" customFormat="1" ht="22.8" customHeight="1" thickBot="1">
      <c r="A12" s="256"/>
      <c r="B12" s="257"/>
      <c r="C12" s="257"/>
      <c r="D12" s="257"/>
      <c r="E12" s="257"/>
      <c r="F12" s="257"/>
      <c r="G12" s="548"/>
      <c r="H12" s="548"/>
      <c r="I12" s="548"/>
      <c r="J12" s="549"/>
      <c r="K12" s="238"/>
      <c r="L12" s="251"/>
      <c r="M12" s="251"/>
      <c r="N12" s="251"/>
      <c r="O12" s="251"/>
      <c r="P12" s="251"/>
      <c r="Q12" s="252"/>
      <c r="R12" s="253"/>
      <c r="S12" s="251"/>
      <c r="T12" s="251"/>
      <c r="U12" s="251"/>
      <c r="V12" s="251"/>
      <c r="W12" s="251"/>
      <c r="X12" s="252"/>
      <c r="Y12" s="253"/>
      <c r="Z12" s="251"/>
      <c r="AA12" s="251"/>
      <c r="AB12" s="251"/>
      <c r="AC12" s="251"/>
      <c r="AD12" s="251"/>
      <c r="AE12" s="252"/>
      <c r="AF12" s="253"/>
      <c r="AG12" s="251"/>
      <c r="AH12" s="251"/>
      <c r="AI12" s="251"/>
      <c r="AJ12" s="251"/>
      <c r="AK12" s="251"/>
      <c r="AL12" s="252"/>
      <c r="AM12" s="251"/>
      <c r="AN12" s="251"/>
      <c r="AO12" s="252"/>
      <c r="AP12" s="237"/>
      <c r="AQ12" s="237"/>
      <c r="AR12" s="237"/>
      <c r="AS12" s="238"/>
      <c r="AT12" s="239"/>
      <c r="AU12" s="240"/>
      <c r="AV12" s="254"/>
      <c r="AW12" s="254"/>
      <c r="AX12" s="254"/>
      <c r="AY12" s="254"/>
      <c r="AZ12" s="254"/>
      <c r="BA12" s="254"/>
      <c r="BB12" s="254"/>
      <c r="BC12" s="254"/>
      <c r="BD12" s="254"/>
      <c r="BE12" s="254"/>
      <c r="BF12" s="254"/>
      <c r="BG12" s="254"/>
      <c r="BH12" s="254"/>
      <c r="BI12" s="254"/>
      <c r="BJ12" s="254"/>
      <c r="BK12" s="254"/>
      <c r="BL12" s="254"/>
      <c r="BM12" s="254"/>
      <c r="BN12" s="254"/>
      <c r="BO12" s="254"/>
      <c r="BP12" s="254"/>
      <c r="BQ12" s="254"/>
      <c r="BR12" s="254"/>
      <c r="BS12" s="254"/>
      <c r="BT12" s="254"/>
      <c r="BU12" s="254"/>
      <c r="BV12" s="254"/>
      <c r="BW12" s="254"/>
      <c r="BX12" s="254"/>
      <c r="BY12" s="254"/>
      <c r="BZ12" s="254"/>
    </row>
    <row r="13" spans="1:78" ht="22.8" customHeight="1" thickTop="1">
      <c r="A13" s="75">
        <f>ROW()-ROW($A$12)</f>
        <v>1</v>
      </c>
      <c r="B13" s="48" t="s">
        <v>3</v>
      </c>
      <c r="C13" s="236"/>
      <c r="D13" s="281"/>
      <c r="E13" s="282"/>
      <c r="F13" s="283"/>
      <c r="G13" s="281"/>
      <c r="H13" s="282"/>
      <c r="I13" s="282"/>
      <c r="J13" s="284"/>
      <c r="K13" s="48"/>
      <c r="L13" s="48"/>
      <c r="M13" s="48"/>
      <c r="N13" s="49"/>
      <c r="O13" s="49"/>
      <c r="P13" s="48"/>
      <c r="Q13" s="49"/>
      <c r="R13" s="50"/>
      <c r="S13" s="49"/>
      <c r="T13" s="49"/>
      <c r="U13" s="49"/>
      <c r="V13" s="49"/>
      <c r="W13" s="49"/>
      <c r="X13" s="51"/>
      <c r="Y13" s="50"/>
      <c r="Z13" s="49"/>
      <c r="AA13" s="49"/>
      <c r="AB13" s="49"/>
      <c r="AC13" s="49"/>
      <c r="AD13" s="49"/>
      <c r="AE13" s="51"/>
      <c r="AF13" s="50"/>
      <c r="AG13" s="49"/>
      <c r="AH13" s="49"/>
      <c r="AI13" s="49"/>
      <c r="AJ13" s="49"/>
      <c r="AK13" s="49"/>
      <c r="AL13" s="51"/>
      <c r="AM13" s="49"/>
      <c r="AN13" s="49"/>
      <c r="AO13" s="51"/>
      <c r="AP13" s="40" t="str">
        <f>IF($G13="","",IFERROR(IF($AP$3="4週",SUM($AV13:$BW13),SUM($AV13:$BZ13)),""))</f>
        <v/>
      </c>
      <c r="AQ13" s="3" t="str">
        <f t="shared" ref="AQ13:AQ28" si="4">IF($AP13="","",IF($AP$3="4週",$AP13/4,$AP13/(DAY(EOMONTH($K$10,0))/7)))</f>
        <v/>
      </c>
      <c r="AR13" s="3" t="str">
        <f t="shared" ref="AR13:AR28" si="5">IF(OR(AND($AP$5="",$AP$6=""),$AQ13=""),"",MIN(1,ROUNDDOWN(IF($AP$3="4週",$AQ13/IF($AS13="○",30,$AP$5),$AP13/IF($AS13="○",30*(DAY(EOMONTH($K$10,0))/7),$AP$6)),2)))</f>
        <v/>
      </c>
      <c r="AS13" s="47"/>
      <c r="AT13" s="52"/>
      <c r="AU13" s="53"/>
      <c r="AV13" s="109" t="str">
        <f>IFERROR(VLOOKUP(K13,別添①勤務時間!$A$3:$K$39,10,FALSE),"")</f>
        <v/>
      </c>
      <c r="AW13" s="109" t="str">
        <f>IFERROR(VLOOKUP(L13,別添①勤務時間!$A$3:$K$39,10,FALSE),"")</f>
        <v/>
      </c>
      <c r="AX13" s="109" t="str">
        <f>IFERROR(VLOOKUP(M13,別添①勤務時間!$A$3:$K$39,10,FALSE),"")</f>
        <v/>
      </c>
      <c r="AY13" s="109" t="str">
        <f>IFERROR(VLOOKUP(N13,別添①勤務時間!$A$3:$K$39,10,FALSE),"")</f>
        <v/>
      </c>
      <c r="AZ13" s="109" t="str">
        <f>IFERROR(VLOOKUP(O13,別添①勤務時間!$A$3:$K$39,10,FALSE),"")</f>
        <v/>
      </c>
      <c r="BA13" s="109" t="str">
        <f>IFERROR(VLOOKUP(P13,別添①勤務時間!$A$3:$K$39,10,FALSE),"")</f>
        <v/>
      </c>
      <c r="BB13" s="109" t="str">
        <f>IFERROR(VLOOKUP(Q13,別添①勤務時間!$A$3:$K$39,10,FALSE),"")</f>
        <v/>
      </c>
      <c r="BC13" s="109" t="str">
        <f>IFERROR(VLOOKUP(R13,別添①勤務時間!$A$3:$K$39,10,FALSE),"")</f>
        <v/>
      </c>
      <c r="BD13" s="109" t="str">
        <f>IFERROR(VLOOKUP(S13,別添①勤務時間!$A$3:$K$39,10,FALSE),"")</f>
        <v/>
      </c>
      <c r="BE13" s="109" t="str">
        <f>IFERROR(VLOOKUP(T13,別添①勤務時間!$A$3:$K$39,10,FALSE),"")</f>
        <v/>
      </c>
      <c r="BF13" s="109" t="str">
        <f>IFERROR(VLOOKUP(U13,別添①勤務時間!$A$3:$K$39,10,FALSE),"")</f>
        <v/>
      </c>
      <c r="BG13" s="109" t="str">
        <f>IFERROR(VLOOKUP(V13,別添①勤務時間!$A$3:$K$39,10,FALSE),"")</f>
        <v/>
      </c>
      <c r="BH13" s="109" t="str">
        <f>IFERROR(VLOOKUP(W13,別添①勤務時間!$A$3:$K$39,10,FALSE),"")</f>
        <v/>
      </c>
      <c r="BI13" s="109" t="str">
        <f>IFERROR(VLOOKUP(X13,別添①勤務時間!$A$3:$K$39,10,FALSE),"")</f>
        <v/>
      </c>
      <c r="BJ13" s="109" t="str">
        <f>IFERROR(VLOOKUP(Y13,別添①勤務時間!$A$3:$K$39,10,FALSE),"")</f>
        <v/>
      </c>
      <c r="BK13" s="109" t="str">
        <f>IFERROR(VLOOKUP(Z13,別添①勤務時間!$A$3:$K$39,10,FALSE),"")</f>
        <v/>
      </c>
      <c r="BL13" s="109" t="str">
        <f>IFERROR(VLOOKUP(AA13,別添①勤務時間!$A$3:$K$39,10,FALSE),"")</f>
        <v/>
      </c>
      <c r="BM13" s="109" t="str">
        <f>IFERROR(VLOOKUP(AB13,別添①勤務時間!$A$3:$K$39,10,FALSE),"")</f>
        <v/>
      </c>
      <c r="BN13" s="109" t="str">
        <f>IFERROR(VLOOKUP(AC13,別添①勤務時間!$A$3:$K$39,10,FALSE),"")</f>
        <v/>
      </c>
      <c r="BO13" s="109" t="str">
        <f>IFERROR(VLOOKUP(AD13,別添①勤務時間!$A$3:$K$39,10,FALSE),"")</f>
        <v/>
      </c>
      <c r="BP13" s="109" t="str">
        <f>IFERROR(VLOOKUP(AE13,別添①勤務時間!$A$3:$K$39,10,FALSE),"")</f>
        <v/>
      </c>
      <c r="BQ13" s="109" t="str">
        <f>IFERROR(VLOOKUP(AF13,別添①勤務時間!$A$3:$K$39,10,FALSE),"")</f>
        <v/>
      </c>
      <c r="BR13" s="109" t="str">
        <f>IFERROR(VLOOKUP(AG13,別添①勤務時間!$A$3:$K$39,10,FALSE),"")</f>
        <v/>
      </c>
      <c r="BS13" s="109" t="str">
        <f>IFERROR(VLOOKUP(AH13,別添①勤務時間!$A$3:$K$39,10,FALSE),"")</f>
        <v/>
      </c>
      <c r="BT13" s="109" t="str">
        <f>IFERROR(VLOOKUP(AI13,別添①勤務時間!$A$3:$K$39,10,FALSE),"")</f>
        <v/>
      </c>
      <c r="BU13" s="109" t="str">
        <f>IFERROR(VLOOKUP(AJ13,別添①勤務時間!$A$3:$K$39,10,FALSE),"")</f>
        <v/>
      </c>
      <c r="BV13" s="109" t="str">
        <f>IFERROR(VLOOKUP(AK13,別添①勤務時間!$A$3:$K$39,10,FALSE),"")</f>
        <v/>
      </c>
      <c r="BW13" s="109" t="str">
        <f>IFERROR(VLOOKUP(AL13,別添①勤務時間!$A$3:$K$39,10,FALSE),"")</f>
        <v/>
      </c>
      <c r="BX13" s="109" t="str">
        <f>IFERROR(VLOOKUP(AM13,別添①勤務時間!$A$3:$K$39,10,FALSE),"")</f>
        <v/>
      </c>
      <c r="BY13" s="109" t="str">
        <f>IFERROR(VLOOKUP(AN13,別添①勤務時間!$A$3:$K$39,10,FALSE),"")</f>
        <v/>
      </c>
      <c r="BZ13" s="109" t="str">
        <f>IFERROR(VLOOKUP(AO13,別添①勤務時間!$A$3:$K$39,10,FALSE),"")</f>
        <v/>
      </c>
    </row>
    <row r="14" spans="1:78" ht="22.8" customHeight="1">
      <c r="A14" s="75">
        <f t="shared" ref="A14:A28" si="6">ROW()-ROW($A$12)</f>
        <v>2</v>
      </c>
      <c r="B14" s="48" t="s">
        <v>20</v>
      </c>
      <c r="C14" s="236"/>
      <c r="D14" s="281"/>
      <c r="E14" s="282"/>
      <c r="F14" s="283"/>
      <c r="G14" s="281"/>
      <c r="H14" s="282"/>
      <c r="I14" s="282"/>
      <c r="J14" s="284"/>
      <c r="K14" s="48"/>
      <c r="L14" s="49"/>
      <c r="M14" s="49"/>
      <c r="N14" s="49"/>
      <c r="O14" s="49"/>
      <c r="P14" s="49"/>
      <c r="Q14" s="51"/>
      <c r="R14" s="50"/>
      <c r="S14" s="49"/>
      <c r="T14" s="49"/>
      <c r="U14" s="49"/>
      <c r="V14" s="49"/>
      <c r="W14" s="49"/>
      <c r="X14" s="51"/>
      <c r="Y14" s="50"/>
      <c r="Z14" s="49"/>
      <c r="AA14" s="49"/>
      <c r="AB14" s="49"/>
      <c r="AC14" s="49"/>
      <c r="AD14" s="49"/>
      <c r="AE14" s="51"/>
      <c r="AF14" s="50"/>
      <c r="AG14" s="49"/>
      <c r="AH14" s="49"/>
      <c r="AI14" s="49"/>
      <c r="AJ14" s="49"/>
      <c r="AK14" s="49"/>
      <c r="AL14" s="51"/>
      <c r="AM14" s="49"/>
      <c r="AN14" s="49"/>
      <c r="AO14" s="51"/>
      <c r="AP14" s="40" t="str">
        <f t="shared" ref="AP14:AP28" si="7">IF($G14="","",IFERROR(IF($AP$3="4週",SUM($AV14:$BW14),SUM($AV14:$BZ14)),""))</f>
        <v/>
      </c>
      <c r="AQ14" s="3" t="str">
        <f t="shared" si="4"/>
        <v/>
      </c>
      <c r="AR14" s="3" t="str">
        <f t="shared" si="5"/>
        <v/>
      </c>
      <c r="AS14" s="47"/>
      <c r="AT14" s="52"/>
      <c r="AU14" s="53"/>
      <c r="AV14" s="109" t="str">
        <f>IFERROR(VLOOKUP(K14,別添①勤務時間!$A$3:$K$39,10,FALSE),"")</f>
        <v/>
      </c>
      <c r="AW14" s="109" t="str">
        <f>IFERROR(VLOOKUP(L14,別添①勤務時間!$A$3:$K$39,10,FALSE),"")</f>
        <v/>
      </c>
      <c r="AX14" s="109" t="str">
        <f>IFERROR(VLOOKUP(M14,別添①勤務時間!$A$3:$K$39,10,FALSE),"")</f>
        <v/>
      </c>
      <c r="AY14" s="109" t="str">
        <f>IFERROR(VLOOKUP(N14,別添①勤務時間!$A$3:$K$39,10,FALSE),"")</f>
        <v/>
      </c>
      <c r="AZ14" s="109" t="str">
        <f>IFERROR(VLOOKUP(O14,別添①勤務時間!$A$3:$K$39,10,FALSE),"")</f>
        <v/>
      </c>
      <c r="BA14" s="109" t="str">
        <f>IFERROR(VLOOKUP(P14,別添①勤務時間!$A$3:$K$39,10,FALSE),"")</f>
        <v/>
      </c>
      <c r="BB14" s="109" t="str">
        <f>IFERROR(VLOOKUP(Q14,別添①勤務時間!$A$3:$K$39,10,FALSE),"")</f>
        <v/>
      </c>
      <c r="BC14" s="109" t="str">
        <f>IFERROR(VLOOKUP(R14,別添①勤務時間!$A$3:$K$39,10,FALSE),"")</f>
        <v/>
      </c>
      <c r="BD14" s="109" t="str">
        <f>IFERROR(VLOOKUP(S14,別添①勤務時間!$A$3:$K$39,10,FALSE),"")</f>
        <v/>
      </c>
      <c r="BE14" s="109" t="str">
        <f>IFERROR(VLOOKUP(T14,別添①勤務時間!$A$3:$K$39,10,FALSE),"")</f>
        <v/>
      </c>
      <c r="BF14" s="109" t="str">
        <f>IFERROR(VLOOKUP(U14,別添①勤務時間!$A$3:$K$39,10,FALSE),"")</f>
        <v/>
      </c>
      <c r="BG14" s="109" t="str">
        <f>IFERROR(VLOOKUP(V14,別添①勤務時間!$A$3:$K$39,10,FALSE),"")</f>
        <v/>
      </c>
      <c r="BH14" s="109" t="str">
        <f>IFERROR(VLOOKUP(W14,別添①勤務時間!$A$3:$K$39,10,FALSE),"")</f>
        <v/>
      </c>
      <c r="BI14" s="109" t="str">
        <f>IFERROR(VLOOKUP(X14,別添①勤務時間!$A$3:$K$39,10,FALSE),"")</f>
        <v/>
      </c>
      <c r="BJ14" s="109" t="str">
        <f>IFERROR(VLOOKUP(Y14,別添①勤務時間!$A$3:$K$39,10,FALSE),"")</f>
        <v/>
      </c>
      <c r="BK14" s="109" t="str">
        <f>IFERROR(VLOOKUP(Z14,別添①勤務時間!$A$3:$K$39,10,FALSE),"")</f>
        <v/>
      </c>
      <c r="BL14" s="109" t="str">
        <f>IFERROR(VLOOKUP(AA14,別添①勤務時間!$A$3:$K$39,10,FALSE),"")</f>
        <v/>
      </c>
      <c r="BM14" s="109" t="str">
        <f>IFERROR(VLOOKUP(AB14,別添①勤務時間!$A$3:$K$39,10,FALSE),"")</f>
        <v/>
      </c>
      <c r="BN14" s="109" t="str">
        <f>IFERROR(VLOOKUP(AC14,別添①勤務時間!$A$3:$K$39,10,FALSE),"")</f>
        <v/>
      </c>
      <c r="BO14" s="109" t="str">
        <f>IFERROR(VLOOKUP(AD14,別添①勤務時間!$A$3:$K$39,10,FALSE),"")</f>
        <v/>
      </c>
      <c r="BP14" s="109" t="str">
        <f>IFERROR(VLOOKUP(AE14,別添①勤務時間!$A$3:$K$39,10,FALSE),"")</f>
        <v/>
      </c>
      <c r="BQ14" s="109" t="str">
        <f>IFERROR(VLOOKUP(AF14,別添①勤務時間!$A$3:$K$39,10,FALSE),"")</f>
        <v/>
      </c>
      <c r="BR14" s="109" t="str">
        <f>IFERROR(VLOOKUP(AG14,別添①勤務時間!$A$3:$K$39,10,FALSE),"")</f>
        <v/>
      </c>
      <c r="BS14" s="109" t="str">
        <f>IFERROR(VLOOKUP(AH14,別添①勤務時間!$A$3:$K$39,10,FALSE),"")</f>
        <v/>
      </c>
      <c r="BT14" s="109" t="str">
        <f>IFERROR(VLOOKUP(AI14,別添①勤務時間!$A$3:$K$39,10,FALSE),"")</f>
        <v/>
      </c>
      <c r="BU14" s="109" t="str">
        <f>IFERROR(VLOOKUP(AJ14,別添①勤務時間!$A$3:$K$39,10,FALSE),"")</f>
        <v/>
      </c>
      <c r="BV14" s="109" t="str">
        <f>IFERROR(VLOOKUP(AK14,別添①勤務時間!$A$3:$K$39,10,FALSE),"")</f>
        <v/>
      </c>
      <c r="BW14" s="109" t="str">
        <f>IFERROR(VLOOKUP(AL14,別添①勤務時間!$A$3:$K$39,10,FALSE),"")</f>
        <v/>
      </c>
      <c r="BX14" s="109" t="str">
        <f>IFERROR(VLOOKUP(AM14,別添①勤務時間!$A$3:$K$39,10,FALSE),"")</f>
        <v/>
      </c>
      <c r="BY14" s="109" t="str">
        <f>IFERROR(VLOOKUP(AN14,別添①勤務時間!$A$3:$K$39,10,FALSE),"")</f>
        <v/>
      </c>
      <c r="BZ14" s="109" t="str">
        <f>IFERROR(VLOOKUP(AO14,別添①勤務時間!$A$3:$K$39,10,FALSE),"")</f>
        <v/>
      </c>
    </row>
    <row r="15" spans="1:78" ht="22.8" customHeight="1">
      <c r="A15" s="75">
        <f t="shared" si="6"/>
        <v>3</v>
      </c>
      <c r="B15" s="48" t="s">
        <v>22</v>
      </c>
      <c r="C15" s="236"/>
      <c r="D15" s="281"/>
      <c r="E15" s="282"/>
      <c r="F15" s="283"/>
      <c r="G15" s="281"/>
      <c r="H15" s="282"/>
      <c r="I15" s="282"/>
      <c r="J15" s="284"/>
      <c r="K15" s="48"/>
      <c r="L15" s="48"/>
      <c r="M15" s="49"/>
      <c r="N15" s="49"/>
      <c r="O15" s="48"/>
      <c r="P15" s="48"/>
      <c r="Q15" s="51"/>
      <c r="R15" s="50"/>
      <c r="S15" s="49"/>
      <c r="T15" s="49"/>
      <c r="U15" s="49"/>
      <c r="V15" s="49"/>
      <c r="W15" s="49"/>
      <c r="X15" s="51"/>
      <c r="Y15" s="50"/>
      <c r="Z15" s="49"/>
      <c r="AA15" s="49"/>
      <c r="AB15" s="49"/>
      <c r="AC15" s="49"/>
      <c r="AD15" s="49"/>
      <c r="AE15" s="51"/>
      <c r="AF15" s="50"/>
      <c r="AG15" s="49"/>
      <c r="AH15" s="49"/>
      <c r="AI15" s="49"/>
      <c r="AJ15" s="49"/>
      <c r="AK15" s="49"/>
      <c r="AL15" s="51"/>
      <c r="AM15" s="49"/>
      <c r="AN15" s="49"/>
      <c r="AO15" s="51"/>
      <c r="AP15" s="40" t="str">
        <f t="shared" si="7"/>
        <v/>
      </c>
      <c r="AQ15" s="3" t="str">
        <f t="shared" si="4"/>
        <v/>
      </c>
      <c r="AR15" s="3" t="str">
        <f t="shared" si="5"/>
        <v/>
      </c>
      <c r="AS15" s="47"/>
      <c r="AT15" s="52"/>
      <c r="AU15" s="53"/>
      <c r="AV15" s="109" t="str">
        <f>IFERROR(VLOOKUP(K15,別添①勤務時間!$A$3:$K$39,10,FALSE),"")</f>
        <v/>
      </c>
      <c r="AW15" s="109" t="str">
        <f>IFERROR(VLOOKUP(L15,別添①勤務時間!$A$3:$K$39,10,FALSE),"")</f>
        <v/>
      </c>
      <c r="AX15" s="109" t="str">
        <f>IFERROR(VLOOKUP(M15,別添①勤務時間!$A$3:$K$39,10,FALSE),"")</f>
        <v/>
      </c>
      <c r="AY15" s="109" t="str">
        <f>IFERROR(VLOOKUP(N15,別添①勤務時間!$A$3:$K$39,10,FALSE),"")</f>
        <v/>
      </c>
      <c r="AZ15" s="109" t="str">
        <f>IFERROR(VLOOKUP(O15,別添①勤務時間!$A$3:$K$39,10,FALSE),"")</f>
        <v/>
      </c>
      <c r="BA15" s="109" t="str">
        <f>IFERROR(VLOOKUP(P15,別添①勤務時間!$A$3:$K$39,10,FALSE),"")</f>
        <v/>
      </c>
      <c r="BB15" s="109" t="str">
        <f>IFERROR(VLOOKUP(Q15,別添①勤務時間!$A$3:$K$39,10,FALSE),"")</f>
        <v/>
      </c>
      <c r="BC15" s="109" t="str">
        <f>IFERROR(VLOOKUP(R15,別添①勤務時間!$A$3:$K$39,10,FALSE),"")</f>
        <v/>
      </c>
      <c r="BD15" s="109" t="str">
        <f>IFERROR(VLOOKUP(S15,別添①勤務時間!$A$3:$K$39,10,FALSE),"")</f>
        <v/>
      </c>
      <c r="BE15" s="109" t="str">
        <f>IFERROR(VLOOKUP(T15,別添①勤務時間!$A$3:$K$39,10,FALSE),"")</f>
        <v/>
      </c>
      <c r="BF15" s="109" t="str">
        <f>IFERROR(VLOOKUP(U15,別添①勤務時間!$A$3:$K$39,10,FALSE),"")</f>
        <v/>
      </c>
      <c r="BG15" s="109" t="str">
        <f>IFERROR(VLOOKUP(V15,別添①勤務時間!$A$3:$K$39,10,FALSE),"")</f>
        <v/>
      </c>
      <c r="BH15" s="109" t="str">
        <f>IFERROR(VLOOKUP(W15,別添①勤務時間!$A$3:$K$39,10,FALSE),"")</f>
        <v/>
      </c>
      <c r="BI15" s="109" t="str">
        <f>IFERROR(VLOOKUP(X15,別添①勤務時間!$A$3:$K$39,10,FALSE),"")</f>
        <v/>
      </c>
      <c r="BJ15" s="109" t="str">
        <f>IFERROR(VLOOKUP(Y15,別添①勤務時間!$A$3:$K$39,10,FALSE),"")</f>
        <v/>
      </c>
      <c r="BK15" s="109" t="str">
        <f>IFERROR(VLOOKUP(Z15,別添①勤務時間!$A$3:$K$39,10,FALSE),"")</f>
        <v/>
      </c>
      <c r="BL15" s="109" t="str">
        <f>IFERROR(VLOOKUP(AA15,別添①勤務時間!$A$3:$K$39,10,FALSE),"")</f>
        <v/>
      </c>
      <c r="BM15" s="109" t="str">
        <f>IFERROR(VLOOKUP(AB15,別添①勤務時間!$A$3:$K$39,10,FALSE),"")</f>
        <v/>
      </c>
      <c r="BN15" s="109" t="str">
        <f>IFERROR(VLOOKUP(AC15,別添①勤務時間!$A$3:$K$39,10,FALSE),"")</f>
        <v/>
      </c>
      <c r="BO15" s="109" t="str">
        <f>IFERROR(VLOOKUP(AD15,別添①勤務時間!$A$3:$K$39,10,FALSE),"")</f>
        <v/>
      </c>
      <c r="BP15" s="109" t="str">
        <f>IFERROR(VLOOKUP(AE15,別添①勤務時間!$A$3:$K$39,10,FALSE),"")</f>
        <v/>
      </c>
      <c r="BQ15" s="109" t="str">
        <f>IFERROR(VLOOKUP(AF15,別添①勤務時間!$A$3:$K$39,10,FALSE),"")</f>
        <v/>
      </c>
      <c r="BR15" s="109" t="str">
        <f>IFERROR(VLOOKUP(AG15,別添①勤務時間!$A$3:$K$39,10,FALSE),"")</f>
        <v/>
      </c>
      <c r="BS15" s="109" t="str">
        <f>IFERROR(VLOOKUP(AH15,別添①勤務時間!$A$3:$K$39,10,FALSE),"")</f>
        <v/>
      </c>
      <c r="BT15" s="109" t="str">
        <f>IFERROR(VLOOKUP(AI15,別添①勤務時間!$A$3:$K$39,10,FALSE),"")</f>
        <v/>
      </c>
      <c r="BU15" s="109" t="str">
        <f>IFERROR(VLOOKUP(AJ15,別添①勤務時間!$A$3:$K$39,10,FALSE),"")</f>
        <v/>
      </c>
      <c r="BV15" s="109" t="str">
        <f>IFERROR(VLOOKUP(AK15,別添①勤務時間!$A$3:$K$39,10,FALSE),"")</f>
        <v/>
      </c>
      <c r="BW15" s="109" t="str">
        <f>IFERROR(VLOOKUP(AL15,別添①勤務時間!$A$3:$K$39,10,FALSE),"")</f>
        <v/>
      </c>
      <c r="BX15" s="109" t="str">
        <f>IFERROR(VLOOKUP(AM15,別添①勤務時間!$A$3:$K$39,10,FALSE),"")</f>
        <v/>
      </c>
      <c r="BY15" s="109" t="str">
        <f>IFERROR(VLOOKUP(AN15,別添①勤務時間!$A$3:$K$39,10,FALSE),"")</f>
        <v/>
      </c>
      <c r="BZ15" s="109" t="str">
        <f>IFERROR(VLOOKUP(AO15,別添①勤務時間!$A$3:$K$39,10,FALSE),"")</f>
        <v/>
      </c>
    </row>
    <row r="16" spans="1:78" ht="22.8" customHeight="1">
      <c r="A16" s="75">
        <f t="shared" si="6"/>
        <v>4</v>
      </c>
      <c r="B16" s="48" t="s">
        <v>24</v>
      </c>
      <c r="C16" s="236"/>
      <c r="D16" s="281"/>
      <c r="E16" s="282"/>
      <c r="F16" s="283"/>
      <c r="G16" s="281"/>
      <c r="H16" s="282"/>
      <c r="I16" s="282"/>
      <c r="J16" s="284"/>
      <c r="K16" s="48"/>
      <c r="L16" s="49"/>
      <c r="M16" s="49"/>
      <c r="N16" s="49"/>
      <c r="O16" s="49"/>
      <c r="P16" s="49"/>
      <c r="Q16" s="51"/>
      <c r="R16" s="50"/>
      <c r="S16" s="49"/>
      <c r="T16" s="49"/>
      <c r="U16" s="49"/>
      <c r="V16" s="49"/>
      <c r="W16" s="49"/>
      <c r="X16" s="51"/>
      <c r="Y16" s="50"/>
      <c r="Z16" s="49"/>
      <c r="AA16" s="49"/>
      <c r="AB16" s="49"/>
      <c r="AC16" s="49"/>
      <c r="AD16" s="49"/>
      <c r="AE16" s="51"/>
      <c r="AF16" s="50"/>
      <c r="AG16" s="49"/>
      <c r="AH16" s="49"/>
      <c r="AI16" s="49"/>
      <c r="AJ16" s="49"/>
      <c r="AK16" s="49"/>
      <c r="AL16" s="51"/>
      <c r="AM16" s="49"/>
      <c r="AN16" s="49"/>
      <c r="AO16" s="51"/>
      <c r="AP16" s="40" t="str">
        <f t="shared" si="7"/>
        <v/>
      </c>
      <c r="AQ16" s="3" t="str">
        <f t="shared" si="4"/>
        <v/>
      </c>
      <c r="AR16" s="3" t="str">
        <f t="shared" si="5"/>
        <v/>
      </c>
      <c r="AS16" s="47"/>
      <c r="AT16" s="52"/>
      <c r="AU16" s="53"/>
      <c r="AV16" s="109" t="str">
        <f>IFERROR(VLOOKUP(K16,別添①勤務時間!$A$3:$K$39,10,FALSE),"")</f>
        <v/>
      </c>
      <c r="AW16" s="109" t="str">
        <f>IFERROR(VLOOKUP(L16,別添①勤務時間!$A$3:$K$39,10,FALSE),"")</f>
        <v/>
      </c>
      <c r="AX16" s="109" t="str">
        <f>IFERROR(VLOOKUP(M16,別添①勤務時間!$A$3:$K$39,10,FALSE),"")</f>
        <v/>
      </c>
      <c r="AY16" s="109" t="str">
        <f>IFERROR(VLOOKUP(N16,別添①勤務時間!$A$3:$K$39,10,FALSE),"")</f>
        <v/>
      </c>
      <c r="AZ16" s="109" t="str">
        <f>IFERROR(VLOOKUP(O16,別添①勤務時間!$A$3:$K$39,10,FALSE),"")</f>
        <v/>
      </c>
      <c r="BA16" s="109" t="str">
        <f>IFERROR(VLOOKUP(P16,別添①勤務時間!$A$3:$K$39,10,FALSE),"")</f>
        <v/>
      </c>
      <c r="BB16" s="109" t="str">
        <f>IFERROR(VLOOKUP(Q16,別添①勤務時間!$A$3:$K$39,10,FALSE),"")</f>
        <v/>
      </c>
      <c r="BC16" s="109" t="str">
        <f>IFERROR(VLOOKUP(R16,別添①勤務時間!$A$3:$K$39,10,FALSE),"")</f>
        <v/>
      </c>
      <c r="BD16" s="109" t="str">
        <f>IFERROR(VLOOKUP(S16,別添①勤務時間!$A$3:$K$39,10,FALSE),"")</f>
        <v/>
      </c>
      <c r="BE16" s="109" t="str">
        <f>IFERROR(VLOOKUP(T16,別添①勤務時間!$A$3:$K$39,10,FALSE),"")</f>
        <v/>
      </c>
      <c r="BF16" s="109" t="str">
        <f>IFERROR(VLOOKUP(U16,別添①勤務時間!$A$3:$K$39,10,FALSE),"")</f>
        <v/>
      </c>
      <c r="BG16" s="109" t="str">
        <f>IFERROR(VLOOKUP(V16,別添①勤務時間!$A$3:$K$39,10,FALSE),"")</f>
        <v/>
      </c>
      <c r="BH16" s="109" t="str">
        <f>IFERROR(VLOOKUP(W16,別添①勤務時間!$A$3:$K$39,10,FALSE),"")</f>
        <v/>
      </c>
      <c r="BI16" s="109" t="str">
        <f>IFERROR(VLOOKUP(X16,別添①勤務時間!$A$3:$K$39,10,FALSE),"")</f>
        <v/>
      </c>
      <c r="BJ16" s="109" t="str">
        <f>IFERROR(VLOOKUP(Y16,別添①勤務時間!$A$3:$K$39,10,FALSE),"")</f>
        <v/>
      </c>
      <c r="BK16" s="109" t="str">
        <f>IFERROR(VLOOKUP(Z16,別添①勤務時間!$A$3:$K$39,10,FALSE),"")</f>
        <v/>
      </c>
      <c r="BL16" s="109" t="str">
        <f>IFERROR(VLOOKUP(AA16,別添①勤務時間!$A$3:$K$39,10,FALSE),"")</f>
        <v/>
      </c>
      <c r="BM16" s="109" t="str">
        <f>IFERROR(VLOOKUP(AB16,別添①勤務時間!$A$3:$K$39,10,FALSE),"")</f>
        <v/>
      </c>
      <c r="BN16" s="109" t="str">
        <f>IFERROR(VLOOKUP(AC16,別添①勤務時間!$A$3:$K$39,10,FALSE),"")</f>
        <v/>
      </c>
      <c r="BO16" s="109" t="str">
        <f>IFERROR(VLOOKUP(AD16,別添①勤務時間!$A$3:$K$39,10,FALSE),"")</f>
        <v/>
      </c>
      <c r="BP16" s="109" t="str">
        <f>IFERROR(VLOOKUP(AE16,別添①勤務時間!$A$3:$K$39,10,FALSE),"")</f>
        <v/>
      </c>
      <c r="BQ16" s="109" t="str">
        <f>IFERROR(VLOOKUP(AF16,別添①勤務時間!$A$3:$K$39,10,FALSE),"")</f>
        <v/>
      </c>
      <c r="BR16" s="109" t="str">
        <f>IFERROR(VLOOKUP(AG16,別添①勤務時間!$A$3:$K$39,10,FALSE),"")</f>
        <v/>
      </c>
      <c r="BS16" s="109" t="str">
        <f>IFERROR(VLOOKUP(AH16,別添①勤務時間!$A$3:$K$39,10,FALSE),"")</f>
        <v/>
      </c>
      <c r="BT16" s="109" t="str">
        <f>IFERROR(VLOOKUP(AI16,別添①勤務時間!$A$3:$K$39,10,FALSE),"")</f>
        <v/>
      </c>
      <c r="BU16" s="109" t="str">
        <f>IFERROR(VLOOKUP(AJ16,別添①勤務時間!$A$3:$K$39,10,FALSE),"")</f>
        <v/>
      </c>
      <c r="BV16" s="109" t="str">
        <f>IFERROR(VLOOKUP(AK16,別添①勤務時間!$A$3:$K$39,10,FALSE),"")</f>
        <v/>
      </c>
      <c r="BW16" s="109" t="str">
        <f>IFERROR(VLOOKUP(AL16,別添①勤務時間!$A$3:$K$39,10,FALSE),"")</f>
        <v/>
      </c>
      <c r="BX16" s="109" t="str">
        <f>IFERROR(VLOOKUP(AM16,別添①勤務時間!$A$3:$K$39,10,FALSE),"")</f>
        <v/>
      </c>
      <c r="BY16" s="109" t="str">
        <f>IFERROR(VLOOKUP(AN16,別添①勤務時間!$A$3:$K$39,10,FALSE),"")</f>
        <v/>
      </c>
      <c r="BZ16" s="109" t="str">
        <f>IFERROR(VLOOKUP(AO16,別添①勤務時間!$A$3:$K$39,10,FALSE),"")</f>
        <v/>
      </c>
    </row>
    <row r="17" spans="1:78" ht="22.8" customHeight="1">
      <c r="A17" s="75">
        <f t="shared" si="6"/>
        <v>5</v>
      </c>
      <c r="B17" s="48" t="s">
        <v>48</v>
      </c>
      <c r="C17" s="236"/>
      <c r="D17" s="281"/>
      <c r="E17" s="282"/>
      <c r="F17" s="283"/>
      <c r="G17" s="281"/>
      <c r="H17" s="282"/>
      <c r="I17" s="282"/>
      <c r="J17" s="284"/>
      <c r="K17" s="48"/>
      <c r="L17" s="49"/>
      <c r="M17" s="49"/>
      <c r="N17" s="49"/>
      <c r="O17" s="49"/>
      <c r="P17" s="49"/>
      <c r="Q17" s="51"/>
      <c r="R17" s="50"/>
      <c r="S17" s="49"/>
      <c r="T17" s="49"/>
      <c r="U17" s="49"/>
      <c r="V17" s="49"/>
      <c r="W17" s="49"/>
      <c r="X17" s="51"/>
      <c r="Y17" s="50"/>
      <c r="Z17" s="49"/>
      <c r="AA17" s="49"/>
      <c r="AB17" s="49"/>
      <c r="AC17" s="49"/>
      <c r="AD17" s="49"/>
      <c r="AE17" s="51"/>
      <c r="AF17" s="50"/>
      <c r="AG17" s="49"/>
      <c r="AH17" s="49"/>
      <c r="AI17" s="49"/>
      <c r="AJ17" s="49"/>
      <c r="AK17" s="49"/>
      <c r="AL17" s="51"/>
      <c r="AM17" s="49"/>
      <c r="AN17" s="49"/>
      <c r="AO17" s="51"/>
      <c r="AP17" s="40" t="str">
        <f t="shared" si="7"/>
        <v/>
      </c>
      <c r="AQ17" s="3" t="str">
        <f t="shared" si="4"/>
        <v/>
      </c>
      <c r="AR17" s="3" t="str">
        <f t="shared" si="5"/>
        <v/>
      </c>
      <c r="AS17" s="47"/>
      <c r="AT17" s="52"/>
      <c r="AU17" s="53"/>
      <c r="AV17" s="109" t="str">
        <f>IFERROR(VLOOKUP(K17,別添①勤務時間!$A$3:$K$39,10,FALSE),"")</f>
        <v/>
      </c>
      <c r="AW17" s="109" t="str">
        <f>IFERROR(VLOOKUP(L17,別添①勤務時間!$A$3:$K$39,10,FALSE),"")</f>
        <v/>
      </c>
      <c r="AX17" s="109" t="str">
        <f>IFERROR(VLOOKUP(M17,別添①勤務時間!$A$3:$K$39,10,FALSE),"")</f>
        <v/>
      </c>
      <c r="AY17" s="109" t="str">
        <f>IFERROR(VLOOKUP(N17,別添①勤務時間!$A$3:$K$39,10,FALSE),"")</f>
        <v/>
      </c>
      <c r="AZ17" s="109" t="str">
        <f>IFERROR(VLOOKUP(O17,別添①勤務時間!$A$3:$K$39,10,FALSE),"")</f>
        <v/>
      </c>
      <c r="BA17" s="109" t="str">
        <f>IFERROR(VLOOKUP(P17,別添①勤務時間!$A$3:$K$39,10,FALSE),"")</f>
        <v/>
      </c>
      <c r="BB17" s="109" t="str">
        <f>IFERROR(VLOOKUP(Q17,別添①勤務時間!$A$3:$K$39,10,FALSE),"")</f>
        <v/>
      </c>
      <c r="BC17" s="109" t="str">
        <f>IFERROR(VLOOKUP(R17,別添①勤務時間!$A$3:$K$39,10,FALSE),"")</f>
        <v/>
      </c>
      <c r="BD17" s="109" t="str">
        <f>IFERROR(VLOOKUP(S17,別添①勤務時間!$A$3:$K$39,10,FALSE),"")</f>
        <v/>
      </c>
      <c r="BE17" s="109" t="str">
        <f>IFERROR(VLOOKUP(T17,別添①勤務時間!$A$3:$K$39,10,FALSE),"")</f>
        <v/>
      </c>
      <c r="BF17" s="109" t="str">
        <f>IFERROR(VLOOKUP(U17,別添①勤務時間!$A$3:$K$39,10,FALSE),"")</f>
        <v/>
      </c>
      <c r="BG17" s="109" t="str">
        <f>IFERROR(VLOOKUP(V17,別添①勤務時間!$A$3:$K$39,10,FALSE),"")</f>
        <v/>
      </c>
      <c r="BH17" s="109" t="str">
        <f>IFERROR(VLOOKUP(W17,別添①勤務時間!$A$3:$K$39,10,FALSE),"")</f>
        <v/>
      </c>
      <c r="BI17" s="109" t="str">
        <f>IFERROR(VLOOKUP(X17,別添①勤務時間!$A$3:$K$39,10,FALSE),"")</f>
        <v/>
      </c>
      <c r="BJ17" s="109" t="str">
        <f>IFERROR(VLOOKUP(Y17,別添①勤務時間!$A$3:$K$39,10,FALSE),"")</f>
        <v/>
      </c>
      <c r="BK17" s="109" t="str">
        <f>IFERROR(VLOOKUP(Z17,別添①勤務時間!$A$3:$K$39,10,FALSE),"")</f>
        <v/>
      </c>
      <c r="BL17" s="109" t="str">
        <f>IFERROR(VLOOKUP(AA17,別添①勤務時間!$A$3:$K$39,10,FALSE),"")</f>
        <v/>
      </c>
      <c r="BM17" s="109" t="str">
        <f>IFERROR(VLOOKUP(AB17,別添①勤務時間!$A$3:$K$39,10,FALSE),"")</f>
        <v/>
      </c>
      <c r="BN17" s="109" t="str">
        <f>IFERROR(VLOOKUP(AC17,別添①勤務時間!$A$3:$K$39,10,FALSE),"")</f>
        <v/>
      </c>
      <c r="BO17" s="109" t="str">
        <f>IFERROR(VLOOKUP(AD17,別添①勤務時間!$A$3:$K$39,10,FALSE),"")</f>
        <v/>
      </c>
      <c r="BP17" s="109" t="str">
        <f>IFERROR(VLOOKUP(AE17,別添①勤務時間!$A$3:$K$39,10,FALSE),"")</f>
        <v/>
      </c>
      <c r="BQ17" s="109" t="str">
        <f>IFERROR(VLOOKUP(AF17,別添①勤務時間!$A$3:$K$39,10,FALSE),"")</f>
        <v/>
      </c>
      <c r="BR17" s="109" t="str">
        <f>IFERROR(VLOOKUP(AG17,別添①勤務時間!$A$3:$K$39,10,FALSE),"")</f>
        <v/>
      </c>
      <c r="BS17" s="109" t="str">
        <f>IFERROR(VLOOKUP(AH17,別添①勤務時間!$A$3:$K$39,10,FALSE),"")</f>
        <v/>
      </c>
      <c r="BT17" s="109" t="str">
        <f>IFERROR(VLOOKUP(AI17,別添①勤務時間!$A$3:$K$39,10,FALSE),"")</f>
        <v/>
      </c>
      <c r="BU17" s="109" t="str">
        <f>IFERROR(VLOOKUP(AJ17,別添①勤務時間!$A$3:$K$39,10,FALSE),"")</f>
        <v/>
      </c>
      <c r="BV17" s="109" t="str">
        <f>IFERROR(VLOOKUP(AK17,別添①勤務時間!$A$3:$K$39,10,FALSE),"")</f>
        <v/>
      </c>
      <c r="BW17" s="109" t="str">
        <f>IFERROR(VLOOKUP(AL17,別添①勤務時間!$A$3:$K$39,10,FALSE),"")</f>
        <v/>
      </c>
      <c r="BX17" s="109" t="str">
        <f>IFERROR(VLOOKUP(AM17,別添①勤務時間!$A$3:$K$39,10,FALSE),"")</f>
        <v/>
      </c>
      <c r="BY17" s="109" t="str">
        <f>IFERROR(VLOOKUP(AN17,別添①勤務時間!$A$3:$K$39,10,FALSE),"")</f>
        <v/>
      </c>
      <c r="BZ17" s="109" t="str">
        <f>IFERROR(VLOOKUP(AO17,別添①勤務時間!$A$3:$K$39,10,FALSE),"")</f>
        <v/>
      </c>
    </row>
    <row r="18" spans="1:78" ht="22.8" customHeight="1">
      <c r="A18" s="75">
        <f t="shared" si="6"/>
        <v>6</v>
      </c>
      <c r="B18" s="48" t="s">
        <v>30</v>
      </c>
      <c r="C18" s="236"/>
      <c r="D18" s="281"/>
      <c r="E18" s="282"/>
      <c r="F18" s="283"/>
      <c r="G18" s="281"/>
      <c r="H18" s="282"/>
      <c r="I18" s="282"/>
      <c r="J18" s="284"/>
      <c r="K18" s="48"/>
      <c r="L18" s="49"/>
      <c r="M18" s="49"/>
      <c r="N18" s="49"/>
      <c r="O18" s="49"/>
      <c r="P18" s="49"/>
      <c r="Q18" s="51"/>
      <c r="R18" s="50"/>
      <c r="S18" s="49"/>
      <c r="T18" s="49"/>
      <c r="U18" s="49"/>
      <c r="V18" s="49"/>
      <c r="W18" s="49"/>
      <c r="X18" s="51"/>
      <c r="Y18" s="50"/>
      <c r="Z18" s="49"/>
      <c r="AA18" s="49"/>
      <c r="AB18" s="49"/>
      <c r="AC18" s="49"/>
      <c r="AD18" s="49"/>
      <c r="AE18" s="51"/>
      <c r="AF18" s="50"/>
      <c r="AG18" s="49"/>
      <c r="AH18" s="49"/>
      <c r="AI18" s="49"/>
      <c r="AJ18" s="49"/>
      <c r="AK18" s="49"/>
      <c r="AL18" s="51"/>
      <c r="AM18" s="49"/>
      <c r="AN18" s="49"/>
      <c r="AO18" s="51"/>
      <c r="AP18" s="40" t="str">
        <f t="shared" si="7"/>
        <v/>
      </c>
      <c r="AQ18" s="3" t="str">
        <f t="shared" si="4"/>
        <v/>
      </c>
      <c r="AR18" s="3" t="str">
        <f t="shared" si="5"/>
        <v/>
      </c>
      <c r="AS18" s="47"/>
      <c r="AT18" s="52"/>
      <c r="AU18" s="53"/>
      <c r="AV18" s="109" t="str">
        <f>IFERROR(VLOOKUP(K18,別添①勤務時間!$A$3:$K$39,10,FALSE),"")</f>
        <v/>
      </c>
      <c r="AW18" s="109" t="str">
        <f>IFERROR(VLOOKUP(L18,別添①勤務時間!$A$3:$K$39,10,FALSE),"")</f>
        <v/>
      </c>
      <c r="AX18" s="109" t="str">
        <f>IFERROR(VLOOKUP(M18,別添①勤務時間!$A$3:$K$39,10,FALSE),"")</f>
        <v/>
      </c>
      <c r="AY18" s="109" t="str">
        <f>IFERROR(VLOOKUP(N18,別添①勤務時間!$A$3:$K$39,10,FALSE),"")</f>
        <v/>
      </c>
      <c r="AZ18" s="109" t="str">
        <f>IFERROR(VLOOKUP(O18,別添①勤務時間!$A$3:$K$39,10,FALSE),"")</f>
        <v/>
      </c>
      <c r="BA18" s="109" t="str">
        <f>IFERROR(VLOOKUP(P18,別添①勤務時間!$A$3:$K$39,10,FALSE),"")</f>
        <v/>
      </c>
      <c r="BB18" s="109" t="str">
        <f>IFERROR(VLOOKUP(Q18,別添①勤務時間!$A$3:$K$39,10,FALSE),"")</f>
        <v/>
      </c>
      <c r="BC18" s="109" t="str">
        <f>IFERROR(VLOOKUP(R18,別添①勤務時間!$A$3:$K$39,10,FALSE),"")</f>
        <v/>
      </c>
      <c r="BD18" s="109" t="str">
        <f>IFERROR(VLOOKUP(S18,別添①勤務時間!$A$3:$K$39,10,FALSE),"")</f>
        <v/>
      </c>
      <c r="BE18" s="109" t="str">
        <f>IFERROR(VLOOKUP(T18,別添①勤務時間!$A$3:$K$39,10,FALSE),"")</f>
        <v/>
      </c>
      <c r="BF18" s="109" t="str">
        <f>IFERROR(VLOOKUP(U18,別添①勤務時間!$A$3:$K$39,10,FALSE),"")</f>
        <v/>
      </c>
      <c r="BG18" s="109" t="str">
        <f>IFERROR(VLOOKUP(V18,別添①勤務時間!$A$3:$K$39,10,FALSE),"")</f>
        <v/>
      </c>
      <c r="BH18" s="109" t="str">
        <f>IFERROR(VLOOKUP(W18,別添①勤務時間!$A$3:$K$39,10,FALSE),"")</f>
        <v/>
      </c>
      <c r="BI18" s="109" t="str">
        <f>IFERROR(VLOOKUP(X18,別添①勤務時間!$A$3:$K$39,10,FALSE),"")</f>
        <v/>
      </c>
      <c r="BJ18" s="109" t="str">
        <f>IFERROR(VLOOKUP(Y18,別添①勤務時間!$A$3:$K$39,10,FALSE),"")</f>
        <v/>
      </c>
      <c r="BK18" s="109" t="str">
        <f>IFERROR(VLOOKUP(Z18,別添①勤務時間!$A$3:$K$39,10,FALSE),"")</f>
        <v/>
      </c>
      <c r="BL18" s="109" t="str">
        <f>IFERROR(VLOOKUP(AA18,別添①勤務時間!$A$3:$K$39,10,FALSE),"")</f>
        <v/>
      </c>
      <c r="BM18" s="109" t="str">
        <f>IFERROR(VLOOKUP(AB18,別添①勤務時間!$A$3:$K$39,10,FALSE),"")</f>
        <v/>
      </c>
      <c r="BN18" s="109" t="str">
        <f>IFERROR(VLOOKUP(AC18,別添①勤務時間!$A$3:$K$39,10,FALSE),"")</f>
        <v/>
      </c>
      <c r="BO18" s="109" t="str">
        <f>IFERROR(VLOOKUP(AD18,別添①勤務時間!$A$3:$K$39,10,FALSE),"")</f>
        <v/>
      </c>
      <c r="BP18" s="109" t="str">
        <f>IFERROR(VLOOKUP(AE18,別添①勤務時間!$A$3:$K$39,10,FALSE),"")</f>
        <v/>
      </c>
      <c r="BQ18" s="109" t="str">
        <f>IFERROR(VLOOKUP(AF18,別添①勤務時間!$A$3:$K$39,10,FALSE),"")</f>
        <v/>
      </c>
      <c r="BR18" s="109" t="str">
        <f>IFERROR(VLOOKUP(AG18,別添①勤務時間!$A$3:$K$39,10,FALSE),"")</f>
        <v/>
      </c>
      <c r="BS18" s="109" t="str">
        <f>IFERROR(VLOOKUP(AH18,別添①勤務時間!$A$3:$K$39,10,FALSE),"")</f>
        <v/>
      </c>
      <c r="BT18" s="109" t="str">
        <f>IFERROR(VLOOKUP(AI18,別添①勤務時間!$A$3:$K$39,10,FALSE),"")</f>
        <v/>
      </c>
      <c r="BU18" s="109" t="str">
        <f>IFERROR(VLOOKUP(AJ18,別添①勤務時間!$A$3:$K$39,10,FALSE),"")</f>
        <v/>
      </c>
      <c r="BV18" s="109" t="str">
        <f>IFERROR(VLOOKUP(AK18,別添①勤務時間!$A$3:$K$39,10,FALSE),"")</f>
        <v/>
      </c>
      <c r="BW18" s="109" t="str">
        <f>IFERROR(VLOOKUP(AL18,別添①勤務時間!$A$3:$K$39,10,FALSE),"")</f>
        <v/>
      </c>
      <c r="BX18" s="109" t="str">
        <f>IFERROR(VLOOKUP(AM18,別添①勤務時間!$A$3:$K$39,10,FALSE),"")</f>
        <v/>
      </c>
      <c r="BY18" s="109" t="str">
        <f>IFERROR(VLOOKUP(AN18,別添①勤務時間!$A$3:$K$39,10,FALSE),"")</f>
        <v/>
      </c>
      <c r="BZ18" s="109" t="str">
        <f>IFERROR(VLOOKUP(AO18,別添①勤務時間!$A$3:$K$39,10,FALSE),"")</f>
        <v/>
      </c>
    </row>
    <row r="19" spans="1:78" ht="22.8" customHeight="1">
      <c r="A19" s="75">
        <f t="shared" si="6"/>
        <v>7</v>
      </c>
      <c r="B19" s="48" t="s">
        <v>30</v>
      </c>
      <c r="C19" s="236"/>
      <c r="D19" s="281"/>
      <c r="E19" s="282"/>
      <c r="F19" s="283"/>
      <c r="G19" s="281"/>
      <c r="H19" s="282"/>
      <c r="I19" s="282"/>
      <c r="J19" s="284"/>
      <c r="K19" s="48"/>
      <c r="L19" s="49"/>
      <c r="M19" s="49"/>
      <c r="N19" s="49"/>
      <c r="O19" s="49"/>
      <c r="P19" s="49"/>
      <c r="Q19" s="51"/>
      <c r="R19" s="50"/>
      <c r="S19" s="49"/>
      <c r="T19" s="49"/>
      <c r="U19" s="49"/>
      <c r="V19" s="49"/>
      <c r="W19" s="49"/>
      <c r="X19" s="51"/>
      <c r="Y19" s="50"/>
      <c r="Z19" s="49"/>
      <c r="AA19" s="49"/>
      <c r="AB19" s="49"/>
      <c r="AC19" s="49"/>
      <c r="AD19" s="49"/>
      <c r="AE19" s="51"/>
      <c r="AF19" s="50"/>
      <c r="AG19" s="49"/>
      <c r="AH19" s="49"/>
      <c r="AI19" s="49"/>
      <c r="AJ19" s="49"/>
      <c r="AK19" s="49"/>
      <c r="AL19" s="51"/>
      <c r="AM19" s="49"/>
      <c r="AN19" s="49"/>
      <c r="AO19" s="51"/>
      <c r="AP19" s="40" t="str">
        <f t="shared" si="7"/>
        <v/>
      </c>
      <c r="AQ19" s="3" t="str">
        <f t="shared" si="4"/>
        <v/>
      </c>
      <c r="AR19" s="3" t="str">
        <f t="shared" si="5"/>
        <v/>
      </c>
      <c r="AS19" s="47"/>
      <c r="AT19" s="93"/>
      <c r="AU19" s="53"/>
      <c r="AV19" s="109" t="str">
        <f>IFERROR(VLOOKUP(K19,別添①勤務時間!$A$3:$K$39,10,FALSE),"")</f>
        <v/>
      </c>
      <c r="AW19" s="109" t="str">
        <f>IFERROR(VLOOKUP(L19,別添①勤務時間!$A$3:$K$39,10,FALSE),"")</f>
        <v/>
      </c>
      <c r="AX19" s="109" t="str">
        <f>IFERROR(VLOOKUP(M19,別添①勤務時間!$A$3:$K$39,10,FALSE),"")</f>
        <v/>
      </c>
      <c r="AY19" s="109" t="str">
        <f>IFERROR(VLOOKUP(N19,別添①勤務時間!$A$3:$K$39,10,FALSE),"")</f>
        <v/>
      </c>
      <c r="AZ19" s="109" t="str">
        <f>IFERROR(VLOOKUP(O19,別添①勤務時間!$A$3:$K$39,10,FALSE),"")</f>
        <v/>
      </c>
      <c r="BA19" s="109" t="str">
        <f>IFERROR(VLOOKUP(P19,別添①勤務時間!$A$3:$K$39,10,FALSE),"")</f>
        <v/>
      </c>
      <c r="BB19" s="109" t="str">
        <f>IFERROR(VLOOKUP(Q19,別添①勤務時間!$A$3:$K$39,10,FALSE),"")</f>
        <v/>
      </c>
      <c r="BC19" s="109" t="str">
        <f>IFERROR(VLOOKUP(R19,別添①勤務時間!$A$3:$K$39,10,FALSE),"")</f>
        <v/>
      </c>
      <c r="BD19" s="109" t="str">
        <f>IFERROR(VLOOKUP(S19,別添①勤務時間!$A$3:$K$39,10,FALSE),"")</f>
        <v/>
      </c>
      <c r="BE19" s="109" t="str">
        <f>IFERROR(VLOOKUP(T19,別添①勤務時間!$A$3:$K$39,10,FALSE),"")</f>
        <v/>
      </c>
      <c r="BF19" s="109" t="str">
        <f>IFERROR(VLOOKUP(U19,別添①勤務時間!$A$3:$K$39,10,FALSE),"")</f>
        <v/>
      </c>
      <c r="BG19" s="109" t="str">
        <f>IFERROR(VLOOKUP(V19,別添①勤務時間!$A$3:$K$39,10,FALSE),"")</f>
        <v/>
      </c>
      <c r="BH19" s="109" t="str">
        <f>IFERROR(VLOOKUP(W19,別添①勤務時間!$A$3:$K$39,10,FALSE),"")</f>
        <v/>
      </c>
      <c r="BI19" s="109" t="str">
        <f>IFERROR(VLOOKUP(X19,別添①勤務時間!$A$3:$K$39,10,FALSE),"")</f>
        <v/>
      </c>
      <c r="BJ19" s="109" t="str">
        <f>IFERROR(VLOOKUP(Y19,別添①勤務時間!$A$3:$K$39,10,FALSE),"")</f>
        <v/>
      </c>
      <c r="BK19" s="109" t="str">
        <f>IFERROR(VLOOKUP(Z19,別添①勤務時間!$A$3:$K$39,10,FALSE),"")</f>
        <v/>
      </c>
      <c r="BL19" s="109" t="str">
        <f>IFERROR(VLOOKUP(AA19,別添①勤務時間!$A$3:$K$39,10,FALSE),"")</f>
        <v/>
      </c>
      <c r="BM19" s="109" t="str">
        <f>IFERROR(VLOOKUP(AB19,別添①勤務時間!$A$3:$K$39,10,FALSE),"")</f>
        <v/>
      </c>
      <c r="BN19" s="109" t="str">
        <f>IFERROR(VLOOKUP(AC19,別添①勤務時間!$A$3:$K$39,10,FALSE),"")</f>
        <v/>
      </c>
      <c r="BO19" s="109" t="str">
        <f>IFERROR(VLOOKUP(AD19,別添①勤務時間!$A$3:$K$39,10,FALSE),"")</f>
        <v/>
      </c>
      <c r="BP19" s="109" t="str">
        <f>IFERROR(VLOOKUP(AE19,別添①勤務時間!$A$3:$K$39,10,FALSE),"")</f>
        <v/>
      </c>
      <c r="BQ19" s="109" t="str">
        <f>IFERROR(VLOOKUP(AF19,別添①勤務時間!$A$3:$K$39,10,FALSE),"")</f>
        <v/>
      </c>
      <c r="BR19" s="109" t="str">
        <f>IFERROR(VLOOKUP(AG19,別添①勤務時間!$A$3:$K$39,10,FALSE),"")</f>
        <v/>
      </c>
      <c r="BS19" s="109" t="str">
        <f>IFERROR(VLOOKUP(AH19,別添①勤務時間!$A$3:$K$39,10,FALSE),"")</f>
        <v/>
      </c>
      <c r="BT19" s="109" t="str">
        <f>IFERROR(VLOOKUP(AI19,別添①勤務時間!$A$3:$K$39,10,FALSE),"")</f>
        <v/>
      </c>
      <c r="BU19" s="109" t="str">
        <f>IFERROR(VLOOKUP(AJ19,別添①勤務時間!$A$3:$K$39,10,FALSE),"")</f>
        <v/>
      </c>
      <c r="BV19" s="109" t="str">
        <f>IFERROR(VLOOKUP(AK19,別添①勤務時間!$A$3:$K$39,10,FALSE),"")</f>
        <v/>
      </c>
      <c r="BW19" s="109" t="str">
        <f>IFERROR(VLOOKUP(AL19,別添①勤務時間!$A$3:$K$39,10,FALSE),"")</f>
        <v/>
      </c>
      <c r="BX19" s="109" t="str">
        <f>IFERROR(VLOOKUP(AM19,別添①勤務時間!$A$3:$K$39,10,FALSE),"")</f>
        <v/>
      </c>
      <c r="BY19" s="109" t="str">
        <f>IFERROR(VLOOKUP(AN19,別添①勤務時間!$A$3:$K$39,10,FALSE),"")</f>
        <v/>
      </c>
      <c r="BZ19" s="109" t="str">
        <f>IFERROR(VLOOKUP(AO19,別添①勤務時間!$A$3:$K$39,10,FALSE),"")</f>
        <v/>
      </c>
    </row>
    <row r="20" spans="1:78" ht="22.8" customHeight="1">
      <c r="A20" s="75">
        <f t="shared" si="6"/>
        <v>8</v>
      </c>
      <c r="B20" s="48" t="s">
        <v>30</v>
      </c>
      <c r="C20" s="236"/>
      <c r="D20" s="281"/>
      <c r="E20" s="282"/>
      <c r="F20" s="283"/>
      <c r="G20" s="281"/>
      <c r="H20" s="282"/>
      <c r="I20" s="282"/>
      <c r="J20" s="284"/>
      <c r="K20" s="48"/>
      <c r="L20" s="49"/>
      <c r="M20" s="49"/>
      <c r="N20" s="49"/>
      <c r="O20" s="49"/>
      <c r="P20" s="49"/>
      <c r="Q20" s="51"/>
      <c r="R20" s="50"/>
      <c r="S20" s="49"/>
      <c r="T20" s="49"/>
      <c r="U20" s="49"/>
      <c r="V20" s="49"/>
      <c r="W20" s="49"/>
      <c r="X20" s="51"/>
      <c r="Y20" s="50"/>
      <c r="Z20" s="49"/>
      <c r="AA20" s="49"/>
      <c r="AB20" s="49"/>
      <c r="AC20" s="49"/>
      <c r="AD20" s="49"/>
      <c r="AE20" s="51"/>
      <c r="AF20" s="50"/>
      <c r="AG20" s="49"/>
      <c r="AH20" s="49"/>
      <c r="AI20" s="49"/>
      <c r="AJ20" s="49"/>
      <c r="AK20" s="49"/>
      <c r="AL20" s="51"/>
      <c r="AM20" s="49"/>
      <c r="AN20" s="49"/>
      <c r="AO20" s="51"/>
      <c r="AP20" s="40" t="str">
        <f t="shared" si="7"/>
        <v/>
      </c>
      <c r="AQ20" s="3" t="str">
        <f t="shared" si="4"/>
        <v/>
      </c>
      <c r="AR20" s="3" t="str">
        <f t="shared" si="5"/>
        <v/>
      </c>
      <c r="AS20" s="47"/>
      <c r="AT20" s="52"/>
      <c r="AU20" s="53"/>
      <c r="AV20" s="109" t="str">
        <f>IFERROR(VLOOKUP(K20,別添①勤務時間!$A$3:$K$39,10,FALSE),"")</f>
        <v/>
      </c>
      <c r="AW20" s="109" t="str">
        <f>IFERROR(VLOOKUP(L20,別添①勤務時間!$A$3:$K$39,10,FALSE),"")</f>
        <v/>
      </c>
      <c r="AX20" s="109" t="str">
        <f>IFERROR(VLOOKUP(M20,別添①勤務時間!$A$3:$K$39,10,FALSE),"")</f>
        <v/>
      </c>
      <c r="AY20" s="109" t="str">
        <f>IFERROR(VLOOKUP(N20,別添①勤務時間!$A$3:$K$39,10,FALSE),"")</f>
        <v/>
      </c>
      <c r="AZ20" s="109" t="str">
        <f>IFERROR(VLOOKUP(O20,別添①勤務時間!$A$3:$K$39,10,FALSE),"")</f>
        <v/>
      </c>
      <c r="BA20" s="109" t="str">
        <f>IFERROR(VLOOKUP(P20,別添①勤務時間!$A$3:$K$39,10,FALSE),"")</f>
        <v/>
      </c>
      <c r="BB20" s="109" t="str">
        <f>IFERROR(VLOOKUP(Q20,別添①勤務時間!$A$3:$K$39,10,FALSE),"")</f>
        <v/>
      </c>
      <c r="BC20" s="109" t="str">
        <f>IFERROR(VLOOKUP(R20,別添①勤務時間!$A$3:$K$39,10,FALSE),"")</f>
        <v/>
      </c>
      <c r="BD20" s="109" t="str">
        <f>IFERROR(VLOOKUP(S20,別添①勤務時間!$A$3:$K$39,10,FALSE),"")</f>
        <v/>
      </c>
      <c r="BE20" s="109" t="str">
        <f>IFERROR(VLOOKUP(T20,別添①勤務時間!$A$3:$K$39,10,FALSE),"")</f>
        <v/>
      </c>
      <c r="BF20" s="109" t="str">
        <f>IFERROR(VLOOKUP(U20,別添①勤務時間!$A$3:$K$39,10,FALSE),"")</f>
        <v/>
      </c>
      <c r="BG20" s="109" t="str">
        <f>IFERROR(VLOOKUP(V20,別添①勤務時間!$A$3:$K$39,10,FALSE),"")</f>
        <v/>
      </c>
      <c r="BH20" s="109" t="str">
        <f>IFERROR(VLOOKUP(W20,別添①勤務時間!$A$3:$K$39,10,FALSE),"")</f>
        <v/>
      </c>
      <c r="BI20" s="109" t="str">
        <f>IFERROR(VLOOKUP(X20,別添①勤務時間!$A$3:$K$39,10,FALSE),"")</f>
        <v/>
      </c>
      <c r="BJ20" s="109" t="str">
        <f>IFERROR(VLOOKUP(Y20,別添①勤務時間!$A$3:$K$39,10,FALSE),"")</f>
        <v/>
      </c>
      <c r="BK20" s="109" t="str">
        <f>IFERROR(VLOOKUP(Z20,別添①勤務時間!$A$3:$K$39,10,FALSE),"")</f>
        <v/>
      </c>
      <c r="BL20" s="109" t="str">
        <f>IFERROR(VLOOKUP(AA20,別添①勤務時間!$A$3:$K$39,10,FALSE),"")</f>
        <v/>
      </c>
      <c r="BM20" s="109" t="str">
        <f>IFERROR(VLOOKUP(AB20,別添①勤務時間!$A$3:$K$39,10,FALSE),"")</f>
        <v/>
      </c>
      <c r="BN20" s="109" t="str">
        <f>IFERROR(VLOOKUP(AC20,別添①勤務時間!$A$3:$K$39,10,FALSE),"")</f>
        <v/>
      </c>
      <c r="BO20" s="109" t="str">
        <f>IFERROR(VLOOKUP(AD20,別添①勤務時間!$A$3:$K$39,10,FALSE),"")</f>
        <v/>
      </c>
      <c r="BP20" s="109" t="str">
        <f>IFERROR(VLOOKUP(AE20,別添①勤務時間!$A$3:$K$39,10,FALSE),"")</f>
        <v/>
      </c>
      <c r="BQ20" s="109" t="str">
        <f>IFERROR(VLOOKUP(AF20,別添①勤務時間!$A$3:$K$39,10,FALSE),"")</f>
        <v/>
      </c>
      <c r="BR20" s="109" t="str">
        <f>IFERROR(VLOOKUP(AG20,別添①勤務時間!$A$3:$K$39,10,FALSE),"")</f>
        <v/>
      </c>
      <c r="BS20" s="109" t="str">
        <f>IFERROR(VLOOKUP(AH20,別添①勤務時間!$A$3:$K$39,10,FALSE),"")</f>
        <v/>
      </c>
      <c r="BT20" s="109" t="str">
        <f>IFERROR(VLOOKUP(AI20,別添①勤務時間!$A$3:$K$39,10,FALSE),"")</f>
        <v/>
      </c>
      <c r="BU20" s="109" t="str">
        <f>IFERROR(VLOOKUP(AJ20,別添①勤務時間!$A$3:$K$39,10,FALSE),"")</f>
        <v/>
      </c>
      <c r="BV20" s="109" t="str">
        <f>IFERROR(VLOOKUP(AK20,別添①勤務時間!$A$3:$K$39,10,FALSE),"")</f>
        <v/>
      </c>
      <c r="BW20" s="109" t="str">
        <f>IFERROR(VLOOKUP(AL20,別添①勤務時間!$A$3:$K$39,10,FALSE),"")</f>
        <v/>
      </c>
      <c r="BX20" s="109" t="str">
        <f>IFERROR(VLOOKUP(AM20,別添①勤務時間!$A$3:$K$39,10,FALSE),"")</f>
        <v/>
      </c>
      <c r="BY20" s="109" t="str">
        <f>IFERROR(VLOOKUP(AN20,別添①勤務時間!$A$3:$K$39,10,FALSE),"")</f>
        <v/>
      </c>
      <c r="BZ20" s="109" t="str">
        <f>IFERROR(VLOOKUP(AO20,別添①勤務時間!$A$3:$K$39,10,FALSE),"")</f>
        <v/>
      </c>
    </row>
    <row r="21" spans="1:78" ht="22.8" customHeight="1">
      <c r="A21" s="75">
        <f t="shared" si="6"/>
        <v>9</v>
      </c>
      <c r="B21" s="48" t="s">
        <v>30</v>
      </c>
      <c r="C21" s="236"/>
      <c r="D21" s="281"/>
      <c r="E21" s="282"/>
      <c r="F21" s="283"/>
      <c r="G21" s="281"/>
      <c r="H21" s="282"/>
      <c r="I21" s="282"/>
      <c r="J21" s="284"/>
      <c r="K21" s="48"/>
      <c r="L21" s="49"/>
      <c r="M21" s="49"/>
      <c r="N21" s="49"/>
      <c r="O21" s="49"/>
      <c r="P21" s="49"/>
      <c r="Q21" s="51"/>
      <c r="R21" s="50"/>
      <c r="S21" s="49"/>
      <c r="T21" s="49"/>
      <c r="U21" s="49"/>
      <c r="V21" s="49"/>
      <c r="W21" s="49"/>
      <c r="X21" s="51"/>
      <c r="Y21" s="50"/>
      <c r="Z21" s="49"/>
      <c r="AA21" s="49"/>
      <c r="AB21" s="49"/>
      <c r="AC21" s="49"/>
      <c r="AD21" s="49"/>
      <c r="AE21" s="51"/>
      <c r="AF21" s="50"/>
      <c r="AG21" s="49"/>
      <c r="AH21" s="49"/>
      <c r="AI21" s="49"/>
      <c r="AJ21" s="49"/>
      <c r="AK21" s="49"/>
      <c r="AL21" s="51"/>
      <c r="AM21" s="49"/>
      <c r="AN21" s="49"/>
      <c r="AO21" s="51"/>
      <c r="AP21" s="40" t="str">
        <f t="shared" si="7"/>
        <v/>
      </c>
      <c r="AQ21" s="3" t="str">
        <f t="shared" si="4"/>
        <v/>
      </c>
      <c r="AR21" s="3" t="str">
        <f t="shared" si="5"/>
        <v/>
      </c>
      <c r="AS21" s="47"/>
      <c r="AT21" s="52"/>
      <c r="AU21" s="53"/>
      <c r="AV21" s="109" t="str">
        <f>IFERROR(VLOOKUP(K21,別添①勤務時間!$A$3:$K$39,10,FALSE),"")</f>
        <v/>
      </c>
      <c r="AW21" s="109" t="str">
        <f>IFERROR(VLOOKUP(L21,別添①勤務時間!$A$3:$K$39,10,FALSE),"")</f>
        <v/>
      </c>
      <c r="AX21" s="109" t="str">
        <f>IFERROR(VLOOKUP(M21,別添①勤務時間!$A$3:$K$39,10,FALSE),"")</f>
        <v/>
      </c>
      <c r="AY21" s="109" t="str">
        <f>IFERROR(VLOOKUP(N21,別添①勤務時間!$A$3:$K$39,10,FALSE),"")</f>
        <v/>
      </c>
      <c r="AZ21" s="109" t="str">
        <f>IFERROR(VLOOKUP(O21,別添①勤務時間!$A$3:$K$39,10,FALSE),"")</f>
        <v/>
      </c>
      <c r="BA21" s="109" t="str">
        <f>IFERROR(VLOOKUP(P21,別添①勤務時間!$A$3:$K$39,10,FALSE),"")</f>
        <v/>
      </c>
      <c r="BB21" s="109" t="str">
        <f>IFERROR(VLOOKUP(Q21,別添①勤務時間!$A$3:$K$39,10,FALSE),"")</f>
        <v/>
      </c>
      <c r="BC21" s="109" t="str">
        <f>IFERROR(VLOOKUP(R21,別添①勤務時間!$A$3:$K$39,10,FALSE),"")</f>
        <v/>
      </c>
      <c r="BD21" s="109" t="str">
        <f>IFERROR(VLOOKUP(S21,別添①勤務時間!$A$3:$K$39,10,FALSE),"")</f>
        <v/>
      </c>
      <c r="BE21" s="109" t="str">
        <f>IFERROR(VLOOKUP(T21,別添①勤務時間!$A$3:$K$39,10,FALSE),"")</f>
        <v/>
      </c>
      <c r="BF21" s="109" t="str">
        <f>IFERROR(VLOOKUP(U21,別添①勤務時間!$A$3:$K$39,10,FALSE),"")</f>
        <v/>
      </c>
      <c r="BG21" s="109" t="str">
        <f>IFERROR(VLOOKUP(V21,別添①勤務時間!$A$3:$K$39,10,FALSE),"")</f>
        <v/>
      </c>
      <c r="BH21" s="109" t="str">
        <f>IFERROR(VLOOKUP(W21,別添①勤務時間!$A$3:$K$39,10,FALSE),"")</f>
        <v/>
      </c>
      <c r="BI21" s="109" t="str">
        <f>IFERROR(VLOOKUP(X21,別添①勤務時間!$A$3:$K$39,10,FALSE),"")</f>
        <v/>
      </c>
      <c r="BJ21" s="109" t="str">
        <f>IFERROR(VLOOKUP(Y21,別添①勤務時間!$A$3:$K$39,10,FALSE),"")</f>
        <v/>
      </c>
      <c r="BK21" s="109" t="str">
        <f>IFERROR(VLOOKUP(Z21,別添①勤務時間!$A$3:$K$39,10,FALSE),"")</f>
        <v/>
      </c>
      <c r="BL21" s="109" t="str">
        <f>IFERROR(VLOOKUP(AA21,別添①勤務時間!$A$3:$K$39,10,FALSE),"")</f>
        <v/>
      </c>
      <c r="BM21" s="109" t="str">
        <f>IFERROR(VLOOKUP(AB21,別添①勤務時間!$A$3:$K$39,10,FALSE),"")</f>
        <v/>
      </c>
      <c r="BN21" s="109" t="str">
        <f>IFERROR(VLOOKUP(AC21,別添①勤務時間!$A$3:$K$39,10,FALSE),"")</f>
        <v/>
      </c>
      <c r="BO21" s="109" t="str">
        <f>IFERROR(VLOOKUP(AD21,別添①勤務時間!$A$3:$K$39,10,FALSE),"")</f>
        <v/>
      </c>
      <c r="BP21" s="109" t="str">
        <f>IFERROR(VLOOKUP(AE21,別添①勤務時間!$A$3:$K$39,10,FALSE),"")</f>
        <v/>
      </c>
      <c r="BQ21" s="109" t="str">
        <f>IFERROR(VLOOKUP(AF21,別添①勤務時間!$A$3:$K$39,10,FALSE),"")</f>
        <v/>
      </c>
      <c r="BR21" s="109" t="str">
        <f>IFERROR(VLOOKUP(AG21,別添①勤務時間!$A$3:$K$39,10,FALSE),"")</f>
        <v/>
      </c>
      <c r="BS21" s="109" t="str">
        <f>IFERROR(VLOOKUP(AH21,別添①勤務時間!$A$3:$K$39,10,FALSE),"")</f>
        <v/>
      </c>
      <c r="BT21" s="109" t="str">
        <f>IFERROR(VLOOKUP(AI21,別添①勤務時間!$A$3:$K$39,10,FALSE),"")</f>
        <v/>
      </c>
      <c r="BU21" s="109" t="str">
        <f>IFERROR(VLOOKUP(AJ21,別添①勤務時間!$A$3:$K$39,10,FALSE),"")</f>
        <v/>
      </c>
      <c r="BV21" s="109" t="str">
        <f>IFERROR(VLOOKUP(AK21,別添①勤務時間!$A$3:$K$39,10,FALSE),"")</f>
        <v/>
      </c>
      <c r="BW21" s="109" t="str">
        <f>IFERROR(VLOOKUP(AL21,別添①勤務時間!$A$3:$K$39,10,FALSE),"")</f>
        <v/>
      </c>
      <c r="BX21" s="109" t="str">
        <f>IFERROR(VLOOKUP(AM21,別添①勤務時間!$A$3:$K$39,10,FALSE),"")</f>
        <v/>
      </c>
      <c r="BY21" s="109" t="str">
        <f>IFERROR(VLOOKUP(AN21,別添①勤務時間!$A$3:$K$39,10,FALSE),"")</f>
        <v/>
      </c>
      <c r="BZ21" s="109" t="str">
        <f>IFERROR(VLOOKUP(AO21,別添①勤務時間!$A$3:$K$39,10,FALSE),"")</f>
        <v/>
      </c>
    </row>
    <row r="22" spans="1:78" ht="22.8" customHeight="1">
      <c r="A22" s="75">
        <f t="shared" si="6"/>
        <v>10</v>
      </c>
      <c r="B22" s="48" t="s">
        <v>30</v>
      </c>
      <c r="C22" s="236"/>
      <c r="D22" s="281"/>
      <c r="E22" s="282"/>
      <c r="F22" s="283"/>
      <c r="G22" s="281"/>
      <c r="H22" s="282"/>
      <c r="I22" s="282"/>
      <c r="J22" s="284"/>
      <c r="K22" s="48"/>
      <c r="L22" s="49"/>
      <c r="M22" s="49"/>
      <c r="N22" s="49"/>
      <c r="O22" s="49"/>
      <c r="P22" s="49"/>
      <c r="Q22" s="51"/>
      <c r="R22" s="50"/>
      <c r="S22" s="49"/>
      <c r="T22" s="49"/>
      <c r="U22" s="49"/>
      <c r="V22" s="49"/>
      <c r="W22" s="49"/>
      <c r="X22" s="51"/>
      <c r="Y22" s="50"/>
      <c r="Z22" s="49"/>
      <c r="AA22" s="49"/>
      <c r="AB22" s="49"/>
      <c r="AC22" s="49"/>
      <c r="AD22" s="49"/>
      <c r="AE22" s="51"/>
      <c r="AF22" s="50"/>
      <c r="AG22" s="49"/>
      <c r="AH22" s="49"/>
      <c r="AI22" s="49"/>
      <c r="AJ22" s="49"/>
      <c r="AK22" s="49"/>
      <c r="AL22" s="51"/>
      <c r="AM22" s="49"/>
      <c r="AN22" s="49"/>
      <c r="AO22" s="51"/>
      <c r="AP22" s="40" t="str">
        <f t="shared" si="7"/>
        <v/>
      </c>
      <c r="AQ22" s="3" t="str">
        <f t="shared" si="4"/>
        <v/>
      </c>
      <c r="AR22" s="3" t="str">
        <f t="shared" si="5"/>
        <v/>
      </c>
      <c r="AS22" s="47"/>
      <c r="AT22" s="52"/>
      <c r="AU22" s="53"/>
      <c r="AV22" s="109" t="str">
        <f>IFERROR(VLOOKUP(K22,別添①勤務時間!$A$3:$K$39,10,FALSE),"")</f>
        <v/>
      </c>
      <c r="AW22" s="109" t="str">
        <f>IFERROR(VLOOKUP(L22,別添①勤務時間!$A$3:$K$39,10,FALSE),"")</f>
        <v/>
      </c>
      <c r="AX22" s="109" t="str">
        <f>IFERROR(VLOOKUP(M22,別添①勤務時間!$A$3:$K$39,10,FALSE),"")</f>
        <v/>
      </c>
      <c r="AY22" s="109" t="str">
        <f>IFERROR(VLOOKUP(N22,別添①勤務時間!$A$3:$K$39,10,FALSE),"")</f>
        <v/>
      </c>
      <c r="AZ22" s="109" t="str">
        <f>IFERROR(VLOOKUP(O22,別添①勤務時間!$A$3:$K$39,10,FALSE),"")</f>
        <v/>
      </c>
      <c r="BA22" s="109" t="str">
        <f>IFERROR(VLOOKUP(P22,別添①勤務時間!$A$3:$K$39,10,FALSE),"")</f>
        <v/>
      </c>
      <c r="BB22" s="109" t="str">
        <f>IFERROR(VLOOKUP(Q22,別添①勤務時間!$A$3:$K$39,10,FALSE),"")</f>
        <v/>
      </c>
      <c r="BC22" s="109" t="str">
        <f>IFERROR(VLOOKUP(R22,別添①勤務時間!$A$3:$K$39,10,FALSE),"")</f>
        <v/>
      </c>
      <c r="BD22" s="109" t="str">
        <f>IFERROR(VLOOKUP(S22,別添①勤務時間!$A$3:$K$39,10,FALSE),"")</f>
        <v/>
      </c>
      <c r="BE22" s="109" t="str">
        <f>IFERROR(VLOOKUP(T22,別添①勤務時間!$A$3:$K$39,10,FALSE),"")</f>
        <v/>
      </c>
      <c r="BF22" s="109" t="str">
        <f>IFERROR(VLOOKUP(U22,別添①勤務時間!$A$3:$K$39,10,FALSE),"")</f>
        <v/>
      </c>
      <c r="BG22" s="109" t="str">
        <f>IFERROR(VLOOKUP(V22,別添①勤務時間!$A$3:$K$39,10,FALSE),"")</f>
        <v/>
      </c>
      <c r="BH22" s="109" t="str">
        <f>IFERROR(VLOOKUP(W22,別添①勤務時間!$A$3:$K$39,10,FALSE),"")</f>
        <v/>
      </c>
      <c r="BI22" s="109" t="str">
        <f>IFERROR(VLOOKUP(X22,別添①勤務時間!$A$3:$K$39,10,FALSE),"")</f>
        <v/>
      </c>
      <c r="BJ22" s="109" t="str">
        <f>IFERROR(VLOOKUP(Y22,別添①勤務時間!$A$3:$K$39,10,FALSE),"")</f>
        <v/>
      </c>
      <c r="BK22" s="109" t="str">
        <f>IFERROR(VLOOKUP(Z22,別添①勤務時間!$A$3:$K$39,10,FALSE),"")</f>
        <v/>
      </c>
      <c r="BL22" s="109" t="str">
        <f>IFERROR(VLOOKUP(AA22,別添①勤務時間!$A$3:$K$39,10,FALSE),"")</f>
        <v/>
      </c>
      <c r="BM22" s="109" t="str">
        <f>IFERROR(VLOOKUP(AB22,別添①勤務時間!$A$3:$K$39,10,FALSE),"")</f>
        <v/>
      </c>
      <c r="BN22" s="109" t="str">
        <f>IFERROR(VLOOKUP(AC22,別添①勤務時間!$A$3:$K$39,10,FALSE),"")</f>
        <v/>
      </c>
      <c r="BO22" s="109" t="str">
        <f>IFERROR(VLOOKUP(AD22,別添①勤務時間!$A$3:$K$39,10,FALSE),"")</f>
        <v/>
      </c>
      <c r="BP22" s="109" t="str">
        <f>IFERROR(VLOOKUP(AE22,別添①勤務時間!$A$3:$K$39,10,FALSE),"")</f>
        <v/>
      </c>
      <c r="BQ22" s="109" t="str">
        <f>IFERROR(VLOOKUP(AF22,別添①勤務時間!$A$3:$K$39,10,FALSE),"")</f>
        <v/>
      </c>
      <c r="BR22" s="109" t="str">
        <f>IFERROR(VLOOKUP(AG22,別添①勤務時間!$A$3:$K$39,10,FALSE),"")</f>
        <v/>
      </c>
      <c r="BS22" s="109" t="str">
        <f>IFERROR(VLOOKUP(AH22,別添①勤務時間!$A$3:$K$39,10,FALSE),"")</f>
        <v/>
      </c>
      <c r="BT22" s="109" t="str">
        <f>IFERROR(VLOOKUP(AI22,別添①勤務時間!$A$3:$K$39,10,FALSE),"")</f>
        <v/>
      </c>
      <c r="BU22" s="109" t="str">
        <f>IFERROR(VLOOKUP(AJ22,別添①勤務時間!$A$3:$K$39,10,FALSE),"")</f>
        <v/>
      </c>
      <c r="BV22" s="109" t="str">
        <f>IFERROR(VLOOKUP(AK22,別添①勤務時間!$A$3:$K$39,10,FALSE),"")</f>
        <v/>
      </c>
      <c r="BW22" s="109" t="str">
        <f>IFERROR(VLOOKUP(AL22,別添①勤務時間!$A$3:$K$39,10,FALSE),"")</f>
        <v/>
      </c>
      <c r="BX22" s="109" t="str">
        <f>IFERROR(VLOOKUP(AM22,別添①勤務時間!$A$3:$K$39,10,FALSE),"")</f>
        <v/>
      </c>
      <c r="BY22" s="109" t="str">
        <f>IFERROR(VLOOKUP(AN22,別添①勤務時間!$A$3:$K$39,10,FALSE),"")</f>
        <v/>
      </c>
      <c r="BZ22" s="109" t="str">
        <f>IFERROR(VLOOKUP(AO22,別添①勤務時間!$A$3:$K$39,10,FALSE),"")</f>
        <v/>
      </c>
    </row>
    <row r="23" spans="1:78" ht="22.8" customHeight="1">
      <c r="A23" s="75">
        <f t="shared" si="6"/>
        <v>11</v>
      </c>
      <c r="B23" s="48"/>
      <c r="C23" s="236"/>
      <c r="D23" s="281"/>
      <c r="E23" s="282"/>
      <c r="F23" s="283"/>
      <c r="G23" s="281"/>
      <c r="H23" s="282"/>
      <c r="I23" s="282"/>
      <c r="J23" s="284"/>
      <c r="K23" s="48"/>
      <c r="L23" s="49"/>
      <c r="M23" s="49"/>
      <c r="N23" s="49"/>
      <c r="O23" s="49"/>
      <c r="P23" s="49"/>
      <c r="Q23" s="51"/>
      <c r="R23" s="50"/>
      <c r="S23" s="49"/>
      <c r="T23" s="49"/>
      <c r="U23" s="49"/>
      <c r="V23" s="49"/>
      <c r="W23" s="49"/>
      <c r="X23" s="51"/>
      <c r="Y23" s="50"/>
      <c r="Z23" s="49"/>
      <c r="AA23" s="49"/>
      <c r="AB23" s="49"/>
      <c r="AC23" s="49"/>
      <c r="AD23" s="49"/>
      <c r="AE23" s="51"/>
      <c r="AF23" s="50"/>
      <c r="AG23" s="49"/>
      <c r="AH23" s="49"/>
      <c r="AI23" s="49"/>
      <c r="AJ23" s="49"/>
      <c r="AK23" s="49"/>
      <c r="AL23" s="51"/>
      <c r="AM23" s="49"/>
      <c r="AN23" s="49"/>
      <c r="AO23" s="51"/>
      <c r="AP23" s="40" t="str">
        <f t="shared" si="7"/>
        <v/>
      </c>
      <c r="AQ23" s="3" t="str">
        <f t="shared" si="4"/>
        <v/>
      </c>
      <c r="AR23" s="3" t="str">
        <f t="shared" si="5"/>
        <v/>
      </c>
      <c r="AS23" s="47"/>
      <c r="AT23" s="52"/>
      <c r="AU23" s="53"/>
      <c r="AV23" s="109" t="str">
        <f>IFERROR(VLOOKUP(K23,別添①勤務時間!$A$3:$K$39,10,FALSE),"")</f>
        <v/>
      </c>
      <c r="AW23" s="109" t="str">
        <f>IFERROR(VLOOKUP(L23,別添①勤務時間!$A$3:$K$39,10,FALSE),"")</f>
        <v/>
      </c>
      <c r="AX23" s="109" t="str">
        <f>IFERROR(VLOOKUP(M23,別添①勤務時間!$A$3:$K$39,10,FALSE),"")</f>
        <v/>
      </c>
      <c r="AY23" s="109" t="str">
        <f>IFERROR(VLOOKUP(N23,別添①勤務時間!$A$3:$K$39,10,FALSE),"")</f>
        <v/>
      </c>
      <c r="AZ23" s="109" t="str">
        <f>IFERROR(VLOOKUP(O23,別添①勤務時間!$A$3:$K$39,10,FALSE),"")</f>
        <v/>
      </c>
      <c r="BA23" s="109" t="str">
        <f>IFERROR(VLOOKUP(P23,別添①勤務時間!$A$3:$K$39,10,FALSE),"")</f>
        <v/>
      </c>
      <c r="BB23" s="109" t="str">
        <f>IFERROR(VLOOKUP(Q23,別添①勤務時間!$A$3:$K$39,10,FALSE),"")</f>
        <v/>
      </c>
      <c r="BC23" s="109" t="str">
        <f>IFERROR(VLOOKUP(R23,別添①勤務時間!$A$3:$K$39,10,FALSE),"")</f>
        <v/>
      </c>
      <c r="BD23" s="109" t="str">
        <f>IFERROR(VLOOKUP(S23,別添①勤務時間!$A$3:$K$39,10,FALSE),"")</f>
        <v/>
      </c>
      <c r="BE23" s="109" t="str">
        <f>IFERROR(VLOOKUP(T23,別添①勤務時間!$A$3:$K$39,10,FALSE),"")</f>
        <v/>
      </c>
      <c r="BF23" s="109" t="str">
        <f>IFERROR(VLOOKUP(U23,別添①勤務時間!$A$3:$K$39,10,FALSE),"")</f>
        <v/>
      </c>
      <c r="BG23" s="109" t="str">
        <f>IFERROR(VLOOKUP(V23,別添①勤務時間!$A$3:$K$39,10,FALSE),"")</f>
        <v/>
      </c>
      <c r="BH23" s="109" t="str">
        <f>IFERROR(VLOOKUP(W23,別添①勤務時間!$A$3:$K$39,10,FALSE),"")</f>
        <v/>
      </c>
      <c r="BI23" s="109" t="str">
        <f>IFERROR(VLOOKUP(X23,別添①勤務時間!$A$3:$K$39,10,FALSE),"")</f>
        <v/>
      </c>
      <c r="BJ23" s="109" t="str">
        <f>IFERROR(VLOOKUP(Y23,別添①勤務時間!$A$3:$K$39,10,FALSE),"")</f>
        <v/>
      </c>
      <c r="BK23" s="109" t="str">
        <f>IFERROR(VLOOKUP(Z23,別添①勤務時間!$A$3:$K$39,10,FALSE),"")</f>
        <v/>
      </c>
      <c r="BL23" s="109" t="str">
        <f>IFERROR(VLOOKUP(AA23,別添①勤務時間!$A$3:$K$39,10,FALSE),"")</f>
        <v/>
      </c>
      <c r="BM23" s="109" t="str">
        <f>IFERROR(VLOOKUP(AB23,別添①勤務時間!$A$3:$K$39,10,FALSE),"")</f>
        <v/>
      </c>
      <c r="BN23" s="109" t="str">
        <f>IFERROR(VLOOKUP(AC23,別添①勤務時間!$A$3:$K$39,10,FALSE),"")</f>
        <v/>
      </c>
      <c r="BO23" s="109" t="str">
        <f>IFERROR(VLOOKUP(AD23,別添①勤務時間!$A$3:$K$39,10,FALSE),"")</f>
        <v/>
      </c>
      <c r="BP23" s="109" t="str">
        <f>IFERROR(VLOOKUP(AE23,別添①勤務時間!$A$3:$K$39,10,FALSE),"")</f>
        <v/>
      </c>
      <c r="BQ23" s="109" t="str">
        <f>IFERROR(VLOOKUP(AF23,別添①勤務時間!$A$3:$K$39,10,FALSE),"")</f>
        <v/>
      </c>
      <c r="BR23" s="109" t="str">
        <f>IFERROR(VLOOKUP(AG23,別添①勤務時間!$A$3:$K$39,10,FALSE),"")</f>
        <v/>
      </c>
      <c r="BS23" s="109" t="str">
        <f>IFERROR(VLOOKUP(AH23,別添①勤務時間!$A$3:$K$39,10,FALSE),"")</f>
        <v/>
      </c>
      <c r="BT23" s="109" t="str">
        <f>IFERROR(VLOOKUP(AI23,別添①勤務時間!$A$3:$K$39,10,FALSE),"")</f>
        <v/>
      </c>
      <c r="BU23" s="109" t="str">
        <f>IFERROR(VLOOKUP(AJ23,別添①勤務時間!$A$3:$K$39,10,FALSE),"")</f>
        <v/>
      </c>
      <c r="BV23" s="109" t="str">
        <f>IFERROR(VLOOKUP(AK23,別添①勤務時間!$A$3:$K$39,10,FALSE),"")</f>
        <v/>
      </c>
      <c r="BW23" s="109" t="str">
        <f>IFERROR(VLOOKUP(AL23,別添①勤務時間!$A$3:$K$39,10,FALSE),"")</f>
        <v/>
      </c>
      <c r="BX23" s="109" t="str">
        <f>IFERROR(VLOOKUP(AM23,別添①勤務時間!$A$3:$K$39,10,FALSE),"")</f>
        <v/>
      </c>
      <c r="BY23" s="109" t="str">
        <f>IFERROR(VLOOKUP(AN23,別添①勤務時間!$A$3:$K$39,10,FALSE),"")</f>
        <v/>
      </c>
      <c r="BZ23" s="109" t="str">
        <f>IFERROR(VLOOKUP(AO23,別添①勤務時間!$A$3:$K$39,10,FALSE),"")</f>
        <v/>
      </c>
    </row>
    <row r="24" spans="1:78" ht="22.8" customHeight="1">
      <c r="A24" s="75">
        <f t="shared" si="6"/>
        <v>12</v>
      </c>
      <c r="B24" s="48"/>
      <c r="C24" s="236"/>
      <c r="D24" s="281"/>
      <c r="E24" s="282"/>
      <c r="F24" s="283"/>
      <c r="G24" s="281"/>
      <c r="H24" s="282"/>
      <c r="I24" s="282"/>
      <c r="J24" s="284"/>
      <c r="K24" s="48"/>
      <c r="L24" s="49"/>
      <c r="M24" s="49"/>
      <c r="N24" s="49"/>
      <c r="O24" s="49"/>
      <c r="P24" s="49"/>
      <c r="Q24" s="51"/>
      <c r="R24" s="50"/>
      <c r="S24" s="49"/>
      <c r="T24" s="49"/>
      <c r="U24" s="49"/>
      <c r="V24" s="49"/>
      <c r="W24" s="49"/>
      <c r="X24" s="51"/>
      <c r="Y24" s="50"/>
      <c r="Z24" s="49"/>
      <c r="AA24" s="49"/>
      <c r="AB24" s="49"/>
      <c r="AC24" s="49"/>
      <c r="AD24" s="49"/>
      <c r="AE24" s="51"/>
      <c r="AF24" s="50"/>
      <c r="AG24" s="49"/>
      <c r="AH24" s="49"/>
      <c r="AI24" s="49"/>
      <c r="AJ24" s="49"/>
      <c r="AK24" s="49"/>
      <c r="AL24" s="51"/>
      <c r="AM24" s="49"/>
      <c r="AN24" s="49"/>
      <c r="AO24" s="51"/>
      <c r="AP24" s="40" t="str">
        <f t="shared" si="7"/>
        <v/>
      </c>
      <c r="AQ24" s="3" t="str">
        <f t="shared" si="4"/>
        <v/>
      </c>
      <c r="AR24" s="3" t="str">
        <f t="shared" si="5"/>
        <v/>
      </c>
      <c r="AS24" s="47"/>
      <c r="AT24" s="52"/>
      <c r="AU24" s="53"/>
      <c r="AV24" s="109" t="str">
        <f>IFERROR(VLOOKUP(K24,別添①勤務時間!$A$3:$K$39,10,FALSE),"")</f>
        <v/>
      </c>
      <c r="AW24" s="109" t="str">
        <f>IFERROR(VLOOKUP(L24,別添①勤務時間!$A$3:$K$39,10,FALSE),"")</f>
        <v/>
      </c>
      <c r="AX24" s="109" t="str">
        <f>IFERROR(VLOOKUP(M24,別添①勤務時間!$A$3:$K$39,10,FALSE),"")</f>
        <v/>
      </c>
      <c r="AY24" s="109" t="str">
        <f>IFERROR(VLOOKUP(N24,別添①勤務時間!$A$3:$K$39,10,FALSE),"")</f>
        <v/>
      </c>
      <c r="AZ24" s="109" t="str">
        <f>IFERROR(VLOOKUP(O24,別添①勤務時間!$A$3:$K$39,10,FALSE),"")</f>
        <v/>
      </c>
      <c r="BA24" s="109" t="str">
        <f>IFERROR(VLOOKUP(P24,別添①勤務時間!$A$3:$K$39,10,FALSE),"")</f>
        <v/>
      </c>
      <c r="BB24" s="109" t="str">
        <f>IFERROR(VLOOKUP(Q24,別添①勤務時間!$A$3:$K$39,10,FALSE),"")</f>
        <v/>
      </c>
      <c r="BC24" s="109" t="str">
        <f>IFERROR(VLOOKUP(R24,別添①勤務時間!$A$3:$K$39,10,FALSE),"")</f>
        <v/>
      </c>
      <c r="BD24" s="109" t="str">
        <f>IFERROR(VLOOKUP(S24,別添①勤務時間!$A$3:$K$39,10,FALSE),"")</f>
        <v/>
      </c>
      <c r="BE24" s="109" t="str">
        <f>IFERROR(VLOOKUP(T24,別添①勤務時間!$A$3:$K$39,10,FALSE),"")</f>
        <v/>
      </c>
      <c r="BF24" s="109" t="str">
        <f>IFERROR(VLOOKUP(U24,別添①勤務時間!$A$3:$K$39,10,FALSE),"")</f>
        <v/>
      </c>
      <c r="BG24" s="109" t="str">
        <f>IFERROR(VLOOKUP(V24,別添①勤務時間!$A$3:$K$39,10,FALSE),"")</f>
        <v/>
      </c>
      <c r="BH24" s="109" t="str">
        <f>IFERROR(VLOOKUP(W24,別添①勤務時間!$A$3:$K$39,10,FALSE),"")</f>
        <v/>
      </c>
      <c r="BI24" s="109" t="str">
        <f>IFERROR(VLOOKUP(X24,別添①勤務時間!$A$3:$K$39,10,FALSE),"")</f>
        <v/>
      </c>
      <c r="BJ24" s="109" t="str">
        <f>IFERROR(VLOOKUP(Y24,別添①勤務時間!$A$3:$K$39,10,FALSE),"")</f>
        <v/>
      </c>
      <c r="BK24" s="109" t="str">
        <f>IFERROR(VLOOKUP(Z24,別添①勤務時間!$A$3:$K$39,10,FALSE),"")</f>
        <v/>
      </c>
      <c r="BL24" s="109" t="str">
        <f>IFERROR(VLOOKUP(AA24,別添①勤務時間!$A$3:$K$39,10,FALSE),"")</f>
        <v/>
      </c>
      <c r="BM24" s="109" t="str">
        <f>IFERROR(VLOOKUP(AB24,別添①勤務時間!$A$3:$K$39,10,FALSE),"")</f>
        <v/>
      </c>
      <c r="BN24" s="109" t="str">
        <f>IFERROR(VLOOKUP(AC24,別添①勤務時間!$A$3:$K$39,10,FALSE),"")</f>
        <v/>
      </c>
      <c r="BO24" s="109" t="str">
        <f>IFERROR(VLOOKUP(AD24,別添①勤務時間!$A$3:$K$39,10,FALSE),"")</f>
        <v/>
      </c>
      <c r="BP24" s="109" t="str">
        <f>IFERROR(VLOOKUP(AE24,別添①勤務時間!$A$3:$K$39,10,FALSE),"")</f>
        <v/>
      </c>
      <c r="BQ24" s="109" t="str">
        <f>IFERROR(VLOOKUP(AF24,別添①勤務時間!$A$3:$K$39,10,FALSE),"")</f>
        <v/>
      </c>
      <c r="BR24" s="109" t="str">
        <f>IFERROR(VLOOKUP(AG24,別添①勤務時間!$A$3:$K$39,10,FALSE),"")</f>
        <v/>
      </c>
      <c r="BS24" s="109" t="str">
        <f>IFERROR(VLOOKUP(AH24,別添①勤務時間!$A$3:$K$39,10,FALSE),"")</f>
        <v/>
      </c>
      <c r="BT24" s="109" t="str">
        <f>IFERROR(VLOOKUP(AI24,別添①勤務時間!$A$3:$K$39,10,FALSE),"")</f>
        <v/>
      </c>
      <c r="BU24" s="109" t="str">
        <f>IFERROR(VLOOKUP(AJ24,別添①勤務時間!$A$3:$K$39,10,FALSE),"")</f>
        <v/>
      </c>
      <c r="BV24" s="109" t="str">
        <f>IFERROR(VLOOKUP(AK24,別添①勤務時間!$A$3:$K$39,10,FALSE),"")</f>
        <v/>
      </c>
      <c r="BW24" s="109" t="str">
        <f>IFERROR(VLOOKUP(AL24,別添①勤務時間!$A$3:$K$39,10,FALSE),"")</f>
        <v/>
      </c>
      <c r="BX24" s="109" t="str">
        <f>IFERROR(VLOOKUP(AM24,別添①勤務時間!$A$3:$K$39,10,FALSE),"")</f>
        <v/>
      </c>
      <c r="BY24" s="109" t="str">
        <f>IFERROR(VLOOKUP(AN24,別添①勤務時間!$A$3:$K$39,10,FALSE),"")</f>
        <v/>
      </c>
      <c r="BZ24" s="109" t="str">
        <f>IFERROR(VLOOKUP(AO24,別添①勤務時間!$A$3:$K$39,10,FALSE),"")</f>
        <v/>
      </c>
    </row>
    <row r="25" spans="1:78" ht="22.8" customHeight="1">
      <c r="A25" s="75">
        <f t="shared" si="6"/>
        <v>13</v>
      </c>
      <c r="B25" s="48"/>
      <c r="C25" s="236"/>
      <c r="D25" s="281"/>
      <c r="E25" s="282"/>
      <c r="F25" s="283"/>
      <c r="G25" s="281"/>
      <c r="H25" s="282"/>
      <c r="I25" s="282"/>
      <c r="J25" s="284"/>
      <c r="K25" s="48"/>
      <c r="L25" s="49"/>
      <c r="M25" s="49"/>
      <c r="N25" s="49"/>
      <c r="O25" s="49"/>
      <c r="P25" s="49"/>
      <c r="Q25" s="51"/>
      <c r="R25" s="50"/>
      <c r="S25" s="49"/>
      <c r="T25" s="49"/>
      <c r="U25" s="49"/>
      <c r="V25" s="49"/>
      <c r="W25" s="49"/>
      <c r="X25" s="51"/>
      <c r="Y25" s="50"/>
      <c r="Z25" s="49"/>
      <c r="AA25" s="49"/>
      <c r="AB25" s="49"/>
      <c r="AC25" s="49"/>
      <c r="AD25" s="49"/>
      <c r="AE25" s="51"/>
      <c r="AF25" s="50"/>
      <c r="AG25" s="49"/>
      <c r="AH25" s="49"/>
      <c r="AI25" s="49"/>
      <c r="AJ25" s="49"/>
      <c r="AK25" s="49"/>
      <c r="AL25" s="51"/>
      <c r="AM25" s="49"/>
      <c r="AN25" s="49"/>
      <c r="AO25" s="51"/>
      <c r="AP25" s="40" t="str">
        <f t="shared" si="7"/>
        <v/>
      </c>
      <c r="AQ25" s="3" t="str">
        <f t="shared" si="4"/>
        <v/>
      </c>
      <c r="AR25" s="3" t="str">
        <f t="shared" si="5"/>
        <v/>
      </c>
      <c r="AS25" s="47"/>
      <c r="AT25" s="52"/>
      <c r="AU25" s="53"/>
      <c r="AV25" s="109" t="str">
        <f>IFERROR(VLOOKUP(K25,別添①勤務時間!$A$3:$K$39,10,FALSE),"")</f>
        <v/>
      </c>
      <c r="AW25" s="109" t="str">
        <f>IFERROR(VLOOKUP(L25,別添①勤務時間!$A$3:$K$39,10,FALSE),"")</f>
        <v/>
      </c>
      <c r="AX25" s="109" t="str">
        <f>IFERROR(VLOOKUP(M25,別添①勤務時間!$A$3:$K$39,10,FALSE),"")</f>
        <v/>
      </c>
      <c r="AY25" s="109" t="str">
        <f>IFERROR(VLOOKUP(N25,別添①勤務時間!$A$3:$K$39,10,FALSE),"")</f>
        <v/>
      </c>
      <c r="AZ25" s="109" t="str">
        <f>IFERROR(VLOOKUP(O25,別添①勤務時間!$A$3:$K$39,10,FALSE),"")</f>
        <v/>
      </c>
      <c r="BA25" s="109" t="str">
        <f>IFERROR(VLOOKUP(P25,別添①勤務時間!$A$3:$K$39,10,FALSE),"")</f>
        <v/>
      </c>
      <c r="BB25" s="109" t="str">
        <f>IFERROR(VLOOKUP(Q25,別添①勤務時間!$A$3:$K$39,10,FALSE),"")</f>
        <v/>
      </c>
      <c r="BC25" s="109" t="str">
        <f>IFERROR(VLOOKUP(R25,別添①勤務時間!$A$3:$K$39,10,FALSE),"")</f>
        <v/>
      </c>
      <c r="BD25" s="109" t="str">
        <f>IFERROR(VLOOKUP(S25,別添①勤務時間!$A$3:$K$39,10,FALSE),"")</f>
        <v/>
      </c>
      <c r="BE25" s="109" t="str">
        <f>IFERROR(VLOOKUP(T25,別添①勤務時間!$A$3:$K$39,10,FALSE),"")</f>
        <v/>
      </c>
      <c r="BF25" s="109" t="str">
        <f>IFERROR(VLOOKUP(U25,別添①勤務時間!$A$3:$K$39,10,FALSE),"")</f>
        <v/>
      </c>
      <c r="BG25" s="109" t="str">
        <f>IFERROR(VLOOKUP(V25,別添①勤務時間!$A$3:$K$39,10,FALSE),"")</f>
        <v/>
      </c>
      <c r="BH25" s="109" t="str">
        <f>IFERROR(VLOOKUP(W25,別添①勤務時間!$A$3:$K$39,10,FALSE),"")</f>
        <v/>
      </c>
      <c r="BI25" s="109" t="str">
        <f>IFERROR(VLOOKUP(X25,別添①勤務時間!$A$3:$K$39,10,FALSE),"")</f>
        <v/>
      </c>
      <c r="BJ25" s="109" t="str">
        <f>IFERROR(VLOOKUP(Y25,別添①勤務時間!$A$3:$K$39,10,FALSE),"")</f>
        <v/>
      </c>
      <c r="BK25" s="109" t="str">
        <f>IFERROR(VLOOKUP(Z25,別添①勤務時間!$A$3:$K$39,10,FALSE),"")</f>
        <v/>
      </c>
      <c r="BL25" s="109" t="str">
        <f>IFERROR(VLOOKUP(AA25,別添①勤務時間!$A$3:$K$39,10,FALSE),"")</f>
        <v/>
      </c>
      <c r="BM25" s="109" t="str">
        <f>IFERROR(VLOOKUP(AB25,別添①勤務時間!$A$3:$K$39,10,FALSE),"")</f>
        <v/>
      </c>
      <c r="BN25" s="109" t="str">
        <f>IFERROR(VLOOKUP(AC25,別添①勤務時間!$A$3:$K$39,10,FALSE),"")</f>
        <v/>
      </c>
      <c r="BO25" s="109" t="str">
        <f>IFERROR(VLOOKUP(AD25,別添①勤務時間!$A$3:$K$39,10,FALSE),"")</f>
        <v/>
      </c>
      <c r="BP25" s="109" t="str">
        <f>IFERROR(VLOOKUP(AE25,別添①勤務時間!$A$3:$K$39,10,FALSE),"")</f>
        <v/>
      </c>
      <c r="BQ25" s="109" t="str">
        <f>IFERROR(VLOOKUP(AF25,別添①勤務時間!$A$3:$K$39,10,FALSE),"")</f>
        <v/>
      </c>
      <c r="BR25" s="109" t="str">
        <f>IFERROR(VLOOKUP(AG25,別添①勤務時間!$A$3:$K$39,10,FALSE),"")</f>
        <v/>
      </c>
      <c r="BS25" s="109" t="str">
        <f>IFERROR(VLOOKUP(AH25,別添①勤務時間!$A$3:$K$39,10,FALSE),"")</f>
        <v/>
      </c>
      <c r="BT25" s="109" t="str">
        <f>IFERROR(VLOOKUP(AI25,別添①勤務時間!$A$3:$K$39,10,FALSE),"")</f>
        <v/>
      </c>
      <c r="BU25" s="109" t="str">
        <f>IFERROR(VLOOKUP(AJ25,別添①勤務時間!$A$3:$K$39,10,FALSE),"")</f>
        <v/>
      </c>
      <c r="BV25" s="109" t="str">
        <f>IFERROR(VLOOKUP(AK25,別添①勤務時間!$A$3:$K$39,10,FALSE),"")</f>
        <v/>
      </c>
      <c r="BW25" s="109" t="str">
        <f>IFERROR(VLOOKUP(AL25,別添①勤務時間!$A$3:$K$39,10,FALSE),"")</f>
        <v/>
      </c>
      <c r="BX25" s="109" t="str">
        <f>IFERROR(VLOOKUP(AM25,別添①勤務時間!$A$3:$K$39,10,FALSE),"")</f>
        <v/>
      </c>
      <c r="BY25" s="109" t="str">
        <f>IFERROR(VLOOKUP(AN25,別添①勤務時間!$A$3:$K$39,10,FALSE),"")</f>
        <v/>
      </c>
      <c r="BZ25" s="109" t="str">
        <f>IFERROR(VLOOKUP(AO25,別添①勤務時間!$A$3:$K$39,10,FALSE),"")</f>
        <v/>
      </c>
    </row>
    <row r="26" spans="1:78" ht="22.8" customHeight="1">
      <c r="A26" s="75">
        <f t="shared" si="6"/>
        <v>14</v>
      </c>
      <c r="B26" s="48"/>
      <c r="C26" s="236"/>
      <c r="D26" s="281"/>
      <c r="E26" s="282"/>
      <c r="F26" s="283"/>
      <c r="G26" s="281"/>
      <c r="H26" s="282"/>
      <c r="I26" s="282"/>
      <c r="J26" s="284"/>
      <c r="K26" s="48"/>
      <c r="L26" s="49"/>
      <c r="M26" s="49"/>
      <c r="N26" s="49"/>
      <c r="O26" s="49"/>
      <c r="P26" s="49"/>
      <c r="Q26" s="51"/>
      <c r="R26" s="50"/>
      <c r="S26" s="49"/>
      <c r="T26" s="49"/>
      <c r="U26" s="49"/>
      <c r="V26" s="49"/>
      <c r="W26" s="49"/>
      <c r="X26" s="51"/>
      <c r="Y26" s="50"/>
      <c r="Z26" s="49"/>
      <c r="AA26" s="49"/>
      <c r="AB26" s="49"/>
      <c r="AC26" s="49"/>
      <c r="AD26" s="49"/>
      <c r="AE26" s="51"/>
      <c r="AF26" s="50"/>
      <c r="AG26" s="49"/>
      <c r="AH26" s="49"/>
      <c r="AI26" s="49"/>
      <c r="AJ26" s="49"/>
      <c r="AK26" s="49"/>
      <c r="AL26" s="51"/>
      <c r="AM26" s="49"/>
      <c r="AN26" s="49"/>
      <c r="AO26" s="51"/>
      <c r="AP26" s="40" t="str">
        <f t="shared" si="7"/>
        <v/>
      </c>
      <c r="AQ26" s="3" t="str">
        <f t="shared" si="4"/>
        <v/>
      </c>
      <c r="AR26" s="3" t="str">
        <f t="shared" si="5"/>
        <v/>
      </c>
      <c r="AS26" s="47"/>
      <c r="AT26" s="52"/>
      <c r="AU26" s="53"/>
      <c r="AV26" s="109" t="str">
        <f>IFERROR(VLOOKUP(K26,別添①勤務時間!$A$3:$K$39,10,FALSE),"")</f>
        <v/>
      </c>
      <c r="AW26" s="109" t="str">
        <f>IFERROR(VLOOKUP(L26,別添①勤務時間!$A$3:$K$39,10,FALSE),"")</f>
        <v/>
      </c>
      <c r="AX26" s="109" t="str">
        <f>IFERROR(VLOOKUP(M26,別添①勤務時間!$A$3:$K$39,10,FALSE),"")</f>
        <v/>
      </c>
      <c r="AY26" s="109" t="str">
        <f>IFERROR(VLOOKUP(N26,別添①勤務時間!$A$3:$K$39,10,FALSE),"")</f>
        <v/>
      </c>
      <c r="AZ26" s="109" t="str">
        <f>IFERROR(VLOOKUP(O26,別添①勤務時間!$A$3:$K$39,10,FALSE),"")</f>
        <v/>
      </c>
      <c r="BA26" s="109" t="str">
        <f>IFERROR(VLOOKUP(P26,別添①勤務時間!$A$3:$K$39,10,FALSE),"")</f>
        <v/>
      </c>
      <c r="BB26" s="109" t="str">
        <f>IFERROR(VLOOKUP(Q26,別添①勤務時間!$A$3:$K$39,10,FALSE),"")</f>
        <v/>
      </c>
      <c r="BC26" s="109" t="str">
        <f>IFERROR(VLOOKUP(R26,別添①勤務時間!$A$3:$K$39,10,FALSE),"")</f>
        <v/>
      </c>
      <c r="BD26" s="109" t="str">
        <f>IFERROR(VLOOKUP(S26,別添①勤務時間!$A$3:$K$39,10,FALSE),"")</f>
        <v/>
      </c>
      <c r="BE26" s="109" t="str">
        <f>IFERROR(VLOOKUP(T26,別添①勤務時間!$A$3:$K$39,10,FALSE),"")</f>
        <v/>
      </c>
      <c r="BF26" s="109" t="str">
        <f>IFERROR(VLOOKUP(U26,別添①勤務時間!$A$3:$K$39,10,FALSE),"")</f>
        <v/>
      </c>
      <c r="BG26" s="109" t="str">
        <f>IFERROR(VLOOKUP(V26,別添①勤務時間!$A$3:$K$39,10,FALSE),"")</f>
        <v/>
      </c>
      <c r="BH26" s="109" t="str">
        <f>IFERROR(VLOOKUP(W26,別添①勤務時間!$A$3:$K$39,10,FALSE),"")</f>
        <v/>
      </c>
      <c r="BI26" s="109" t="str">
        <f>IFERROR(VLOOKUP(X26,別添①勤務時間!$A$3:$K$39,10,FALSE),"")</f>
        <v/>
      </c>
      <c r="BJ26" s="109" t="str">
        <f>IFERROR(VLOOKUP(Y26,別添①勤務時間!$A$3:$K$39,10,FALSE),"")</f>
        <v/>
      </c>
      <c r="BK26" s="109" t="str">
        <f>IFERROR(VLOOKUP(Z26,別添①勤務時間!$A$3:$K$39,10,FALSE),"")</f>
        <v/>
      </c>
      <c r="BL26" s="109" t="str">
        <f>IFERROR(VLOOKUP(AA26,別添①勤務時間!$A$3:$K$39,10,FALSE),"")</f>
        <v/>
      </c>
      <c r="BM26" s="109" t="str">
        <f>IFERROR(VLOOKUP(AB26,別添①勤務時間!$A$3:$K$39,10,FALSE),"")</f>
        <v/>
      </c>
      <c r="BN26" s="109" t="str">
        <f>IFERROR(VLOOKUP(AC26,別添①勤務時間!$A$3:$K$39,10,FALSE),"")</f>
        <v/>
      </c>
      <c r="BO26" s="109" t="str">
        <f>IFERROR(VLOOKUP(AD26,別添①勤務時間!$A$3:$K$39,10,FALSE),"")</f>
        <v/>
      </c>
      <c r="BP26" s="109" t="str">
        <f>IFERROR(VLOOKUP(AE26,別添①勤務時間!$A$3:$K$39,10,FALSE),"")</f>
        <v/>
      </c>
      <c r="BQ26" s="109" t="str">
        <f>IFERROR(VLOOKUP(AF26,別添①勤務時間!$A$3:$K$39,10,FALSE),"")</f>
        <v/>
      </c>
      <c r="BR26" s="109" t="str">
        <f>IFERROR(VLOOKUP(AG26,別添①勤務時間!$A$3:$K$39,10,FALSE),"")</f>
        <v/>
      </c>
      <c r="BS26" s="109" t="str">
        <f>IFERROR(VLOOKUP(AH26,別添①勤務時間!$A$3:$K$39,10,FALSE),"")</f>
        <v/>
      </c>
      <c r="BT26" s="109" t="str">
        <f>IFERROR(VLOOKUP(AI26,別添①勤務時間!$A$3:$K$39,10,FALSE),"")</f>
        <v/>
      </c>
      <c r="BU26" s="109" t="str">
        <f>IFERROR(VLOOKUP(AJ26,別添①勤務時間!$A$3:$K$39,10,FALSE),"")</f>
        <v/>
      </c>
      <c r="BV26" s="109" t="str">
        <f>IFERROR(VLOOKUP(AK26,別添①勤務時間!$A$3:$K$39,10,FALSE),"")</f>
        <v/>
      </c>
      <c r="BW26" s="109" t="str">
        <f>IFERROR(VLOOKUP(AL26,別添①勤務時間!$A$3:$K$39,10,FALSE),"")</f>
        <v/>
      </c>
      <c r="BX26" s="109" t="str">
        <f>IFERROR(VLOOKUP(AM26,別添①勤務時間!$A$3:$K$39,10,FALSE),"")</f>
        <v/>
      </c>
      <c r="BY26" s="109" t="str">
        <f>IFERROR(VLOOKUP(AN26,別添①勤務時間!$A$3:$K$39,10,FALSE),"")</f>
        <v/>
      </c>
      <c r="BZ26" s="109" t="str">
        <f>IFERROR(VLOOKUP(AO26,別添①勤務時間!$A$3:$K$39,10,FALSE),"")</f>
        <v/>
      </c>
    </row>
    <row r="27" spans="1:78" ht="22.8" customHeight="1">
      <c r="A27" s="75">
        <f t="shared" si="6"/>
        <v>15</v>
      </c>
      <c r="B27" s="48"/>
      <c r="C27" s="236"/>
      <c r="D27" s="281"/>
      <c r="E27" s="282"/>
      <c r="F27" s="283"/>
      <c r="G27" s="281"/>
      <c r="H27" s="282"/>
      <c r="I27" s="282"/>
      <c r="J27" s="284"/>
      <c r="K27" s="48"/>
      <c r="L27" s="49"/>
      <c r="M27" s="49"/>
      <c r="N27" s="49"/>
      <c r="O27" s="49"/>
      <c r="P27" s="49"/>
      <c r="Q27" s="51"/>
      <c r="R27" s="50"/>
      <c r="S27" s="49"/>
      <c r="T27" s="49"/>
      <c r="U27" s="49"/>
      <c r="V27" s="49"/>
      <c r="W27" s="49"/>
      <c r="X27" s="51"/>
      <c r="Y27" s="50"/>
      <c r="Z27" s="49"/>
      <c r="AA27" s="49"/>
      <c r="AB27" s="49"/>
      <c r="AC27" s="49"/>
      <c r="AD27" s="49"/>
      <c r="AE27" s="51"/>
      <c r="AF27" s="50"/>
      <c r="AG27" s="49"/>
      <c r="AH27" s="49"/>
      <c r="AI27" s="49"/>
      <c r="AJ27" s="49"/>
      <c r="AK27" s="49"/>
      <c r="AL27" s="51"/>
      <c r="AM27" s="49"/>
      <c r="AN27" s="49"/>
      <c r="AO27" s="51"/>
      <c r="AP27" s="40" t="str">
        <f t="shared" si="7"/>
        <v/>
      </c>
      <c r="AQ27" s="3" t="str">
        <f t="shared" si="4"/>
        <v/>
      </c>
      <c r="AR27" s="3" t="str">
        <f t="shared" si="5"/>
        <v/>
      </c>
      <c r="AS27" s="47"/>
      <c r="AT27" s="52"/>
      <c r="AU27" s="53"/>
      <c r="AV27" s="109" t="str">
        <f>IFERROR(VLOOKUP(K27,別添①勤務時間!$A$3:$K$39,10,FALSE),"")</f>
        <v/>
      </c>
      <c r="AW27" s="109" t="str">
        <f>IFERROR(VLOOKUP(L27,別添①勤務時間!$A$3:$K$39,10,FALSE),"")</f>
        <v/>
      </c>
      <c r="AX27" s="109" t="str">
        <f>IFERROR(VLOOKUP(M27,別添①勤務時間!$A$3:$K$39,10,FALSE),"")</f>
        <v/>
      </c>
      <c r="AY27" s="109" t="str">
        <f>IFERROR(VLOOKUP(N27,別添①勤務時間!$A$3:$K$39,10,FALSE),"")</f>
        <v/>
      </c>
      <c r="AZ27" s="109" t="str">
        <f>IFERROR(VLOOKUP(O27,別添①勤務時間!$A$3:$K$39,10,FALSE),"")</f>
        <v/>
      </c>
      <c r="BA27" s="109" t="str">
        <f>IFERROR(VLOOKUP(P27,別添①勤務時間!$A$3:$K$39,10,FALSE),"")</f>
        <v/>
      </c>
      <c r="BB27" s="109" t="str">
        <f>IFERROR(VLOOKUP(Q27,別添①勤務時間!$A$3:$K$39,10,FALSE),"")</f>
        <v/>
      </c>
      <c r="BC27" s="109" t="str">
        <f>IFERROR(VLOOKUP(R27,別添①勤務時間!$A$3:$K$39,10,FALSE),"")</f>
        <v/>
      </c>
      <c r="BD27" s="109" t="str">
        <f>IFERROR(VLOOKUP(S27,別添①勤務時間!$A$3:$K$39,10,FALSE),"")</f>
        <v/>
      </c>
      <c r="BE27" s="109" t="str">
        <f>IFERROR(VLOOKUP(T27,別添①勤務時間!$A$3:$K$39,10,FALSE),"")</f>
        <v/>
      </c>
      <c r="BF27" s="109" t="str">
        <f>IFERROR(VLOOKUP(U27,別添①勤務時間!$A$3:$K$39,10,FALSE),"")</f>
        <v/>
      </c>
      <c r="BG27" s="109" t="str">
        <f>IFERROR(VLOOKUP(V27,別添①勤務時間!$A$3:$K$39,10,FALSE),"")</f>
        <v/>
      </c>
      <c r="BH27" s="109" t="str">
        <f>IFERROR(VLOOKUP(W27,別添①勤務時間!$A$3:$K$39,10,FALSE),"")</f>
        <v/>
      </c>
      <c r="BI27" s="109" t="str">
        <f>IFERROR(VLOOKUP(X27,別添①勤務時間!$A$3:$K$39,10,FALSE),"")</f>
        <v/>
      </c>
      <c r="BJ27" s="109" t="str">
        <f>IFERROR(VLOOKUP(Y27,別添①勤務時間!$A$3:$K$39,10,FALSE),"")</f>
        <v/>
      </c>
      <c r="BK27" s="109" t="str">
        <f>IFERROR(VLOOKUP(Z27,別添①勤務時間!$A$3:$K$39,10,FALSE),"")</f>
        <v/>
      </c>
      <c r="BL27" s="109" t="str">
        <f>IFERROR(VLOOKUP(AA27,別添①勤務時間!$A$3:$K$39,10,FALSE),"")</f>
        <v/>
      </c>
      <c r="BM27" s="109" t="str">
        <f>IFERROR(VLOOKUP(AB27,別添①勤務時間!$A$3:$K$39,10,FALSE),"")</f>
        <v/>
      </c>
      <c r="BN27" s="109" t="str">
        <f>IFERROR(VLOOKUP(AC27,別添①勤務時間!$A$3:$K$39,10,FALSE),"")</f>
        <v/>
      </c>
      <c r="BO27" s="109" t="str">
        <f>IFERROR(VLOOKUP(AD27,別添①勤務時間!$A$3:$K$39,10,FALSE),"")</f>
        <v/>
      </c>
      <c r="BP27" s="109" t="str">
        <f>IFERROR(VLOOKUP(AE27,別添①勤務時間!$A$3:$K$39,10,FALSE),"")</f>
        <v/>
      </c>
      <c r="BQ27" s="109" t="str">
        <f>IFERROR(VLOOKUP(AF27,別添①勤務時間!$A$3:$K$39,10,FALSE),"")</f>
        <v/>
      </c>
      <c r="BR27" s="109" t="str">
        <f>IFERROR(VLOOKUP(AG27,別添①勤務時間!$A$3:$K$39,10,FALSE),"")</f>
        <v/>
      </c>
      <c r="BS27" s="109" t="str">
        <f>IFERROR(VLOOKUP(AH27,別添①勤務時間!$A$3:$K$39,10,FALSE),"")</f>
        <v/>
      </c>
      <c r="BT27" s="109" t="str">
        <f>IFERROR(VLOOKUP(AI27,別添①勤務時間!$A$3:$K$39,10,FALSE),"")</f>
        <v/>
      </c>
      <c r="BU27" s="109" t="str">
        <f>IFERROR(VLOOKUP(AJ27,別添①勤務時間!$A$3:$K$39,10,FALSE),"")</f>
        <v/>
      </c>
      <c r="BV27" s="109" t="str">
        <f>IFERROR(VLOOKUP(AK27,別添①勤務時間!$A$3:$K$39,10,FALSE),"")</f>
        <v/>
      </c>
      <c r="BW27" s="109" t="str">
        <f>IFERROR(VLOOKUP(AL27,別添①勤務時間!$A$3:$K$39,10,FALSE),"")</f>
        <v/>
      </c>
      <c r="BX27" s="109" t="str">
        <f>IFERROR(VLOOKUP(AM27,別添①勤務時間!$A$3:$K$39,10,FALSE),"")</f>
        <v/>
      </c>
      <c r="BY27" s="109" t="str">
        <f>IFERROR(VLOOKUP(AN27,別添①勤務時間!$A$3:$K$39,10,FALSE),"")</f>
        <v/>
      </c>
      <c r="BZ27" s="109" t="str">
        <f>IFERROR(VLOOKUP(AO27,別添①勤務時間!$A$3:$K$39,10,FALSE),"")</f>
        <v/>
      </c>
    </row>
    <row r="28" spans="1:78" ht="22.8" customHeight="1">
      <c r="A28" s="75">
        <f t="shared" si="6"/>
        <v>16</v>
      </c>
      <c r="B28" s="48"/>
      <c r="C28" s="236"/>
      <c r="D28" s="281"/>
      <c r="E28" s="282"/>
      <c r="F28" s="283"/>
      <c r="G28" s="281"/>
      <c r="H28" s="282"/>
      <c r="I28" s="282"/>
      <c r="J28" s="284"/>
      <c r="K28" s="48"/>
      <c r="L28" s="49"/>
      <c r="M28" s="49"/>
      <c r="N28" s="49"/>
      <c r="O28" s="49"/>
      <c r="P28" s="49"/>
      <c r="Q28" s="51"/>
      <c r="R28" s="50"/>
      <c r="S28" s="49"/>
      <c r="T28" s="49"/>
      <c r="U28" s="49"/>
      <c r="V28" s="49"/>
      <c r="W28" s="49"/>
      <c r="X28" s="51"/>
      <c r="Y28" s="50"/>
      <c r="Z28" s="49"/>
      <c r="AA28" s="49"/>
      <c r="AB28" s="49"/>
      <c r="AC28" s="49"/>
      <c r="AD28" s="49"/>
      <c r="AE28" s="51"/>
      <c r="AF28" s="50"/>
      <c r="AG28" s="49"/>
      <c r="AH28" s="49"/>
      <c r="AI28" s="49"/>
      <c r="AJ28" s="49"/>
      <c r="AK28" s="49"/>
      <c r="AL28" s="51"/>
      <c r="AM28" s="49"/>
      <c r="AN28" s="49"/>
      <c r="AO28" s="51"/>
      <c r="AP28" s="40" t="str">
        <f t="shared" si="7"/>
        <v/>
      </c>
      <c r="AQ28" s="3" t="str">
        <f t="shared" si="4"/>
        <v/>
      </c>
      <c r="AR28" s="3" t="str">
        <f t="shared" si="5"/>
        <v/>
      </c>
      <c r="AS28" s="47"/>
      <c r="AT28" s="52"/>
      <c r="AU28" s="53"/>
      <c r="AV28" s="109" t="str">
        <f>IFERROR(VLOOKUP(K28,別添①勤務時間!$A$3:$K$39,10,FALSE),"")</f>
        <v/>
      </c>
      <c r="AW28" s="109" t="str">
        <f>IFERROR(VLOOKUP(L28,別添①勤務時間!$A$3:$K$39,10,FALSE),"")</f>
        <v/>
      </c>
      <c r="AX28" s="109" t="str">
        <f>IFERROR(VLOOKUP(M28,別添①勤務時間!$A$3:$K$39,10,FALSE),"")</f>
        <v/>
      </c>
      <c r="AY28" s="109" t="str">
        <f>IFERROR(VLOOKUP(N28,別添①勤務時間!$A$3:$K$39,10,FALSE),"")</f>
        <v/>
      </c>
      <c r="AZ28" s="109" t="str">
        <f>IFERROR(VLOOKUP(O28,別添①勤務時間!$A$3:$K$39,10,FALSE),"")</f>
        <v/>
      </c>
      <c r="BA28" s="109" t="str">
        <f>IFERROR(VLOOKUP(P28,別添①勤務時間!$A$3:$K$39,10,FALSE),"")</f>
        <v/>
      </c>
      <c r="BB28" s="109" t="str">
        <f>IFERROR(VLOOKUP(Q28,別添①勤務時間!$A$3:$K$39,10,FALSE),"")</f>
        <v/>
      </c>
      <c r="BC28" s="109" t="str">
        <f>IFERROR(VLOOKUP(R28,別添①勤務時間!$A$3:$K$39,10,FALSE),"")</f>
        <v/>
      </c>
      <c r="BD28" s="109" t="str">
        <f>IFERROR(VLOOKUP(S28,別添①勤務時間!$A$3:$K$39,10,FALSE),"")</f>
        <v/>
      </c>
      <c r="BE28" s="109" t="str">
        <f>IFERROR(VLOOKUP(T28,別添①勤務時間!$A$3:$K$39,10,FALSE),"")</f>
        <v/>
      </c>
      <c r="BF28" s="109" t="str">
        <f>IFERROR(VLOOKUP(U28,別添①勤務時間!$A$3:$K$39,10,FALSE),"")</f>
        <v/>
      </c>
      <c r="BG28" s="109" t="str">
        <f>IFERROR(VLOOKUP(V28,別添①勤務時間!$A$3:$K$39,10,FALSE),"")</f>
        <v/>
      </c>
      <c r="BH28" s="109" t="str">
        <f>IFERROR(VLOOKUP(W28,別添①勤務時間!$A$3:$K$39,10,FALSE),"")</f>
        <v/>
      </c>
      <c r="BI28" s="109" t="str">
        <f>IFERROR(VLOOKUP(X28,別添①勤務時間!$A$3:$K$39,10,FALSE),"")</f>
        <v/>
      </c>
      <c r="BJ28" s="109" t="str">
        <f>IFERROR(VLOOKUP(Y28,別添①勤務時間!$A$3:$K$39,10,FALSE),"")</f>
        <v/>
      </c>
      <c r="BK28" s="109" t="str">
        <f>IFERROR(VLOOKUP(Z28,別添①勤務時間!$A$3:$K$39,10,FALSE),"")</f>
        <v/>
      </c>
      <c r="BL28" s="109" t="str">
        <f>IFERROR(VLOOKUP(AA28,別添①勤務時間!$A$3:$K$39,10,FALSE),"")</f>
        <v/>
      </c>
      <c r="BM28" s="109" t="str">
        <f>IFERROR(VLOOKUP(AB28,別添①勤務時間!$A$3:$K$39,10,FALSE),"")</f>
        <v/>
      </c>
      <c r="BN28" s="109" t="str">
        <f>IFERROR(VLOOKUP(AC28,別添①勤務時間!$A$3:$K$39,10,FALSE),"")</f>
        <v/>
      </c>
      <c r="BO28" s="109" t="str">
        <f>IFERROR(VLOOKUP(AD28,別添①勤務時間!$A$3:$K$39,10,FALSE),"")</f>
        <v/>
      </c>
      <c r="BP28" s="109" t="str">
        <f>IFERROR(VLOOKUP(AE28,別添①勤務時間!$A$3:$K$39,10,FALSE),"")</f>
        <v/>
      </c>
      <c r="BQ28" s="109" t="str">
        <f>IFERROR(VLOOKUP(AF28,別添①勤務時間!$A$3:$K$39,10,FALSE),"")</f>
        <v/>
      </c>
      <c r="BR28" s="109" t="str">
        <f>IFERROR(VLOOKUP(AG28,別添①勤務時間!$A$3:$K$39,10,FALSE),"")</f>
        <v/>
      </c>
      <c r="BS28" s="109" t="str">
        <f>IFERROR(VLOOKUP(AH28,別添①勤務時間!$A$3:$K$39,10,FALSE),"")</f>
        <v/>
      </c>
      <c r="BT28" s="109" t="str">
        <f>IFERROR(VLOOKUP(AI28,別添①勤務時間!$A$3:$K$39,10,FALSE),"")</f>
        <v/>
      </c>
      <c r="BU28" s="109" t="str">
        <f>IFERROR(VLOOKUP(AJ28,別添①勤務時間!$A$3:$K$39,10,FALSE),"")</f>
        <v/>
      </c>
      <c r="BV28" s="109" t="str">
        <f>IFERROR(VLOOKUP(AK28,別添①勤務時間!$A$3:$K$39,10,FALSE),"")</f>
        <v/>
      </c>
      <c r="BW28" s="109" t="str">
        <f>IFERROR(VLOOKUP(AL28,別添①勤務時間!$A$3:$K$39,10,FALSE),"")</f>
        <v/>
      </c>
      <c r="BX28" s="109" t="str">
        <f>IFERROR(VLOOKUP(AM28,別添①勤務時間!$A$3:$K$39,10,FALSE),"")</f>
        <v/>
      </c>
      <c r="BY28" s="109" t="str">
        <f>IFERROR(VLOOKUP(AN28,別添①勤務時間!$A$3:$K$39,10,FALSE),"")</f>
        <v/>
      </c>
      <c r="BZ28" s="109" t="str">
        <f>IFERROR(VLOOKUP(AO28,別添①勤務時間!$A$3:$K$39,10,FALSE),"")</f>
        <v/>
      </c>
    </row>
    <row r="29" spans="1:78" ht="22.8" customHeight="1">
      <c r="A29" s="70" t="s">
        <v>250</v>
      </c>
      <c r="B29" s="69"/>
      <c r="C29" s="69"/>
      <c r="D29" s="71"/>
      <c r="E29" s="71"/>
      <c r="F29" s="71"/>
      <c r="G29" s="71"/>
      <c r="H29" s="71"/>
      <c r="I29" s="71"/>
      <c r="J29" s="72"/>
      <c r="K29" s="78"/>
      <c r="L29" s="34"/>
      <c r="M29" s="34"/>
      <c r="N29" s="34"/>
      <c r="O29" s="34"/>
      <c r="P29" s="34"/>
      <c r="Q29" s="35"/>
      <c r="R29" s="33"/>
      <c r="S29" s="34"/>
      <c r="T29" s="34"/>
      <c r="U29" s="34"/>
      <c r="V29" s="34"/>
      <c r="W29" s="34"/>
      <c r="X29" s="35"/>
      <c r="Y29" s="33"/>
      <c r="Z29" s="34"/>
      <c r="AA29" s="34"/>
      <c r="AB29" s="34"/>
      <c r="AC29" s="34"/>
      <c r="AD29" s="34"/>
      <c r="AE29" s="35"/>
      <c r="AF29" s="33"/>
      <c r="AG29" s="34"/>
      <c r="AH29" s="34"/>
      <c r="AI29" s="34"/>
      <c r="AJ29" s="34"/>
      <c r="AK29" s="34"/>
      <c r="AL29" s="35"/>
      <c r="AM29" s="34"/>
      <c r="AN29" s="34"/>
      <c r="AO29" s="35"/>
      <c r="AP29" s="41"/>
      <c r="AQ29" s="36"/>
      <c r="AR29" s="36"/>
      <c r="AS29" s="38"/>
      <c r="AT29" s="34"/>
      <c r="AU29" s="37"/>
      <c r="AV29" s="109"/>
      <c r="AW29" s="109"/>
      <c r="AX29" s="109"/>
      <c r="AY29" s="109"/>
      <c r="AZ29" s="109"/>
      <c r="BA29" s="109"/>
      <c r="BB29" s="109"/>
      <c r="BC29" s="109"/>
      <c r="BD29" s="109"/>
      <c r="BE29" s="109"/>
      <c r="BF29" s="109"/>
      <c r="BG29" s="109"/>
      <c r="BH29" s="109"/>
      <c r="BI29" s="109"/>
      <c r="BJ29" s="109"/>
      <c r="BK29" s="109"/>
      <c r="BL29" s="109"/>
      <c r="BM29" s="109"/>
      <c r="BN29" s="109"/>
      <c r="BO29" s="109"/>
      <c r="BP29" s="109"/>
      <c r="BQ29" s="109"/>
      <c r="BR29" s="109"/>
      <c r="BS29" s="109"/>
      <c r="BT29" s="109"/>
      <c r="BU29" s="109"/>
      <c r="BV29" s="109"/>
      <c r="BW29" s="109"/>
      <c r="BX29" s="109"/>
      <c r="BY29" s="109"/>
      <c r="BZ29" s="109"/>
    </row>
    <row r="30" spans="1:78" ht="22.8" customHeight="1">
      <c r="A30" s="413" t="s">
        <v>69</v>
      </c>
      <c r="B30" s="386"/>
      <c r="C30" s="386"/>
      <c r="D30" s="386"/>
      <c r="E30" s="386"/>
      <c r="F30" s="386"/>
      <c r="G30" s="386"/>
      <c r="H30" s="386"/>
      <c r="I30" s="386"/>
      <c r="J30" s="414"/>
      <c r="K30" s="79">
        <f>AV30</f>
        <v>0</v>
      </c>
      <c r="L30" s="80">
        <f t="shared" ref="L30:AO30" si="8">AW30</f>
        <v>0</v>
      </c>
      <c r="M30" s="80">
        <f t="shared" si="8"/>
        <v>0</v>
      </c>
      <c r="N30" s="80">
        <f t="shared" si="8"/>
        <v>0</v>
      </c>
      <c r="O30" s="80">
        <f t="shared" si="8"/>
        <v>0</v>
      </c>
      <c r="P30" s="80">
        <f t="shared" si="8"/>
        <v>0</v>
      </c>
      <c r="Q30" s="81">
        <f t="shared" si="8"/>
        <v>0</v>
      </c>
      <c r="R30" s="82">
        <f t="shared" si="8"/>
        <v>0</v>
      </c>
      <c r="S30" s="80">
        <f t="shared" si="8"/>
        <v>0</v>
      </c>
      <c r="T30" s="80">
        <f t="shared" si="8"/>
        <v>0</v>
      </c>
      <c r="U30" s="80">
        <f t="shared" si="8"/>
        <v>0</v>
      </c>
      <c r="V30" s="80">
        <f t="shared" si="8"/>
        <v>0</v>
      </c>
      <c r="W30" s="80">
        <f t="shared" si="8"/>
        <v>0</v>
      </c>
      <c r="X30" s="81">
        <f t="shared" si="8"/>
        <v>0</v>
      </c>
      <c r="Y30" s="82">
        <f t="shared" si="8"/>
        <v>0</v>
      </c>
      <c r="Z30" s="80">
        <f t="shared" si="8"/>
        <v>0</v>
      </c>
      <c r="AA30" s="80">
        <f t="shared" si="8"/>
        <v>0</v>
      </c>
      <c r="AB30" s="80">
        <f t="shared" si="8"/>
        <v>0</v>
      </c>
      <c r="AC30" s="80">
        <f t="shared" si="8"/>
        <v>0</v>
      </c>
      <c r="AD30" s="80">
        <f t="shared" si="8"/>
        <v>0</v>
      </c>
      <c r="AE30" s="81">
        <f t="shared" si="8"/>
        <v>0</v>
      </c>
      <c r="AF30" s="82">
        <f t="shared" si="8"/>
        <v>0</v>
      </c>
      <c r="AG30" s="80">
        <f t="shared" si="8"/>
        <v>0</v>
      </c>
      <c r="AH30" s="80">
        <f t="shared" si="8"/>
        <v>0</v>
      </c>
      <c r="AI30" s="80">
        <f t="shared" si="8"/>
        <v>0</v>
      </c>
      <c r="AJ30" s="80">
        <f t="shared" si="8"/>
        <v>0</v>
      </c>
      <c r="AK30" s="80">
        <f t="shared" si="8"/>
        <v>0</v>
      </c>
      <c r="AL30" s="81">
        <f t="shared" si="8"/>
        <v>0</v>
      </c>
      <c r="AM30" s="80">
        <f t="shared" si="8"/>
        <v>0</v>
      </c>
      <c r="AN30" s="80">
        <f t="shared" si="8"/>
        <v>0</v>
      </c>
      <c r="AO30" s="81">
        <f t="shared" si="8"/>
        <v>0</v>
      </c>
      <c r="AP30" s="83">
        <f>IF(COUNTA($K30:$AO30)=0,"",SUM(IF($AP$3="4週",$K30:$AL30,$K30:$AO30)))</f>
        <v>0</v>
      </c>
      <c r="AQ30" s="84">
        <f>IF($AP30="","",IF($AP$3="4週",$AP30/4,$AP30/(DAY(EOMONTH($K$10,0))/7)))</f>
        <v>0</v>
      </c>
      <c r="AR30" s="45"/>
      <c r="AS30" s="39"/>
      <c r="AT30" s="39"/>
      <c r="AU30" s="46"/>
      <c r="AV30" s="109">
        <f>IFERROR(SUM(AV$12:AV$29),"")</f>
        <v>0</v>
      </c>
      <c r="AW30" s="109">
        <f t="shared" ref="AW30:BZ30" si="9">IFERROR(SUM(AW$12:AW$29),"")</f>
        <v>0</v>
      </c>
      <c r="AX30" s="109">
        <f t="shared" si="9"/>
        <v>0</v>
      </c>
      <c r="AY30" s="109">
        <f t="shared" si="9"/>
        <v>0</v>
      </c>
      <c r="AZ30" s="109">
        <f t="shared" si="9"/>
        <v>0</v>
      </c>
      <c r="BA30" s="109">
        <f t="shared" si="9"/>
        <v>0</v>
      </c>
      <c r="BB30" s="109">
        <f t="shared" si="9"/>
        <v>0</v>
      </c>
      <c r="BC30" s="109">
        <f t="shared" si="9"/>
        <v>0</v>
      </c>
      <c r="BD30" s="109">
        <f t="shared" si="9"/>
        <v>0</v>
      </c>
      <c r="BE30" s="109">
        <f t="shared" si="9"/>
        <v>0</v>
      </c>
      <c r="BF30" s="109">
        <f t="shared" si="9"/>
        <v>0</v>
      </c>
      <c r="BG30" s="109">
        <f t="shared" si="9"/>
        <v>0</v>
      </c>
      <c r="BH30" s="109">
        <f t="shared" si="9"/>
        <v>0</v>
      </c>
      <c r="BI30" s="109">
        <f t="shared" si="9"/>
        <v>0</v>
      </c>
      <c r="BJ30" s="109">
        <f t="shared" si="9"/>
        <v>0</v>
      </c>
      <c r="BK30" s="109">
        <f t="shared" si="9"/>
        <v>0</v>
      </c>
      <c r="BL30" s="109">
        <f t="shared" si="9"/>
        <v>0</v>
      </c>
      <c r="BM30" s="109">
        <f t="shared" si="9"/>
        <v>0</v>
      </c>
      <c r="BN30" s="109">
        <f t="shared" si="9"/>
        <v>0</v>
      </c>
      <c r="BO30" s="109">
        <f t="shared" si="9"/>
        <v>0</v>
      </c>
      <c r="BP30" s="109">
        <f t="shared" si="9"/>
        <v>0</v>
      </c>
      <c r="BQ30" s="109">
        <f t="shared" si="9"/>
        <v>0</v>
      </c>
      <c r="BR30" s="109">
        <f t="shared" si="9"/>
        <v>0</v>
      </c>
      <c r="BS30" s="109">
        <f t="shared" si="9"/>
        <v>0</v>
      </c>
      <c r="BT30" s="109">
        <f t="shared" si="9"/>
        <v>0</v>
      </c>
      <c r="BU30" s="109">
        <f t="shared" si="9"/>
        <v>0</v>
      </c>
      <c r="BV30" s="109">
        <f t="shared" si="9"/>
        <v>0</v>
      </c>
      <c r="BW30" s="109">
        <f t="shared" si="9"/>
        <v>0</v>
      </c>
      <c r="BX30" s="109">
        <f t="shared" si="9"/>
        <v>0</v>
      </c>
      <c r="BY30" s="109">
        <f t="shared" si="9"/>
        <v>0</v>
      </c>
      <c r="BZ30" s="109">
        <f t="shared" si="9"/>
        <v>0</v>
      </c>
    </row>
    <row r="31" spans="1:78" ht="22.8" customHeight="1" thickBot="1">
      <c r="A31" s="415" t="s">
        <v>83</v>
      </c>
      <c r="B31" s="416"/>
      <c r="C31" s="416"/>
      <c r="D31" s="416"/>
      <c r="E31" s="416"/>
      <c r="F31" s="416"/>
      <c r="G31" s="416"/>
      <c r="H31" s="416"/>
      <c r="I31" s="416"/>
      <c r="J31" s="417"/>
      <c r="K31" s="85">
        <v>24</v>
      </c>
      <c r="L31" s="86">
        <v>24</v>
      </c>
      <c r="M31" s="86">
        <v>24</v>
      </c>
      <c r="N31" s="86">
        <v>24</v>
      </c>
      <c r="O31" s="86">
        <v>24</v>
      </c>
      <c r="P31" s="86">
        <v>24</v>
      </c>
      <c r="Q31" s="87">
        <v>24</v>
      </c>
      <c r="R31" s="88">
        <v>24</v>
      </c>
      <c r="S31" s="86">
        <v>24</v>
      </c>
      <c r="T31" s="86">
        <v>24</v>
      </c>
      <c r="U31" s="86">
        <v>24</v>
      </c>
      <c r="V31" s="86">
        <v>24</v>
      </c>
      <c r="W31" s="86">
        <v>24</v>
      </c>
      <c r="X31" s="87">
        <v>24</v>
      </c>
      <c r="Y31" s="88">
        <v>24</v>
      </c>
      <c r="Z31" s="86">
        <v>24</v>
      </c>
      <c r="AA31" s="86">
        <v>24</v>
      </c>
      <c r="AB31" s="86">
        <v>24</v>
      </c>
      <c r="AC31" s="86">
        <v>24</v>
      </c>
      <c r="AD31" s="86">
        <v>24</v>
      </c>
      <c r="AE31" s="87">
        <v>24</v>
      </c>
      <c r="AF31" s="88">
        <v>24</v>
      </c>
      <c r="AG31" s="86">
        <v>24</v>
      </c>
      <c r="AH31" s="86">
        <v>24</v>
      </c>
      <c r="AI31" s="86">
        <v>24</v>
      </c>
      <c r="AJ31" s="86">
        <v>24</v>
      </c>
      <c r="AK31" s="86">
        <v>24</v>
      </c>
      <c r="AL31" s="87">
        <v>24</v>
      </c>
      <c r="AM31" s="89">
        <v>24</v>
      </c>
      <c r="AN31" s="89">
        <v>24</v>
      </c>
      <c r="AO31" s="90">
        <v>24</v>
      </c>
      <c r="AP31" s="91">
        <f>IF(COUNTA($K31:$AO31)=0,"",SUM(IF($AP$3="4週",$K31:$AL31,$K31:$AO31)))</f>
        <v>672</v>
      </c>
      <c r="AQ31" s="92">
        <f>IF($AP31="","",IF($AP$3="4週",$AP31/4,$AP31/(DAY(EOMONTH($K$10,0))/7)))</f>
        <v>168</v>
      </c>
      <c r="AR31" s="42"/>
      <c r="AS31" s="43"/>
      <c r="AT31" s="43"/>
      <c r="AU31" s="44"/>
    </row>
    <row r="32" spans="1:78" ht="22.8" customHeight="1" thickBot="1"/>
    <row r="33" spans="1:47" ht="71.400000000000006" customHeight="1" thickBot="1">
      <c r="A33" s="418" t="s">
        <v>5</v>
      </c>
      <c r="B33" s="419"/>
      <c r="C33" s="419"/>
      <c r="D33" s="419"/>
      <c r="E33" s="419"/>
      <c r="F33" s="419"/>
      <c r="G33" s="419"/>
      <c r="H33" s="419"/>
      <c r="I33" s="419"/>
      <c r="J33" s="419"/>
      <c r="K33" s="420"/>
      <c r="L33" s="410" t="str">
        <f>IF(別添①勤務時間!$L$40=0,"",別添①勤務時間!$L$40)</f>
        <v/>
      </c>
      <c r="M33" s="410"/>
      <c r="N33" s="410"/>
      <c r="O33" s="410"/>
      <c r="P33" s="410"/>
      <c r="Q33" s="410"/>
      <c r="R33" s="410"/>
      <c r="S33" s="410"/>
      <c r="T33" s="410"/>
      <c r="U33" s="410"/>
      <c r="V33" s="410"/>
      <c r="W33" s="410"/>
      <c r="X33" s="410"/>
      <c r="Y33" s="410"/>
      <c r="Z33" s="410"/>
      <c r="AA33" s="410"/>
      <c r="AB33" s="410"/>
      <c r="AC33" s="410"/>
      <c r="AD33" s="410"/>
      <c r="AE33" s="410"/>
      <c r="AF33" s="410"/>
      <c r="AG33" s="410"/>
      <c r="AH33" s="410"/>
      <c r="AI33" s="410"/>
      <c r="AJ33" s="410"/>
      <c r="AK33" s="410"/>
      <c r="AL33" s="410"/>
      <c r="AM33" s="410"/>
      <c r="AN33" s="410"/>
      <c r="AO33" s="410"/>
      <c r="AP33" s="410"/>
      <c r="AQ33" s="410"/>
      <c r="AR33" s="410"/>
      <c r="AS33" s="410"/>
      <c r="AT33" s="410"/>
      <c r="AU33" s="411"/>
    </row>
    <row r="35" spans="1:47" ht="22.8" customHeight="1">
      <c r="B35" s="422" t="s">
        <v>104</v>
      </c>
      <c r="C35" s="422"/>
      <c r="D35" s="291" t="s">
        <v>426</v>
      </c>
      <c r="E35" s="292"/>
      <c r="F35" s="292"/>
      <c r="G35" s="292"/>
      <c r="H35" s="292"/>
      <c r="I35" s="292"/>
      <c r="J35" s="292"/>
      <c r="K35" s="292"/>
      <c r="L35" s="292"/>
      <c r="M35" s="292"/>
      <c r="N35" s="292"/>
      <c r="O35" s="292"/>
      <c r="P35" s="292"/>
      <c r="Q35" s="292"/>
      <c r="R35" s="292"/>
      <c r="S35" s="292"/>
      <c r="T35" s="292"/>
      <c r="U35" s="292"/>
      <c r="V35" s="292"/>
      <c r="W35" s="293"/>
      <c r="X35" s="408">
        <f ca="1">ROUNDDOWN($AF$5/IF($C$6&lt;4,6,IF($C$6&lt;5,5,3)),1)</f>
        <v>0</v>
      </c>
      <c r="Y35" s="408"/>
      <c r="Z35" s="408"/>
      <c r="AA35" s="408"/>
      <c r="AB35" s="306" t="s">
        <v>274</v>
      </c>
      <c r="AC35" s="494"/>
      <c r="AD35" s="494"/>
      <c r="AE35" s="307"/>
      <c r="AF35" s="412">
        <f ca="1">IFERROR(ROUNDDOWN($X35*$AP$5,2),"")</f>
        <v>0</v>
      </c>
      <c r="AG35" s="412"/>
      <c r="AH35" s="412"/>
      <c r="AI35" s="412"/>
      <c r="AJ35" s="426" t="s">
        <v>459</v>
      </c>
      <c r="AK35" s="489"/>
      <c r="AL35" s="489"/>
      <c r="AM35" s="490"/>
      <c r="AN35" s="488">
        <f>SUM($P$50:$AI$50)</f>
        <v>0</v>
      </c>
      <c r="AO35" s="488"/>
      <c r="AP35" s="488"/>
    </row>
    <row r="36" spans="1:47" ht="22.8" customHeight="1">
      <c r="B36" s="422"/>
      <c r="C36" s="422"/>
      <c r="D36" s="612" t="s">
        <v>439</v>
      </c>
      <c r="E36" s="613"/>
      <c r="F36" s="613"/>
      <c r="G36" s="614"/>
      <c r="H36" s="291" t="s">
        <v>396</v>
      </c>
      <c r="I36" s="292"/>
      <c r="J36" s="292"/>
      <c r="K36" s="292"/>
      <c r="L36" s="292"/>
      <c r="M36" s="292"/>
      <c r="N36" s="292"/>
      <c r="O36" s="292"/>
      <c r="P36" s="292"/>
      <c r="Q36" s="292"/>
      <c r="R36" s="292"/>
      <c r="S36" s="292"/>
      <c r="T36" s="292"/>
      <c r="U36" s="292"/>
      <c r="V36" s="292"/>
      <c r="W36" s="293"/>
      <c r="X36" s="408" t="str">
        <f>IFERROR(IF($K$5="あり",ROUNDDOWN($AF$5/VLOOKUP($K4,マスタ!$K$1:$M$6,3,FALSE),1),""),"")</f>
        <v/>
      </c>
      <c r="Y36" s="408"/>
      <c r="Z36" s="408"/>
      <c r="AA36" s="408"/>
      <c r="AB36" s="308"/>
      <c r="AC36" s="495"/>
      <c r="AD36" s="495"/>
      <c r="AE36" s="309"/>
      <c r="AF36" s="412" t="str">
        <f>IFERROR(ROUNDDOWN($X36*$AP$5,2),"")</f>
        <v/>
      </c>
      <c r="AG36" s="412"/>
      <c r="AH36" s="412"/>
      <c r="AI36" s="412"/>
      <c r="AJ36" s="491"/>
      <c r="AK36" s="492"/>
      <c r="AL36" s="492"/>
      <c r="AM36" s="493"/>
      <c r="AN36" s="488" t="str">
        <f>IF(X36="","",SUM($P$50:$AI$50))</f>
        <v/>
      </c>
      <c r="AO36" s="488"/>
      <c r="AP36" s="488"/>
    </row>
    <row r="37" spans="1:47" ht="22.8" customHeight="1">
      <c r="B37" s="422"/>
      <c r="C37" s="422"/>
      <c r="D37" s="615"/>
      <c r="E37" s="616"/>
      <c r="F37" s="616"/>
      <c r="G37" s="617"/>
      <c r="H37" s="426" t="s">
        <v>400</v>
      </c>
      <c r="I37" s="477"/>
      <c r="J37" s="477"/>
      <c r="K37" s="477"/>
      <c r="L37" s="477"/>
      <c r="M37" s="477"/>
      <c r="N37" s="477"/>
      <c r="O37" s="427"/>
      <c r="P37" s="655" t="s">
        <v>398</v>
      </c>
      <c r="Q37" s="656"/>
      <c r="R37" s="656"/>
      <c r="S37" s="657"/>
      <c r="T37" s="291" t="s">
        <v>397</v>
      </c>
      <c r="U37" s="292"/>
      <c r="V37" s="292"/>
      <c r="W37" s="293"/>
      <c r="X37" s="291" t="s">
        <v>395</v>
      </c>
      <c r="Y37" s="292"/>
      <c r="Z37" s="292"/>
      <c r="AA37" s="293"/>
      <c r="AB37" s="655" t="s">
        <v>401</v>
      </c>
      <c r="AC37" s="656"/>
      <c r="AD37" s="656"/>
      <c r="AE37" s="657"/>
      <c r="AF37" s="291" t="s">
        <v>402</v>
      </c>
      <c r="AG37" s="292"/>
      <c r="AH37" s="292"/>
      <c r="AI37" s="293"/>
    </row>
    <row r="38" spans="1:47" ht="22.8" customHeight="1" thickBot="1">
      <c r="B38" s="607"/>
      <c r="C38" s="607"/>
      <c r="D38" s="618"/>
      <c r="E38" s="619"/>
      <c r="F38" s="619"/>
      <c r="G38" s="620"/>
      <c r="H38" s="650"/>
      <c r="I38" s="651"/>
      <c r="J38" s="651"/>
      <c r="K38" s="651"/>
      <c r="L38" s="651"/>
      <c r="M38" s="651"/>
      <c r="N38" s="651"/>
      <c r="O38" s="652"/>
      <c r="P38" s="658">
        <f ca="1">SUM($AB$5:$AE$5)</f>
        <v>0</v>
      </c>
      <c r="Q38" s="659"/>
      <c r="R38" s="659"/>
      <c r="S38" s="660"/>
      <c r="T38" s="646"/>
      <c r="U38" s="647"/>
      <c r="V38" s="647"/>
      <c r="W38" s="648"/>
      <c r="X38" s="646">
        <f ca="1">SUM($P$38:$W$38)</f>
        <v>0</v>
      </c>
      <c r="Y38" s="647"/>
      <c r="Z38" s="647"/>
      <c r="AA38" s="648"/>
      <c r="AB38" s="661" t="str">
        <f ca="1">IFERROR(ROUNDDOWN($X$38/$AF$5,3),"")</f>
        <v/>
      </c>
      <c r="AC38" s="662"/>
      <c r="AD38" s="662"/>
      <c r="AE38" s="663"/>
      <c r="AF38" s="661" t="str">
        <f>IF($K$5="あり",IF(AND($AN$36&gt;=$X$36,OR(AND(OR($M$4="Ⅰ型",$M$4="Ⅱ型"),$AB$38&gt;=0.6),AND($M$4="Ⅲ型",$AB$38&gt;=0.5),$M$4="Ⅳ型")),"OK","NG"),"－")</f>
        <v>－</v>
      </c>
      <c r="AG38" s="662"/>
      <c r="AH38" s="662"/>
      <c r="AI38" s="663"/>
    </row>
    <row r="39" spans="1:47" ht="22.8" customHeight="1" thickTop="1" thickBot="1">
      <c r="B39" s="624" t="s">
        <v>424</v>
      </c>
      <c r="C39" s="624"/>
      <c r="D39" s="621" t="s">
        <v>427</v>
      </c>
      <c r="E39" s="622"/>
      <c r="F39" s="622"/>
      <c r="G39" s="622"/>
      <c r="H39" s="622"/>
      <c r="I39" s="622"/>
      <c r="J39" s="622"/>
      <c r="K39" s="622"/>
      <c r="L39" s="622"/>
      <c r="M39" s="622"/>
      <c r="N39" s="622"/>
      <c r="O39" s="622"/>
      <c r="P39" s="622"/>
      <c r="Q39" s="622"/>
      <c r="R39" s="622"/>
      <c r="S39" s="622"/>
      <c r="T39" s="622"/>
      <c r="U39" s="622"/>
      <c r="V39" s="622"/>
      <c r="W39" s="623"/>
      <c r="X39" s="649">
        <f>ROUNDDOWN($W$3/6,1)</f>
        <v>0</v>
      </c>
      <c r="Y39" s="649"/>
      <c r="Z39" s="649"/>
      <c r="AA39" s="649"/>
      <c r="AB39" s="627" t="s">
        <v>274</v>
      </c>
      <c r="AC39" s="628"/>
      <c r="AD39" s="628"/>
      <c r="AE39" s="629"/>
      <c r="AF39" s="638">
        <f>IFERROR(ROUNDDOWN($X39*$AP$5,2),"")</f>
        <v>0</v>
      </c>
      <c r="AG39" s="638"/>
      <c r="AH39" s="638"/>
      <c r="AI39" s="638"/>
      <c r="AJ39" s="611" t="s">
        <v>459</v>
      </c>
      <c r="AK39" s="611"/>
      <c r="AL39" s="611"/>
      <c r="AM39" s="611"/>
      <c r="AN39" s="689">
        <f>IF(X39="","",SUM($P$50:$AI$50))</f>
        <v>0</v>
      </c>
      <c r="AO39" s="689"/>
      <c r="AP39" s="689"/>
    </row>
    <row r="40" spans="1:47" ht="22.8" customHeight="1" thickTop="1" thickBot="1">
      <c r="B40" s="624" t="s">
        <v>438</v>
      </c>
      <c r="C40" s="624"/>
      <c r="D40" s="621" t="s">
        <v>428</v>
      </c>
      <c r="E40" s="622"/>
      <c r="F40" s="622"/>
      <c r="G40" s="622"/>
      <c r="H40" s="622"/>
      <c r="I40" s="622"/>
      <c r="J40" s="622"/>
      <c r="K40" s="622"/>
      <c r="L40" s="622"/>
      <c r="M40" s="622"/>
      <c r="N40" s="622"/>
      <c r="O40" s="622"/>
      <c r="P40" s="622"/>
      <c r="Q40" s="622"/>
      <c r="R40" s="622"/>
      <c r="S40" s="622"/>
      <c r="T40" s="622"/>
      <c r="U40" s="622"/>
      <c r="V40" s="622"/>
      <c r="W40" s="623"/>
      <c r="X40" s="639">
        <f>ROUNDDOWN($Z$3/6,1)</f>
        <v>0</v>
      </c>
      <c r="Y40" s="639"/>
      <c r="Z40" s="639"/>
      <c r="AA40" s="639"/>
      <c r="AB40" s="640" t="s">
        <v>274</v>
      </c>
      <c r="AC40" s="641"/>
      <c r="AD40" s="641"/>
      <c r="AE40" s="642"/>
      <c r="AF40" s="643">
        <f t="shared" ref="AF40:AF42" si="10">IFERROR(ROUNDDOWN($X40*$AP$5,2),"")</f>
        <v>0</v>
      </c>
      <c r="AG40" s="643"/>
      <c r="AH40" s="643"/>
      <c r="AI40" s="643"/>
      <c r="AJ40" s="611"/>
      <c r="AK40" s="611"/>
      <c r="AL40" s="611"/>
      <c r="AM40" s="611"/>
      <c r="AN40" s="690">
        <f>IF(X40="","",SUM($AF$50))</f>
        <v>0</v>
      </c>
      <c r="AO40" s="691"/>
      <c r="AP40" s="692"/>
    </row>
    <row r="41" spans="1:47" ht="22.8" customHeight="1" thickTop="1">
      <c r="B41" s="608" t="s">
        <v>436</v>
      </c>
      <c r="C41" s="608"/>
      <c r="D41" s="630" t="s">
        <v>429</v>
      </c>
      <c r="E41" s="631"/>
      <c r="F41" s="631"/>
      <c r="G41" s="631"/>
      <c r="H41" s="631"/>
      <c r="I41" s="631"/>
      <c r="J41" s="631"/>
      <c r="K41" s="631"/>
      <c r="L41" s="631"/>
      <c r="M41" s="631"/>
      <c r="N41" s="631"/>
      <c r="O41" s="631"/>
      <c r="P41" s="631"/>
      <c r="Q41" s="631"/>
      <c r="R41" s="631"/>
      <c r="S41" s="631"/>
      <c r="T41" s="631"/>
      <c r="U41" s="631"/>
      <c r="V41" s="631"/>
      <c r="W41" s="632"/>
      <c r="X41" s="636">
        <f>ROUNDDOWN($AC$3/6,1)</f>
        <v>0</v>
      </c>
      <c r="Y41" s="636"/>
      <c r="Z41" s="636"/>
      <c r="AA41" s="636"/>
      <c r="AB41" s="605" t="s">
        <v>274</v>
      </c>
      <c r="AC41" s="606"/>
      <c r="AD41" s="606"/>
      <c r="AE41" s="626"/>
      <c r="AF41" s="637">
        <f t="shared" si="10"/>
        <v>0</v>
      </c>
      <c r="AG41" s="637"/>
      <c r="AH41" s="637"/>
      <c r="AI41" s="637"/>
      <c r="AJ41" s="611"/>
      <c r="AK41" s="611"/>
      <c r="AL41" s="611"/>
      <c r="AM41" s="611"/>
      <c r="AN41" s="686">
        <f>IF(X41="","",SUM($AF$50,$AN$50))</f>
        <v>0</v>
      </c>
      <c r="AO41" s="687"/>
      <c r="AP41" s="688"/>
    </row>
    <row r="42" spans="1:47" ht="22.8" customHeight="1" thickBot="1">
      <c r="B42" s="609"/>
      <c r="C42" s="609"/>
      <c r="D42" s="633" t="s">
        <v>430</v>
      </c>
      <c r="E42" s="634"/>
      <c r="F42" s="634"/>
      <c r="G42" s="634"/>
      <c r="H42" s="634"/>
      <c r="I42" s="634"/>
      <c r="J42" s="634"/>
      <c r="K42" s="634"/>
      <c r="L42" s="634"/>
      <c r="M42" s="634"/>
      <c r="N42" s="634"/>
      <c r="O42" s="634"/>
      <c r="P42" s="634"/>
      <c r="Q42" s="634"/>
      <c r="R42" s="634"/>
      <c r="S42" s="634"/>
      <c r="T42" s="634"/>
      <c r="U42" s="634"/>
      <c r="V42" s="634"/>
      <c r="W42" s="635"/>
      <c r="X42" s="644">
        <f>ROUNDDOWN($AC$3/15,1)</f>
        <v>0</v>
      </c>
      <c r="Y42" s="644"/>
      <c r="Z42" s="644"/>
      <c r="AA42" s="644"/>
      <c r="AB42" s="627"/>
      <c r="AC42" s="628"/>
      <c r="AD42" s="628"/>
      <c r="AE42" s="629"/>
      <c r="AF42" s="645">
        <f t="shared" si="10"/>
        <v>0</v>
      </c>
      <c r="AG42" s="645"/>
      <c r="AH42" s="645"/>
      <c r="AI42" s="645"/>
      <c r="AJ42" s="611"/>
      <c r="AK42" s="611"/>
      <c r="AL42" s="611"/>
      <c r="AM42" s="611"/>
      <c r="AN42" s="683">
        <f>IF(X42="","",SUM($AJ$50))</f>
        <v>0</v>
      </c>
      <c r="AO42" s="684"/>
      <c r="AP42" s="685"/>
    </row>
    <row r="43" spans="1:47" ht="22.8" customHeight="1" thickTop="1">
      <c r="B43" s="610" t="s">
        <v>437</v>
      </c>
      <c r="C43" s="610"/>
      <c r="D43" s="630" t="s">
        <v>429</v>
      </c>
      <c r="E43" s="631"/>
      <c r="F43" s="631"/>
      <c r="G43" s="631"/>
      <c r="H43" s="631"/>
      <c r="I43" s="631"/>
      <c r="J43" s="631"/>
      <c r="K43" s="631"/>
      <c r="L43" s="631"/>
      <c r="M43" s="631"/>
      <c r="N43" s="631"/>
      <c r="O43" s="631"/>
      <c r="P43" s="631"/>
      <c r="Q43" s="631"/>
      <c r="R43" s="631"/>
      <c r="S43" s="631"/>
      <c r="T43" s="631"/>
      <c r="U43" s="631"/>
      <c r="V43" s="631"/>
      <c r="W43" s="632"/>
      <c r="X43" s="636">
        <f>ROUNDDOWN($AF$3/6,1)</f>
        <v>0</v>
      </c>
      <c r="Y43" s="636"/>
      <c r="Z43" s="636"/>
      <c r="AA43" s="636"/>
      <c r="AB43" s="605" t="s">
        <v>274</v>
      </c>
      <c r="AC43" s="606"/>
      <c r="AD43" s="606"/>
      <c r="AE43" s="626"/>
      <c r="AF43" s="637">
        <f>IFERROR(ROUNDDOWN($X43*$AP$5,2),"")</f>
        <v>0</v>
      </c>
      <c r="AG43" s="637"/>
      <c r="AH43" s="637"/>
      <c r="AI43" s="637"/>
      <c r="AJ43" s="611"/>
      <c r="AK43" s="611"/>
      <c r="AL43" s="611"/>
      <c r="AM43" s="611"/>
      <c r="AN43" s="686">
        <f>IF(X43="","",SUM($AF$50,$AN$50))</f>
        <v>0</v>
      </c>
      <c r="AO43" s="687"/>
      <c r="AP43" s="688"/>
    </row>
    <row r="44" spans="1:47" ht="22.8" customHeight="1">
      <c r="B44" s="611"/>
      <c r="C44" s="611"/>
      <c r="D44" s="291" t="s">
        <v>435</v>
      </c>
      <c r="E44" s="292"/>
      <c r="F44" s="292"/>
      <c r="G44" s="292"/>
      <c r="H44" s="292"/>
      <c r="I44" s="292"/>
      <c r="J44" s="292"/>
      <c r="K44" s="292"/>
      <c r="L44" s="292"/>
      <c r="M44" s="292"/>
      <c r="N44" s="292"/>
      <c r="O44" s="292"/>
      <c r="P44" s="292"/>
      <c r="Q44" s="292"/>
      <c r="R44" s="292"/>
      <c r="S44" s="292"/>
      <c r="T44" s="292"/>
      <c r="U44" s="292"/>
      <c r="V44" s="292"/>
      <c r="W44" s="293"/>
      <c r="X44" s="507" t="str">
        <f>IFERROR(ROUNDDOWN($AF$3/VLOOKUP($K6,マスタ!$K$1:$M$6,3,FALSE),1),"")</f>
        <v/>
      </c>
      <c r="Y44" s="508"/>
      <c r="Z44" s="508"/>
      <c r="AA44" s="509"/>
      <c r="AB44" s="308"/>
      <c r="AC44" s="495"/>
      <c r="AD44" s="495"/>
      <c r="AE44" s="309"/>
      <c r="AF44" s="412" t="str">
        <f>IFERROR(ROUNDDOWN($X44*$AP$5,2),"")</f>
        <v/>
      </c>
      <c r="AG44" s="412"/>
      <c r="AH44" s="412"/>
      <c r="AI44" s="412"/>
      <c r="AJ44" s="611"/>
      <c r="AK44" s="611"/>
      <c r="AL44" s="611"/>
      <c r="AM44" s="611"/>
      <c r="AN44" s="485" t="str">
        <f>IF(X44="","",SUM($AF$50,$AN$50))</f>
        <v/>
      </c>
      <c r="AO44" s="486"/>
      <c r="AP44" s="487"/>
    </row>
    <row r="46" spans="1:47" ht="22.8" customHeight="1">
      <c r="B46" s="406"/>
      <c r="C46" s="407"/>
      <c r="D46" s="291" t="s">
        <v>3</v>
      </c>
      <c r="E46" s="292"/>
      <c r="F46" s="292"/>
      <c r="G46" s="293"/>
      <c r="H46" s="291" t="s">
        <v>20</v>
      </c>
      <c r="I46" s="292"/>
      <c r="J46" s="292"/>
      <c r="K46" s="293"/>
      <c r="L46" s="291" t="s">
        <v>22</v>
      </c>
      <c r="M46" s="292"/>
      <c r="N46" s="292"/>
      <c r="O46" s="293"/>
      <c r="P46" s="291" t="s">
        <v>24</v>
      </c>
      <c r="Q46" s="292"/>
      <c r="R46" s="292"/>
      <c r="S46" s="293"/>
      <c r="T46" s="291" t="s">
        <v>26</v>
      </c>
      <c r="U46" s="292"/>
      <c r="V46" s="292"/>
      <c r="W46" s="293"/>
      <c r="X46" s="291" t="s">
        <v>28</v>
      </c>
      <c r="Y46" s="292"/>
      <c r="Z46" s="292"/>
      <c r="AA46" s="293"/>
      <c r="AB46" s="291" t="s">
        <v>54</v>
      </c>
      <c r="AC46" s="292"/>
      <c r="AD46" s="292"/>
      <c r="AE46" s="293"/>
      <c r="AF46" s="291" t="s">
        <v>30</v>
      </c>
      <c r="AG46" s="292"/>
      <c r="AH46" s="292"/>
      <c r="AI46" s="293"/>
      <c r="AJ46" s="291" t="s">
        <v>36</v>
      </c>
      <c r="AK46" s="292"/>
      <c r="AL46" s="292"/>
      <c r="AM46" s="293"/>
      <c r="AN46" s="291" t="s">
        <v>34</v>
      </c>
      <c r="AO46" s="292"/>
      <c r="AP46" s="293"/>
    </row>
    <row r="47" spans="1:47" ht="22.8" customHeight="1">
      <c r="B47" s="339"/>
      <c r="C47" s="340"/>
      <c r="D47" s="304" t="s">
        <v>121</v>
      </c>
      <c r="E47" s="305"/>
      <c r="F47" s="304" t="s">
        <v>122</v>
      </c>
      <c r="G47" s="305"/>
      <c r="H47" s="304" t="s">
        <v>121</v>
      </c>
      <c r="I47" s="305"/>
      <c r="J47" s="304" t="s">
        <v>122</v>
      </c>
      <c r="K47" s="305"/>
      <c r="L47" s="304" t="s">
        <v>121</v>
      </c>
      <c r="M47" s="305"/>
      <c r="N47" s="304" t="s">
        <v>122</v>
      </c>
      <c r="O47" s="305"/>
      <c r="P47" s="304" t="s">
        <v>121</v>
      </c>
      <c r="Q47" s="305"/>
      <c r="R47" s="304" t="s">
        <v>122</v>
      </c>
      <c r="S47" s="305"/>
      <c r="T47" s="304" t="s">
        <v>121</v>
      </c>
      <c r="U47" s="305"/>
      <c r="V47" s="304" t="s">
        <v>122</v>
      </c>
      <c r="W47" s="305"/>
      <c r="X47" s="304" t="s">
        <v>121</v>
      </c>
      <c r="Y47" s="305"/>
      <c r="Z47" s="304" t="s">
        <v>122</v>
      </c>
      <c r="AA47" s="305"/>
      <c r="AB47" s="304" t="s">
        <v>121</v>
      </c>
      <c r="AC47" s="305"/>
      <c r="AD47" s="304" t="s">
        <v>122</v>
      </c>
      <c r="AE47" s="305"/>
      <c r="AF47" s="304" t="s">
        <v>121</v>
      </c>
      <c r="AG47" s="305"/>
      <c r="AH47" s="304" t="s">
        <v>122</v>
      </c>
      <c r="AI47" s="305"/>
      <c r="AJ47" s="304" t="s">
        <v>121</v>
      </c>
      <c r="AK47" s="305"/>
      <c r="AL47" s="304" t="s">
        <v>122</v>
      </c>
      <c r="AM47" s="305"/>
      <c r="AN47" s="304" t="s">
        <v>121</v>
      </c>
      <c r="AO47" s="305"/>
      <c r="AP47" s="261" t="s">
        <v>122</v>
      </c>
    </row>
    <row r="48" spans="1:47" ht="22.8" customHeight="1">
      <c r="B48" s="304" t="s">
        <v>118</v>
      </c>
      <c r="C48" s="305"/>
      <c r="D48" s="334">
        <f>IF(D46="-","",COUNTIFS($B$12:$B$29,D$46,$C$12:$C$29,"A"))</f>
        <v>0</v>
      </c>
      <c r="E48" s="335"/>
      <c r="F48" s="334">
        <f>IF(D46="-","",COUNTIFS($B$12:$B$29,D$46,$C$12:$C$29,"B"))</f>
        <v>0</v>
      </c>
      <c r="G48" s="335"/>
      <c r="H48" s="334">
        <f>IF(H46="-","",COUNTIFS($B$12:$B$29,H$46,$C$12:$C$29,"A"))</f>
        <v>0</v>
      </c>
      <c r="I48" s="335"/>
      <c r="J48" s="334">
        <f>IF(H46="-","",COUNTIFS($B$12:$B$29,H$46,$C$12:$C$29,"B"))</f>
        <v>0</v>
      </c>
      <c r="K48" s="335"/>
      <c r="L48" s="334">
        <f>IF(L46="-","",COUNTIFS($B$12:$B$29,L$46,$C$12:$C$29,"A"))</f>
        <v>0</v>
      </c>
      <c r="M48" s="335"/>
      <c r="N48" s="334">
        <f>IF(L46="-","",COUNTIFS($B$12:$B$29,L$46,$C$12:$C$29,"B"))</f>
        <v>0</v>
      </c>
      <c r="O48" s="335"/>
      <c r="P48" s="334">
        <f>IF(P46="-","",COUNTIFS($B$12:$B$29,P$46,$C$12:$C$29,"A"))</f>
        <v>0</v>
      </c>
      <c r="Q48" s="335"/>
      <c r="R48" s="334">
        <f>IF(P46="-","",COUNTIFS($B$12:$B$29,P$46,$C$12:$C$29,"B"))</f>
        <v>0</v>
      </c>
      <c r="S48" s="335"/>
      <c r="T48" s="334">
        <f>IF(T46="-","",COUNTIFS($B$12:$B$29,T$46,$C$12:$C$29,"A"))</f>
        <v>0</v>
      </c>
      <c r="U48" s="335"/>
      <c r="V48" s="334">
        <f>IF(T46="-","",COUNTIFS($B$12:$B$29,T$46,$C$12:$C$29,"B"))</f>
        <v>0</v>
      </c>
      <c r="W48" s="335"/>
      <c r="X48" s="334">
        <f>IF(X46="-","",COUNTIFS($B$12:$B$29,X$46,$C$12:$C$29,"A"))</f>
        <v>0</v>
      </c>
      <c r="Y48" s="335"/>
      <c r="Z48" s="334">
        <f>IF(X46="-","",COUNTIFS($B$12:$B$29,X$46,$C$12:$C$29,"B"))</f>
        <v>0</v>
      </c>
      <c r="AA48" s="335"/>
      <c r="AB48" s="334">
        <f>IF(AB46="-","",COUNTIFS($B$12:$B$29,AB$46,$C$12:$C$29,"A"))</f>
        <v>0</v>
      </c>
      <c r="AC48" s="335"/>
      <c r="AD48" s="334">
        <f>IF(AB46="-","",COUNTIFS($B$12:$B$29,AB$46,$C$12:$C$29,"B"))</f>
        <v>0</v>
      </c>
      <c r="AE48" s="335"/>
      <c r="AF48" s="334">
        <f>IF(AF46="-","",COUNTIFS($B$12:$B$29,AF$46,$C$12:$C$29,"A"))</f>
        <v>0</v>
      </c>
      <c r="AG48" s="335"/>
      <c r="AH48" s="334">
        <f>IF(AF46="-","",COUNTIFS($B$12:$B$29,AF$46,$C$12:$C$29,"B"))</f>
        <v>0</v>
      </c>
      <c r="AI48" s="335"/>
      <c r="AJ48" s="334">
        <f>IF(AJ46="-","",COUNTIFS($B$12:$B$29,AJ$46,$C$12:$C$29,"A"))</f>
        <v>0</v>
      </c>
      <c r="AK48" s="335"/>
      <c r="AL48" s="334">
        <f>IF(AJ46="-","",COUNTIFS($B$12:$B$29,AJ$46,$C$12:$C$29,"B"))</f>
        <v>0</v>
      </c>
      <c r="AM48" s="335"/>
      <c r="AN48" s="334">
        <f>IF(AN46="-","",COUNTIFS($B$12:$B$29,AN$46,$C$12:$C$29,"A"))</f>
        <v>0</v>
      </c>
      <c r="AO48" s="335"/>
      <c r="AP48" s="262">
        <f>IF(AN46="-","",COUNTIFS($B$12:$B$29,AN$46,$C$12:$C$29,"B"))</f>
        <v>0</v>
      </c>
    </row>
    <row r="49" spans="2:47" ht="22.8" customHeight="1">
      <c r="B49" s="304" t="s">
        <v>119</v>
      </c>
      <c r="C49" s="305"/>
      <c r="D49" s="334">
        <f>IF(D46="-","",COUNTIFS($B$12:$B$29,D$46,$C$12:$C$29,"C"))</f>
        <v>0</v>
      </c>
      <c r="E49" s="335"/>
      <c r="F49" s="334">
        <f>IF(D46="-","",COUNTIFS($B$12:$B$29,D$46,$C$12:$C$29,"D"))</f>
        <v>0</v>
      </c>
      <c r="G49" s="335"/>
      <c r="H49" s="334">
        <f>IF(H46="-","",COUNTIFS($B$12:$B$29,H$46,$C$12:$C$29,"C"))</f>
        <v>0</v>
      </c>
      <c r="I49" s="335"/>
      <c r="J49" s="334">
        <f>IF(H46="-","",COUNTIFS($B$12:$B$29,H$46,$C$12:$C$29,"D"))</f>
        <v>0</v>
      </c>
      <c r="K49" s="335"/>
      <c r="L49" s="334">
        <f>IF(L46="-","",COUNTIFS($B$12:$B$29,L$46,$C$12:$C$29,"C"))</f>
        <v>0</v>
      </c>
      <c r="M49" s="335"/>
      <c r="N49" s="334">
        <f>IF(L46="-","",COUNTIFS($B$12:$B$29,L$46,$C$12:$C$29,"D"))</f>
        <v>0</v>
      </c>
      <c r="O49" s="335"/>
      <c r="P49" s="334">
        <f>IF(P46="-","",COUNTIFS($B$12:$B$29,P$46,$C$12:$C$29,"C"))</f>
        <v>0</v>
      </c>
      <c r="Q49" s="335"/>
      <c r="R49" s="334">
        <f>IF(P46="-","",COUNTIFS($B$12:$B$29,P$46,$C$12:$C$29,"D"))</f>
        <v>0</v>
      </c>
      <c r="S49" s="335"/>
      <c r="T49" s="334">
        <f>IF(T46="-","",COUNTIFS($B$12:$B$29,T$46,$C$12:$C$29,"C"))</f>
        <v>0</v>
      </c>
      <c r="U49" s="335"/>
      <c r="V49" s="334">
        <f>IF(T46="-","",COUNTIFS($B$12:$B$29,T$46,$C$12:$C$29,"D"))</f>
        <v>0</v>
      </c>
      <c r="W49" s="335"/>
      <c r="X49" s="334">
        <f>IF(X46="-","",COUNTIFS($B$12:$B$29,X$46,$C$12:$C$29,"C"))</f>
        <v>0</v>
      </c>
      <c r="Y49" s="335"/>
      <c r="Z49" s="334">
        <f>IF(X46="-","",COUNTIFS($B$12:$B$29,X$46,$C$12:$C$29,"D"))</f>
        <v>0</v>
      </c>
      <c r="AA49" s="335"/>
      <c r="AB49" s="334">
        <f>IF(AB46="-","",COUNTIFS($B$12:$B$29,AB$46,$C$12:$C$29,"C"))</f>
        <v>0</v>
      </c>
      <c r="AC49" s="335"/>
      <c r="AD49" s="334">
        <f>IF(AB46="-","",COUNTIFS($B$12:$B$29,AB$46,$C$12:$C$29,"D"))</f>
        <v>0</v>
      </c>
      <c r="AE49" s="335"/>
      <c r="AF49" s="334">
        <f>IF(AF46="-","",COUNTIFS($B$12:$B$29,AF$46,$C$12:$C$29,"C"))</f>
        <v>0</v>
      </c>
      <c r="AG49" s="335"/>
      <c r="AH49" s="334">
        <f>IF(AF46="-","",COUNTIFS($B$12:$B$29,AF$46,$C$12:$C$29,"D"))</f>
        <v>0</v>
      </c>
      <c r="AI49" s="335"/>
      <c r="AJ49" s="334">
        <f>IF(AJ46="-","",COUNTIFS($B$12:$B$29,AJ$46,$C$12:$C$29,"C"))</f>
        <v>0</v>
      </c>
      <c r="AK49" s="335"/>
      <c r="AL49" s="334">
        <f>IF(AJ46="-","",COUNTIFS($B$12:$B$29,AJ$46,$C$12:$C$29,"D"))</f>
        <v>0</v>
      </c>
      <c r="AM49" s="335"/>
      <c r="AN49" s="334">
        <f>IF(AN46="-","",COUNTIFS($B$12:$B$29,AN$46,$C$12:$C$29,"C"))</f>
        <v>0</v>
      </c>
      <c r="AO49" s="335"/>
      <c r="AP49" s="262">
        <f>IF(AN46="-","",COUNTIFS($B$12:$B$29,AN$46,$C$12:$C$29,"D"))</f>
        <v>0</v>
      </c>
    </row>
    <row r="50" spans="2:47" ht="22.8" customHeight="1">
      <c r="B50" s="304" t="s">
        <v>142</v>
      </c>
      <c r="C50" s="305"/>
      <c r="D50" s="336">
        <f>IF(D46="-","",ROUNDDOWN(SUMIFS($AQ$12:$AQ$29,$B$12:$B$29,D46,$AS$12:$AS$29,"")/$AP$5,1)+ROUNDDOWN(SUMIFS($AQ$12:$AQ$29,$B$12:$B$29,D46,$AS$12:$AS$29,"○")/(30*IF($AP$3="4週",(28-$G$12)/28,(DAY(EOMONTH($K$10,0))-$G$12)/DAY(EOMONTH($K$10,0)))),1))</f>
        <v>0</v>
      </c>
      <c r="E50" s="337"/>
      <c r="F50" s="337"/>
      <c r="G50" s="338"/>
      <c r="H50" s="336">
        <f>IF(H46="-","",ROUNDDOWN(SUMIFS($AQ$12:$AQ$29,$B$12:$B$29,H46,$AS$12:$AS$29,"")/$AP$5,1)+ROUNDDOWN(SUMIFS($AQ$12:$AQ$29,$B$12:$B$29,H46,$AS$12:$AS$29,"○")/(30*IF($AP$3="4週",(28-$G$12)/28,(DAY(EOMONTH($K$10,0))-$G$12)/DAY(EOMONTH($K$10,0)))),1))</f>
        <v>0</v>
      </c>
      <c r="I50" s="337"/>
      <c r="J50" s="337"/>
      <c r="K50" s="338"/>
      <c r="L50" s="336">
        <f>IF(L46="-","",ROUNDDOWN(SUMIFS($AQ$12:$AQ$29,$B$12:$B$29,L46,$AS$12:$AS$29,"")/$AP$5,1)+ROUNDDOWN(SUMIFS($AQ$12:$AQ$29,$B$12:$B$29,L46,$AS$12:$AS$29,"○")/(30*IF($AP$3="4週",(28-$G$12)/28,(DAY(EOMONTH($K$10,0))-$G$12)/DAY(EOMONTH($K$10,0)))),1))</f>
        <v>0</v>
      </c>
      <c r="M50" s="337"/>
      <c r="N50" s="337"/>
      <c r="O50" s="338"/>
      <c r="P50" s="336">
        <f>IF(P46="-","",ROUNDDOWN(SUMIFS($AQ$12:$AQ$29,$B$12:$B$29,P46,$AS$12:$AS$29,"")/$AP$5,1)+ROUNDDOWN(SUMIFS($AQ$12:$AQ$29,$B$12:$B$29,P46,$AS$12:$AS$29,"○")/(30*IF($AP$3="4週",(28-$G$12)/28,(DAY(EOMONTH($K$10,0))-$G$12)/DAY(EOMONTH($K$10,0)))),1))</f>
        <v>0</v>
      </c>
      <c r="Q50" s="337"/>
      <c r="R50" s="337"/>
      <c r="S50" s="338"/>
      <c r="T50" s="336">
        <f>IF(T46="-","",ROUNDDOWN(SUMIFS($AQ$12:$AQ$29,$B$12:$B$29,T46,$AS$12:$AS$29,"")/$AP$5,1)+ROUNDDOWN(SUMIFS($AQ$12:$AQ$29,$B$12:$B$29,T46,$AS$12:$AS$29,"○")/(30*IF($AP$3="4週",(28-$G$12)/28,(DAY(EOMONTH($K$10,0))-$G$12)/DAY(EOMONTH($K$10,0)))),1))</f>
        <v>0</v>
      </c>
      <c r="U50" s="337"/>
      <c r="V50" s="337"/>
      <c r="W50" s="338"/>
      <c r="X50" s="336">
        <f>IF(X46="-","",ROUNDDOWN(SUMIFS($AQ$12:$AQ$29,$B$12:$B$29,X46,$AS$12:$AS$29,"")/$AP$5,1)+ROUNDDOWN(SUMIFS($AQ$12:$AQ$29,$B$12:$B$29,X46,$AS$12:$AS$29,"○")/(30*IF($AP$3="4週",(28-$G$12)/28,(DAY(EOMONTH($K$10,0))-$G$12)/DAY(EOMONTH($K$10,0)))),1))</f>
        <v>0</v>
      </c>
      <c r="Y50" s="337"/>
      <c r="Z50" s="337"/>
      <c r="AA50" s="338"/>
      <c r="AB50" s="336">
        <f>IF(AB46="-","",ROUNDDOWN(SUMIFS($AQ$12:$AQ$29,$B$12:$B$29,AB46,$AS$12:$AS$29,"")/$AP$5,1)+ROUNDDOWN(SUMIFS($AQ$12:$AQ$29,$B$12:$B$29,AB46,$AS$12:$AS$29,"○")/(30*IF($AP$3="4週",(28-$G$12)/28,(DAY(EOMONTH($K$10,0))-$G$12)/DAY(EOMONTH($K$10,0)))),1))</f>
        <v>0</v>
      </c>
      <c r="AC50" s="337"/>
      <c r="AD50" s="337"/>
      <c r="AE50" s="338"/>
      <c r="AF50" s="336">
        <f>IF(AF46="-","",ROUNDDOWN(SUMIFS($AQ$12:$AQ$29,$B$12:$B$29,AF46,$AS$12:$AS$29,"")/$AP$5,1)+ROUNDDOWN(SUMIFS($AQ$12:$AQ$29,$B$12:$B$29,AF46,$AS$12:$AS$29,"○")/(30*IF($AP$3="4週",(28-$G$12)/28,(DAY(EOMONTH($K$10,0))-$G$12)/DAY(EOMONTH($K$10,0)))),1))</f>
        <v>0</v>
      </c>
      <c r="AG50" s="337"/>
      <c r="AH50" s="337"/>
      <c r="AI50" s="338"/>
      <c r="AJ50" s="336">
        <f>IF(AJ46="-","",ROUNDDOWN(SUMIFS($AQ$12:$AQ$29,$B$12:$B$29,AJ46,$AS$12:$AS$29,"")/$AP$5,1)+ROUNDDOWN(SUMIFS($AQ$12:$AQ$29,$B$12:$B$29,AJ46,$AS$12:$AS$29,"○")/(30*IF($AP$3="4週",(28-$G$12)/28,(DAY(EOMONTH($K$10,0))-$G$12)/DAY(EOMONTH($K$10,0)))),1))</f>
        <v>0</v>
      </c>
      <c r="AK50" s="337"/>
      <c r="AL50" s="337"/>
      <c r="AM50" s="338"/>
      <c r="AN50" s="336">
        <f>IF(AN46="-","",ROUNDDOWN(SUMIFS($AQ$12:$AQ$29,$B$12:$B$29,AN46,$AS$12:$AS$29,"")/$AP$5,1)+ROUNDDOWN(SUMIFS($AQ$12:$AQ$29,$B$12:$B$29,AN46,$AS$12:$AS$29,"○")/(30*IF($AP$3="4週",(28-$G$12)/28,(DAY(EOMONTH($K$10,0))-$G$12)/DAY(EOMONTH($K$10,0)))),1))</f>
        <v>0</v>
      </c>
      <c r="AO50" s="337"/>
      <c r="AP50" s="338"/>
    </row>
    <row r="51" spans="2:47" ht="22.8" customHeight="1">
      <c r="B51" s="304" t="s">
        <v>407</v>
      </c>
      <c r="C51" s="305"/>
      <c r="D51" s="298">
        <f>IF(D46="-","",SUMIFS($AQ$12:$AQ$29,$B$12:$B$29,D46))</f>
        <v>0</v>
      </c>
      <c r="E51" s="299"/>
      <c r="F51" s="299"/>
      <c r="G51" s="300"/>
      <c r="H51" s="298">
        <f t="shared" ref="H51" si="11">IF(H46="-","",SUMIFS($AQ$12:$AQ$29,$B$12:$B$29,H46))</f>
        <v>0</v>
      </c>
      <c r="I51" s="299"/>
      <c r="J51" s="299"/>
      <c r="K51" s="300"/>
      <c r="L51" s="298">
        <f t="shared" ref="L51" si="12">IF(L46="-","",SUMIFS($AQ$12:$AQ$29,$B$12:$B$29,L46))</f>
        <v>0</v>
      </c>
      <c r="M51" s="299"/>
      <c r="N51" s="299"/>
      <c r="O51" s="300"/>
      <c r="P51" s="298">
        <f t="shared" ref="P51" si="13">IF(P46="-","",SUMIFS($AQ$12:$AQ$29,$B$12:$B$29,P46))</f>
        <v>0</v>
      </c>
      <c r="Q51" s="299"/>
      <c r="R51" s="299"/>
      <c r="S51" s="300"/>
      <c r="T51" s="298">
        <f t="shared" ref="T51" si="14">IF(T46="-","",SUMIFS($AQ$12:$AQ$29,$B$12:$B$29,T46))</f>
        <v>0</v>
      </c>
      <c r="U51" s="299"/>
      <c r="V51" s="299"/>
      <c r="W51" s="300"/>
      <c r="X51" s="298">
        <f t="shared" ref="X51" si="15">IF(X46="-","",SUMIFS($AQ$12:$AQ$29,$B$12:$B$29,X46))</f>
        <v>0</v>
      </c>
      <c r="Y51" s="299"/>
      <c r="Z51" s="299"/>
      <c r="AA51" s="300"/>
      <c r="AB51" s="298">
        <f t="shared" ref="AB51" si="16">IF(AB46="-","",SUMIFS($AQ$12:$AQ$29,$B$12:$B$29,AB46))</f>
        <v>0</v>
      </c>
      <c r="AC51" s="299"/>
      <c r="AD51" s="299"/>
      <c r="AE51" s="300"/>
      <c r="AF51" s="298">
        <f t="shared" ref="AF51" si="17">IF(AF46="-","",SUMIFS($AQ$12:$AQ$29,$B$12:$B$29,AF46))</f>
        <v>0</v>
      </c>
      <c r="AG51" s="299"/>
      <c r="AH51" s="299"/>
      <c r="AI51" s="300"/>
      <c r="AJ51" s="298">
        <f t="shared" ref="AJ51" si="18">IF(AJ46="-","",SUMIFS($AQ$12:$AQ$29,$B$12:$B$29,AJ46))</f>
        <v>0</v>
      </c>
      <c r="AK51" s="299"/>
      <c r="AL51" s="299"/>
      <c r="AM51" s="300"/>
      <c r="AN51" s="298">
        <f>IF(AN46="-","",SUMIFS($AQ$12:$AQ$29,$B$12:$B$29,AN46))</f>
        <v>0</v>
      </c>
      <c r="AO51" s="299"/>
      <c r="AP51" s="300"/>
    </row>
    <row r="52" spans="2:47" ht="22.8" customHeight="1">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row>
    <row r="53" spans="2:47" ht="22.8" customHeight="1">
      <c r="B53" s="1" t="s">
        <v>4</v>
      </c>
    </row>
    <row r="54" spans="2:47" ht="22.8" customHeight="1">
      <c r="B54" s="73" t="s">
        <v>159</v>
      </c>
      <c r="C54" s="297" t="s">
        <v>218</v>
      </c>
      <c r="D54" s="297"/>
      <c r="E54" s="297"/>
      <c r="F54" s="297"/>
      <c r="G54" s="297"/>
      <c r="H54" s="297"/>
      <c r="I54" s="297"/>
      <c r="J54" s="297"/>
      <c r="K54" s="297"/>
      <c r="L54" s="297"/>
      <c r="M54" s="297"/>
      <c r="N54" s="297"/>
      <c r="O54" s="297"/>
      <c r="P54" s="297"/>
      <c r="Q54" s="297"/>
      <c r="R54" s="297"/>
      <c r="S54" s="297"/>
      <c r="T54" s="297"/>
      <c r="U54" s="297"/>
      <c r="V54" s="297"/>
      <c r="W54" s="297"/>
      <c r="X54" s="297"/>
      <c r="Y54" s="297"/>
      <c r="Z54" s="297"/>
      <c r="AA54" s="297"/>
      <c r="AB54" s="297"/>
      <c r="AC54" s="297"/>
      <c r="AD54" s="297"/>
      <c r="AE54" s="297"/>
      <c r="AF54" s="297"/>
      <c r="AG54" s="297"/>
      <c r="AH54" s="297"/>
      <c r="AI54" s="297"/>
      <c r="AJ54" s="297"/>
      <c r="AK54" s="297"/>
      <c r="AL54" s="297"/>
      <c r="AM54" s="297"/>
      <c r="AN54" s="297"/>
      <c r="AO54" s="297"/>
      <c r="AP54" s="297"/>
      <c r="AQ54" s="297"/>
      <c r="AR54" s="297"/>
      <c r="AS54" s="297"/>
      <c r="AT54" s="297"/>
      <c r="AU54" s="54"/>
    </row>
    <row r="55" spans="2:47" ht="22.8" customHeight="1">
      <c r="B55" s="73" t="s">
        <v>160</v>
      </c>
      <c r="C55" s="285" t="s">
        <v>162</v>
      </c>
      <c r="D55" s="285"/>
      <c r="E55" s="285"/>
      <c r="F55" s="285"/>
      <c r="G55" s="285"/>
      <c r="H55" s="285"/>
      <c r="I55" s="285"/>
      <c r="J55" s="285"/>
      <c r="K55" s="285"/>
      <c r="L55" s="285"/>
      <c r="M55" s="285"/>
      <c r="N55" s="285"/>
      <c r="O55" s="285"/>
      <c r="P55" s="285"/>
      <c r="Q55" s="285"/>
      <c r="R55" s="285"/>
      <c r="S55" s="285"/>
      <c r="T55" s="285"/>
      <c r="U55" s="285"/>
      <c r="V55" s="285"/>
      <c r="W55" s="285"/>
      <c r="X55" s="285"/>
      <c r="Y55" s="285"/>
      <c r="Z55" s="285"/>
      <c r="AA55" s="285"/>
      <c r="AB55" s="285"/>
      <c r="AC55" s="285"/>
      <c r="AD55" s="285"/>
      <c r="AE55" s="285"/>
      <c r="AF55" s="285"/>
      <c r="AG55" s="285"/>
      <c r="AH55" s="285"/>
      <c r="AI55" s="285"/>
      <c r="AJ55" s="285"/>
      <c r="AK55" s="285"/>
      <c r="AL55" s="285"/>
      <c r="AM55" s="285"/>
      <c r="AN55" s="285"/>
      <c r="AO55" s="285"/>
      <c r="AP55" s="285"/>
      <c r="AQ55" s="285"/>
      <c r="AR55" s="285"/>
      <c r="AS55" s="285"/>
      <c r="AT55" s="285"/>
    </row>
    <row r="56" spans="2:47" ht="22.8" customHeight="1">
      <c r="B56" s="73" t="s">
        <v>161</v>
      </c>
      <c r="C56" s="285" t="s">
        <v>163</v>
      </c>
      <c r="D56" s="285"/>
      <c r="E56" s="285"/>
      <c r="F56" s="285"/>
      <c r="G56" s="285"/>
      <c r="H56" s="285"/>
      <c r="I56" s="285"/>
      <c r="J56" s="285"/>
      <c r="K56" s="285"/>
      <c r="L56" s="285"/>
      <c r="M56" s="285"/>
      <c r="N56" s="285"/>
      <c r="O56" s="285"/>
      <c r="P56" s="285"/>
      <c r="Q56" s="285"/>
      <c r="R56" s="285"/>
      <c r="S56" s="285"/>
      <c r="T56" s="285"/>
      <c r="U56" s="285"/>
      <c r="V56" s="285"/>
      <c r="W56" s="285"/>
      <c r="X56" s="285"/>
      <c r="Y56" s="285"/>
      <c r="Z56" s="285"/>
      <c r="AA56" s="285"/>
      <c r="AB56" s="285"/>
      <c r="AC56" s="285"/>
      <c r="AD56" s="285"/>
      <c r="AE56" s="285"/>
      <c r="AF56" s="285"/>
      <c r="AG56" s="285"/>
      <c r="AH56" s="285"/>
      <c r="AI56" s="285"/>
      <c r="AJ56" s="285"/>
      <c r="AK56" s="285"/>
      <c r="AL56" s="285"/>
      <c r="AM56" s="285"/>
      <c r="AN56" s="285"/>
      <c r="AO56" s="285"/>
      <c r="AP56" s="285"/>
      <c r="AQ56" s="285"/>
      <c r="AR56" s="285"/>
      <c r="AS56" s="285"/>
      <c r="AT56" s="285"/>
    </row>
    <row r="57" spans="2:47" ht="22.8" customHeight="1">
      <c r="B57" s="73" t="s">
        <v>164</v>
      </c>
      <c r="C57" s="285" t="s">
        <v>166</v>
      </c>
      <c r="D57" s="285"/>
      <c r="E57" s="285"/>
      <c r="F57" s="285"/>
      <c r="G57" s="285"/>
      <c r="H57" s="285"/>
      <c r="I57" s="285"/>
      <c r="J57" s="285"/>
      <c r="K57" s="285"/>
      <c r="L57" s="285"/>
      <c r="M57" s="285"/>
      <c r="N57" s="285"/>
      <c r="O57" s="285"/>
      <c r="P57" s="285"/>
      <c r="Q57" s="285"/>
      <c r="R57" s="285"/>
      <c r="S57" s="285"/>
      <c r="T57" s="285"/>
      <c r="U57" s="285"/>
      <c r="V57" s="285"/>
      <c r="W57" s="285"/>
      <c r="X57" s="285"/>
      <c r="Y57" s="285"/>
      <c r="Z57" s="285"/>
      <c r="AA57" s="285"/>
      <c r="AB57" s="285"/>
      <c r="AC57" s="285"/>
      <c r="AD57" s="285"/>
      <c r="AE57" s="285"/>
      <c r="AF57" s="285"/>
      <c r="AG57" s="285"/>
      <c r="AH57" s="285"/>
      <c r="AI57" s="285"/>
      <c r="AJ57" s="285"/>
      <c r="AK57" s="285"/>
      <c r="AL57" s="285"/>
      <c r="AM57" s="285"/>
      <c r="AN57" s="285"/>
      <c r="AO57" s="285"/>
      <c r="AP57" s="285"/>
      <c r="AQ57" s="285"/>
      <c r="AR57" s="285"/>
      <c r="AS57" s="285"/>
      <c r="AT57" s="285"/>
    </row>
    <row r="58" spans="2:47" ht="22.8" customHeight="1">
      <c r="B58" s="73" t="s">
        <v>165</v>
      </c>
      <c r="C58" s="285" t="s">
        <v>167</v>
      </c>
      <c r="D58" s="285"/>
      <c r="E58" s="285"/>
      <c r="F58" s="285"/>
      <c r="G58" s="285"/>
      <c r="H58" s="285"/>
      <c r="I58" s="285"/>
      <c r="J58" s="285"/>
      <c r="K58" s="285"/>
      <c r="L58" s="285"/>
      <c r="M58" s="285"/>
      <c r="N58" s="285"/>
      <c r="O58" s="285"/>
      <c r="P58" s="285"/>
      <c r="Q58" s="285"/>
      <c r="R58" s="285"/>
      <c r="S58" s="285"/>
      <c r="T58" s="285"/>
      <c r="U58" s="285"/>
      <c r="V58" s="285"/>
      <c r="W58" s="285"/>
      <c r="X58" s="285"/>
      <c r="Y58" s="285"/>
      <c r="Z58" s="285"/>
      <c r="AA58" s="285"/>
      <c r="AB58" s="285"/>
      <c r="AC58" s="285"/>
      <c r="AD58" s="285"/>
      <c r="AE58" s="285"/>
      <c r="AF58" s="285"/>
      <c r="AG58" s="285"/>
      <c r="AH58" s="285"/>
      <c r="AI58" s="285"/>
      <c r="AJ58" s="285"/>
      <c r="AK58" s="285"/>
      <c r="AL58" s="285"/>
      <c r="AM58" s="285"/>
      <c r="AN58" s="285"/>
      <c r="AO58" s="285"/>
      <c r="AP58" s="285"/>
      <c r="AQ58" s="285"/>
      <c r="AR58" s="285"/>
      <c r="AS58" s="285"/>
      <c r="AT58" s="285"/>
    </row>
    <row r="59" spans="2:47" ht="22.8" customHeight="1">
      <c r="B59" s="73"/>
      <c r="D59" s="576" t="s">
        <v>168</v>
      </c>
      <c r="E59" s="576"/>
      <c r="F59" s="576" t="s">
        <v>169</v>
      </c>
      <c r="G59" s="576"/>
      <c r="H59" s="576"/>
      <c r="I59" s="576"/>
      <c r="J59" s="576"/>
      <c r="K59" s="2"/>
      <c r="L59" s="1" t="s">
        <v>211</v>
      </c>
    </row>
    <row r="60" spans="2:47" ht="22.8" customHeight="1">
      <c r="B60" s="73"/>
      <c r="D60" s="577" t="s">
        <v>170</v>
      </c>
      <c r="E60" s="577"/>
      <c r="F60" s="578" t="s">
        <v>171</v>
      </c>
      <c r="G60" s="578"/>
      <c r="H60" s="578"/>
      <c r="I60" s="578"/>
      <c r="J60" s="578"/>
      <c r="M60" s="1" t="s">
        <v>213</v>
      </c>
    </row>
    <row r="61" spans="2:47" ht="22.8" customHeight="1">
      <c r="B61" s="73"/>
      <c r="D61" s="577" t="s">
        <v>172</v>
      </c>
      <c r="E61" s="577"/>
      <c r="F61" s="578" t="s">
        <v>173</v>
      </c>
      <c r="G61" s="578"/>
      <c r="H61" s="578"/>
      <c r="I61" s="578"/>
      <c r="J61" s="578"/>
      <c r="M61" s="67" t="s">
        <v>212</v>
      </c>
    </row>
    <row r="62" spans="2:47" ht="22.8" customHeight="1">
      <c r="B62" s="73"/>
      <c r="D62" s="577" t="s">
        <v>174</v>
      </c>
      <c r="E62" s="577"/>
      <c r="F62" s="578" t="s">
        <v>175</v>
      </c>
      <c r="G62" s="578"/>
      <c r="H62" s="578"/>
      <c r="I62" s="578"/>
      <c r="J62" s="578"/>
      <c r="M62" s="1" t="s">
        <v>214</v>
      </c>
    </row>
    <row r="63" spans="2:47" ht="22.8" customHeight="1">
      <c r="B63" s="73"/>
      <c r="D63" s="577" t="s">
        <v>176</v>
      </c>
      <c r="E63" s="577"/>
      <c r="F63" s="578" t="s">
        <v>177</v>
      </c>
      <c r="G63" s="578"/>
      <c r="H63" s="578"/>
      <c r="I63" s="578"/>
      <c r="J63" s="578"/>
    </row>
    <row r="64" spans="2:47" ht="22.8" customHeight="1">
      <c r="B64" s="73" t="s">
        <v>178</v>
      </c>
      <c r="C64" s="285" t="s">
        <v>179</v>
      </c>
      <c r="D64" s="285"/>
      <c r="E64" s="285"/>
      <c r="F64" s="285"/>
      <c r="G64" s="285"/>
      <c r="H64" s="285"/>
      <c r="I64" s="285"/>
      <c r="J64" s="285"/>
      <c r="K64" s="285"/>
      <c r="L64" s="285"/>
      <c r="M64" s="285"/>
      <c r="N64" s="285"/>
      <c r="O64" s="285"/>
      <c r="P64" s="285"/>
      <c r="Q64" s="285"/>
      <c r="R64" s="285"/>
      <c r="S64" s="285"/>
      <c r="T64" s="285"/>
      <c r="U64" s="285"/>
      <c r="V64" s="285"/>
      <c r="W64" s="285"/>
      <c r="X64" s="285"/>
      <c r="Y64" s="285"/>
      <c r="Z64" s="285"/>
      <c r="AA64" s="285"/>
      <c r="AB64" s="285"/>
      <c r="AC64" s="285"/>
      <c r="AD64" s="285"/>
      <c r="AE64" s="285"/>
      <c r="AF64" s="285"/>
      <c r="AG64" s="285"/>
      <c r="AH64" s="285"/>
      <c r="AI64" s="285"/>
      <c r="AJ64" s="285"/>
      <c r="AK64" s="285"/>
      <c r="AL64" s="285"/>
      <c r="AM64" s="285"/>
      <c r="AN64" s="285"/>
      <c r="AO64" s="285"/>
      <c r="AP64" s="285"/>
      <c r="AQ64" s="285"/>
      <c r="AR64" s="285"/>
      <c r="AS64" s="285"/>
      <c r="AT64" s="285"/>
    </row>
    <row r="65" spans="2:46" ht="22.8" customHeight="1">
      <c r="B65" s="73"/>
      <c r="C65" s="285" t="s">
        <v>180</v>
      </c>
      <c r="D65" s="285"/>
      <c r="E65" s="285"/>
      <c r="F65" s="285"/>
      <c r="G65" s="285"/>
      <c r="H65" s="285"/>
      <c r="I65" s="285"/>
      <c r="J65" s="285"/>
      <c r="K65" s="285"/>
      <c r="L65" s="285"/>
      <c r="M65" s="285"/>
      <c r="N65" s="285"/>
      <c r="O65" s="285"/>
      <c r="P65" s="285"/>
      <c r="Q65" s="285"/>
      <c r="R65" s="285"/>
      <c r="S65" s="285"/>
      <c r="T65" s="285"/>
      <c r="U65" s="285"/>
      <c r="V65" s="285"/>
      <c r="W65" s="285"/>
      <c r="X65" s="285"/>
      <c r="Y65" s="285"/>
      <c r="Z65" s="285"/>
      <c r="AA65" s="285"/>
      <c r="AB65" s="285"/>
      <c r="AC65" s="285"/>
      <c r="AD65" s="285"/>
      <c r="AE65" s="285"/>
      <c r="AF65" s="285"/>
      <c r="AG65" s="285"/>
      <c r="AH65" s="285"/>
      <c r="AI65" s="285"/>
      <c r="AJ65" s="285"/>
      <c r="AK65" s="285"/>
      <c r="AL65" s="285"/>
      <c r="AM65" s="285"/>
      <c r="AN65" s="285"/>
      <c r="AO65" s="285"/>
      <c r="AP65" s="285"/>
      <c r="AQ65" s="285"/>
      <c r="AR65" s="285"/>
      <c r="AS65" s="285"/>
      <c r="AT65" s="285"/>
    </row>
    <row r="66" spans="2:46" ht="22.8" customHeight="1">
      <c r="B66" s="73" t="s">
        <v>181</v>
      </c>
      <c r="C66" s="285" t="s">
        <v>182</v>
      </c>
      <c r="D66" s="285"/>
      <c r="E66" s="285"/>
      <c r="F66" s="285"/>
      <c r="G66" s="285"/>
      <c r="H66" s="285"/>
      <c r="I66" s="285"/>
      <c r="J66" s="285"/>
      <c r="K66" s="285"/>
      <c r="L66" s="285"/>
      <c r="M66" s="285"/>
      <c r="N66" s="285"/>
      <c r="O66" s="285"/>
      <c r="P66" s="285"/>
      <c r="Q66" s="285"/>
      <c r="R66" s="285"/>
      <c r="S66" s="285"/>
      <c r="T66" s="285"/>
      <c r="U66" s="285"/>
      <c r="V66" s="285"/>
      <c r="W66" s="285"/>
      <c r="X66" s="285"/>
      <c r="Y66" s="285"/>
      <c r="Z66" s="285"/>
      <c r="AA66" s="285"/>
      <c r="AB66" s="285"/>
      <c r="AC66" s="285"/>
      <c r="AD66" s="285"/>
      <c r="AE66" s="285"/>
      <c r="AF66" s="285"/>
      <c r="AG66" s="285"/>
      <c r="AH66" s="285"/>
      <c r="AI66" s="285"/>
      <c r="AJ66" s="285"/>
      <c r="AK66" s="285"/>
      <c r="AL66" s="285"/>
      <c r="AM66" s="285"/>
      <c r="AN66" s="285"/>
      <c r="AO66" s="285"/>
      <c r="AP66" s="285"/>
      <c r="AQ66" s="285"/>
      <c r="AR66" s="285"/>
      <c r="AS66" s="285"/>
      <c r="AT66" s="285"/>
    </row>
    <row r="67" spans="2:46" ht="22.8" customHeight="1">
      <c r="B67" s="73" t="s">
        <v>183</v>
      </c>
      <c r="C67" s="285" t="s">
        <v>189</v>
      </c>
      <c r="D67" s="285"/>
      <c r="E67" s="285"/>
      <c r="F67" s="285"/>
      <c r="G67" s="285"/>
      <c r="H67" s="285"/>
      <c r="I67" s="285"/>
      <c r="J67" s="285"/>
      <c r="K67" s="285"/>
      <c r="L67" s="285"/>
      <c r="M67" s="285"/>
      <c r="N67" s="285"/>
      <c r="O67" s="285"/>
      <c r="P67" s="285"/>
      <c r="Q67" s="285"/>
      <c r="R67" s="285"/>
      <c r="S67" s="285"/>
      <c r="T67" s="285"/>
      <c r="U67" s="285"/>
      <c r="V67" s="285"/>
      <c r="W67" s="285"/>
      <c r="X67" s="285"/>
      <c r="Y67" s="285"/>
      <c r="Z67" s="285"/>
      <c r="AA67" s="285"/>
      <c r="AB67" s="285"/>
      <c r="AC67" s="285"/>
      <c r="AD67" s="285"/>
      <c r="AE67" s="285"/>
      <c r="AF67" s="285"/>
      <c r="AG67" s="285"/>
      <c r="AH67" s="285"/>
      <c r="AI67" s="285"/>
      <c r="AJ67" s="285"/>
      <c r="AK67" s="285"/>
      <c r="AL67" s="285"/>
      <c r="AM67" s="285"/>
      <c r="AN67" s="285"/>
      <c r="AO67" s="285"/>
      <c r="AP67" s="285"/>
      <c r="AQ67" s="285"/>
      <c r="AR67" s="285"/>
      <c r="AS67" s="285"/>
      <c r="AT67" s="285"/>
    </row>
    <row r="68" spans="2:46" ht="22.8" customHeight="1">
      <c r="B68" s="73" t="s">
        <v>184</v>
      </c>
      <c r="C68" s="285" t="s">
        <v>198</v>
      </c>
      <c r="D68" s="285"/>
      <c r="E68" s="285"/>
      <c r="F68" s="285"/>
      <c r="G68" s="285"/>
      <c r="H68" s="285"/>
      <c r="I68" s="285"/>
      <c r="J68" s="285"/>
      <c r="K68" s="285"/>
      <c r="L68" s="285"/>
      <c r="M68" s="285"/>
      <c r="N68" s="285"/>
      <c r="O68" s="285"/>
      <c r="P68" s="285"/>
      <c r="Q68" s="285"/>
      <c r="R68" s="285"/>
      <c r="S68" s="285"/>
      <c r="T68" s="285"/>
      <c r="U68" s="285"/>
      <c r="V68" s="285"/>
      <c r="W68" s="285"/>
      <c r="X68" s="285"/>
      <c r="Y68" s="285"/>
      <c r="Z68" s="285"/>
      <c r="AA68" s="285"/>
      <c r="AB68" s="285"/>
      <c r="AC68" s="285"/>
      <c r="AD68" s="285"/>
      <c r="AE68" s="285"/>
      <c r="AF68" s="285"/>
      <c r="AG68" s="285"/>
      <c r="AH68" s="285"/>
      <c r="AI68" s="285"/>
      <c r="AJ68" s="285"/>
      <c r="AK68" s="285"/>
      <c r="AL68" s="285"/>
      <c r="AM68" s="285"/>
      <c r="AN68" s="285"/>
      <c r="AO68" s="285"/>
      <c r="AP68" s="285"/>
      <c r="AQ68" s="285"/>
      <c r="AR68" s="285"/>
      <c r="AS68" s="285"/>
      <c r="AT68" s="285"/>
    </row>
    <row r="69" spans="2:46" ht="22.8" customHeight="1">
      <c r="B69" s="73"/>
      <c r="C69" s="285" t="s">
        <v>190</v>
      </c>
      <c r="D69" s="285"/>
      <c r="E69" s="285"/>
      <c r="F69" s="285"/>
      <c r="G69" s="285"/>
      <c r="H69" s="285"/>
      <c r="I69" s="285"/>
      <c r="J69" s="285"/>
      <c r="K69" s="285"/>
      <c r="L69" s="285"/>
      <c r="M69" s="285"/>
      <c r="N69" s="285"/>
      <c r="O69" s="285"/>
      <c r="P69" s="285"/>
      <c r="Q69" s="285"/>
      <c r="R69" s="285"/>
      <c r="S69" s="285"/>
      <c r="T69" s="285"/>
      <c r="U69" s="285"/>
      <c r="V69" s="285"/>
      <c r="W69" s="285"/>
      <c r="X69" s="285"/>
      <c r="Y69" s="285"/>
      <c r="Z69" s="285"/>
      <c r="AA69" s="285"/>
      <c r="AB69" s="285"/>
      <c r="AC69" s="285"/>
      <c r="AD69" s="285"/>
      <c r="AE69" s="285"/>
      <c r="AF69" s="285"/>
      <c r="AG69" s="285"/>
      <c r="AH69" s="285"/>
      <c r="AI69" s="285"/>
      <c r="AJ69" s="285"/>
      <c r="AK69" s="285"/>
      <c r="AL69" s="285"/>
      <c r="AM69" s="285"/>
      <c r="AN69" s="285"/>
      <c r="AO69" s="285"/>
      <c r="AP69" s="285"/>
      <c r="AQ69" s="285"/>
      <c r="AR69" s="285"/>
      <c r="AS69" s="285"/>
      <c r="AT69" s="285"/>
    </row>
    <row r="70" spans="2:46" ht="22.8" customHeight="1">
      <c r="B70" s="73"/>
      <c r="C70" s="285" t="s">
        <v>185</v>
      </c>
      <c r="D70" s="285"/>
      <c r="E70" s="285"/>
      <c r="F70" s="285"/>
      <c r="G70" s="285"/>
      <c r="H70" s="285"/>
      <c r="I70" s="285"/>
      <c r="J70" s="285"/>
      <c r="K70" s="285"/>
      <c r="L70" s="285"/>
      <c r="M70" s="285"/>
      <c r="N70" s="285"/>
      <c r="O70" s="285"/>
      <c r="P70" s="285"/>
      <c r="Q70" s="285"/>
      <c r="R70" s="285"/>
      <c r="S70" s="285"/>
      <c r="T70" s="285"/>
      <c r="U70" s="285"/>
      <c r="V70" s="285"/>
      <c r="W70" s="285"/>
      <c r="X70" s="285"/>
      <c r="Y70" s="285"/>
      <c r="Z70" s="285"/>
      <c r="AA70" s="285"/>
      <c r="AB70" s="285"/>
      <c r="AC70" s="285"/>
      <c r="AD70" s="285"/>
      <c r="AE70" s="285"/>
      <c r="AF70" s="285"/>
      <c r="AG70" s="285"/>
      <c r="AH70" s="285"/>
      <c r="AI70" s="285"/>
      <c r="AJ70" s="285"/>
      <c r="AK70" s="285"/>
      <c r="AL70" s="285"/>
      <c r="AM70" s="285"/>
      <c r="AN70" s="285"/>
      <c r="AO70" s="285"/>
      <c r="AP70" s="285"/>
      <c r="AQ70" s="285"/>
      <c r="AR70" s="285"/>
      <c r="AS70" s="285"/>
      <c r="AT70" s="285"/>
    </row>
    <row r="71" spans="2:46" ht="22.8" customHeight="1">
      <c r="B71" s="73"/>
      <c r="C71" s="285" t="s">
        <v>221</v>
      </c>
      <c r="D71" s="285"/>
      <c r="E71" s="285"/>
      <c r="F71" s="285"/>
      <c r="G71" s="285"/>
      <c r="H71" s="285"/>
      <c r="I71" s="285"/>
      <c r="J71" s="285"/>
      <c r="K71" s="285"/>
      <c r="L71" s="285"/>
      <c r="M71" s="285"/>
      <c r="N71" s="285"/>
      <c r="O71" s="285"/>
      <c r="P71" s="285"/>
      <c r="Q71" s="285"/>
      <c r="R71" s="285"/>
      <c r="S71" s="285"/>
      <c r="T71" s="285"/>
      <c r="U71" s="285"/>
      <c r="V71" s="285"/>
      <c r="W71" s="285"/>
      <c r="X71" s="285"/>
      <c r="Y71" s="285"/>
      <c r="Z71" s="285"/>
      <c r="AA71" s="285"/>
      <c r="AB71" s="285"/>
      <c r="AC71" s="285"/>
      <c r="AD71" s="285"/>
      <c r="AE71" s="285"/>
      <c r="AF71" s="285"/>
      <c r="AG71" s="285"/>
      <c r="AH71" s="285"/>
      <c r="AI71" s="285"/>
      <c r="AJ71" s="285"/>
      <c r="AK71" s="285"/>
      <c r="AL71" s="285"/>
      <c r="AM71" s="285"/>
      <c r="AN71" s="285"/>
      <c r="AO71" s="285"/>
      <c r="AP71" s="285"/>
      <c r="AQ71" s="285"/>
      <c r="AR71" s="285"/>
      <c r="AS71" s="285"/>
      <c r="AT71" s="285"/>
    </row>
    <row r="72" spans="2:46" ht="22.8" customHeight="1">
      <c r="B72" s="73" t="s">
        <v>197</v>
      </c>
      <c r="C72" s="285" t="s">
        <v>201</v>
      </c>
      <c r="D72" s="285"/>
      <c r="E72" s="285"/>
      <c r="F72" s="285"/>
      <c r="G72" s="285"/>
      <c r="H72" s="285"/>
      <c r="I72" s="285"/>
      <c r="J72" s="285"/>
      <c r="K72" s="285"/>
      <c r="L72" s="285"/>
      <c r="M72" s="285"/>
      <c r="N72" s="285"/>
      <c r="O72" s="285"/>
      <c r="P72" s="285"/>
      <c r="Q72" s="285"/>
      <c r="R72" s="285"/>
      <c r="S72" s="285"/>
      <c r="T72" s="285"/>
      <c r="U72" s="285"/>
      <c r="V72" s="285"/>
      <c r="W72" s="285"/>
      <c r="X72" s="285"/>
      <c r="Y72" s="285"/>
      <c r="Z72" s="285"/>
      <c r="AA72" s="285"/>
      <c r="AB72" s="285"/>
      <c r="AC72" s="285"/>
      <c r="AD72" s="285"/>
      <c r="AE72" s="285"/>
      <c r="AF72" s="285"/>
      <c r="AG72" s="285"/>
      <c r="AH72" s="285"/>
      <c r="AI72" s="285"/>
      <c r="AJ72" s="285"/>
      <c r="AK72" s="285"/>
      <c r="AL72" s="285"/>
      <c r="AM72" s="285"/>
      <c r="AN72" s="285"/>
      <c r="AO72" s="285"/>
      <c r="AP72" s="285"/>
      <c r="AQ72" s="285"/>
      <c r="AR72" s="285"/>
      <c r="AS72" s="285"/>
      <c r="AT72" s="285"/>
    </row>
    <row r="73" spans="2:46" ht="22.8" customHeight="1">
      <c r="B73" s="73"/>
      <c r="C73" s="285" t="s">
        <v>220</v>
      </c>
      <c r="D73" s="285"/>
      <c r="E73" s="285"/>
      <c r="F73" s="285"/>
      <c r="G73" s="285"/>
      <c r="H73" s="285"/>
      <c r="I73" s="285"/>
      <c r="J73" s="285"/>
      <c r="K73" s="285"/>
      <c r="L73" s="285"/>
      <c r="M73" s="285"/>
      <c r="N73" s="285"/>
      <c r="O73" s="285"/>
      <c r="P73" s="285"/>
      <c r="Q73" s="285"/>
      <c r="R73" s="285"/>
      <c r="S73" s="285"/>
      <c r="T73" s="285"/>
      <c r="U73" s="285"/>
      <c r="V73" s="285"/>
      <c r="W73" s="285"/>
      <c r="X73" s="285"/>
      <c r="Y73" s="285"/>
      <c r="Z73" s="285"/>
      <c r="AA73" s="285"/>
      <c r="AB73" s="285"/>
      <c r="AC73" s="285"/>
      <c r="AD73" s="285"/>
      <c r="AE73" s="285"/>
      <c r="AF73" s="285"/>
      <c r="AG73" s="285"/>
      <c r="AH73" s="285"/>
      <c r="AI73" s="285"/>
      <c r="AJ73" s="285"/>
      <c r="AK73" s="285"/>
      <c r="AL73" s="285"/>
      <c r="AM73" s="285"/>
      <c r="AN73" s="285"/>
      <c r="AO73" s="285"/>
      <c r="AP73" s="285"/>
      <c r="AQ73" s="285"/>
      <c r="AR73" s="285"/>
      <c r="AS73" s="285"/>
      <c r="AT73" s="285"/>
    </row>
    <row r="74" spans="2:46" ht="22.8" customHeight="1">
      <c r="B74" s="73" t="s">
        <v>203</v>
      </c>
      <c r="C74" s="285" t="s">
        <v>219</v>
      </c>
      <c r="D74" s="285"/>
      <c r="E74" s="285"/>
      <c r="F74" s="285"/>
      <c r="G74" s="285"/>
      <c r="H74" s="285"/>
      <c r="I74" s="285"/>
      <c r="J74" s="285"/>
      <c r="K74" s="285"/>
      <c r="L74" s="285"/>
      <c r="M74" s="285"/>
      <c r="N74" s="285"/>
      <c r="O74" s="285"/>
      <c r="P74" s="285"/>
      <c r="Q74" s="285"/>
      <c r="R74" s="285"/>
      <c r="S74" s="285"/>
      <c r="T74" s="285"/>
      <c r="U74" s="285"/>
      <c r="V74" s="285"/>
      <c r="W74" s="285"/>
      <c r="X74" s="285"/>
      <c r="Y74" s="285"/>
      <c r="Z74" s="285"/>
      <c r="AA74" s="285"/>
      <c r="AB74" s="285"/>
      <c r="AC74" s="285"/>
      <c r="AD74" s="285"/>
      <c r="AE74" s="285"/>
      <c r="AF74" s="285"/>
      <c r="AG74" s="285"/>
      <c r="AH74" s="285"/>
      <c r="AI74" s="285"/>
      <c r="AJ74" s="285"/>
      <c r="AK74" s="285"/>
      <c r="AL74" s="285"/>
      <c r="AM74" s="285"/>
      <c r="AN74" s="285"/>
      <c r="AO74" s="285"/>
      <c r="AP74" s="285"/>
      <c r="AQ74" s="285"/>
      <c r="AR74" s="285"/>
      <c r="AS74" s="285"/>
      <c r="AT74" s="285"/>
    </row>
    <row r="75" spans="2:46" ht="22.8" customHeight="1">
      <c r="B75" s="73" t="s">
        <v>205</v>
      </c>
      <c r="C75" s="285" t="s">
        <v>204</v>
      </c>
      <c r="D75" s="285"/>
      <c r="E75" s="285"/>
      <c r="F75" s="285"/>
      <c r="G75" s="285"/>
      <c r="H75" s="285"/>
      <c r="I75" s="285"/>
      <c r="J75" s="285"/>
      <c r="K75" s="285"/>
      <c r="L75" s="285"/>
      <c r="M75" s="285"/>
      <c r="N75" s="285"/>
      <c r="O75" s="285"/>
      <c r="P75" s="285"/>
      <c r="Q75" s="285"/>
      <c r="R75" s="285"/>
      <c r="S75" s="285"/>
      <c r="T75" s="285"/>
      <c r="U75" s="285"/>
      <c r="V75" s="285"/>
      <c r="W75" s="285"/>
      <c r="X75" s="285"/>
      <c r="Y75" s="285"/>
      <c r="Z75" s="285"/>
      <c r="AA75" s="285"/>
      <c r="AB75" s="285"/>
      <c r="AC75" s="285"/>
      <c r="AD75" s="285"/>
      <c r="AE75" s="285"/>
      <c r="AF75" s="285"/>
      <c r="AG75" s="285"/>
      <c r="AH75" s="285"/>
      <c r="AI75" s="285"/>
      <c r="AJ75" s="285"/>
      <c r="AK75" s="285"/>
      <c r="AL75" s="285"/>
      <c r="AM75" s="285"/>
      <c r="AN75" s="285"/>
      <c r="AO75" s="285"/>
      <c r="AP75" s="285"/>
      <c r="AQ75" s="285"/>
      <c r="AR75" s="285"/>
      <c r="AS75" s="285"/>
      <c r="AT75" s="285"/>
    </row>
    <row r="76" spans="2:46" ht="22.8" customHeight="1">
      <c r="B76" s="73"/>
      <c r="C76" s="285" t="s">
        <v>207</v>
      </c>
      <c r="D76" s="285"/>
      <c r="E76" s="285"/>
      <c r="F76" s="285"/>
      <c r="G76" s="285"/>
      <c r="H76" s="285"/>
      <c r="I76" s="285"/>
      <c r="J76" s="285"/>
      <c r="K76" s="285"/>
      <c r="L76" s="285"/>
      <c r="M76" s="285"/>
      <c r="N76" s="285"/>
      <c r="O76" s="285"/>
      <c r="P76" s="285"/>
      <c r="Q76" s="285"/>
      <c r="R76" s="285"/>
      <c r="S76" s="285"/>
      <c r="T76" s="285"/>
      <c r="U76" s="285"/>
      <c r="V76" s="285"/>
      <c r="W76" s="285"/>
      <c r="X76" s="285"/>
      <c r="Y76" s="285"/>
      <c r="Z76" s="285"/>
      <c r="AA76" s="285"/>
      <c r="AB76" s="285"/>
      <c r="AC76" s="285"/>
      <c r="AD76" s="285"/>
      <c r="AE76" s="285"/>
      <c r="AF76" s="285"/>
      <c r="AG76" s="285"/>
      <c r="AH76" s="285"/>
      <c r="AI76" s="285"/>
      <c r="AJ76" s="285"/>
      <c r="AK76" s="285"/>
      <c r="AL76" s="285"/>
      <c r="AM76" s="285"/>
      <c r="AN76" s="285"/>
      <c r="AO76" s="285"/>
      <c r="AP76" s="285"/>
      <c r="AQ76" s="285"/>
      <c r="AR76" s="285"/>
      <c r="AS76" s="285"/>
      <c r="AT76" s="285"/>
    </row>
    <row r="77" spans="2:46" ht="22.8" customHeight="1">
      <c r="B77" s="73"/>
      <c r="C77" s="285" t="s">
        <v>208</v>
      </c>
      <c r="D77" s="285"/>
      <c r="E77" s="285"/>
      <c r="F77" s="285"/>
      <c r="G77" s="285"/>
      <c r="H77" s="285"/>
      <c r="I77" s="285"/>
      <c r="J77" s="285"/>
      <c r="K77" s="285"/>
      <c r="L77" s="285"/>
      <c r="M77" s="285"/>
      <c r="N77" s="285"/>
      <c r="O77" s="285"/>
      <c r="P77" s="285"/>
      <c r="Q77" s="285"/>
      <c r="R77" s="285"/>
      <c r="S77" s="285"/>
      <c r="T77" s="285"/>
      <c r="U77" s="285"/>
      <c r="V77" s="285"/>
      <c r="W77" s="285"/>
      <c r="X77" s="285"/>
      <c r="Y77" s="285"/>
      <c r="Z77" s="285"/>
      <c r="AA77" s="285"/>
      <c r="AB77" s="285"/>
      <c r="AC77" s="285"/>
      <c r="AD77" s="285"/>
      <c r="AE77" s="285"/>
      <c r="AF77" s="285"/>
      <c r="AG77" s="285"/>
      <c r="AH77" s="285"/>
      <c r="AI77" s="285"/>
      <c r="AJ77" s="285"/>
      <c r="AK77" s="285"/>
      <c r="AL77" s="285"/>
      <c r="AM77" s="285"/>
      <c r="AN77" s="285"/>
      <c r="AO77" s="285"/>
      <c r="AP77" s="285"/>
      <c r="AQ77" s="285"/>
      <c r="AR77" s="285"/>
      <c r="AS77" s="285"/>
      <c r="AT77" s="285"/>
    </row>
    <row r="78" spans="2:46" ht="22.8" customHeight="1">
      <c r="B78" s="74"/>
      <c r="C78" s="285" t="s">
        <v>249</v>
      </c>
      <c r="D78" s="285"/>
      <c r="E78" s="285"/>
      <c r="F78" s="285"/>
      <c r="G78" s="285"/>
      <c r="H78" s="285"/>
      <c r="I78" s="285"/>
      <c r="J78" s="285"/>
      <c r="K78" s="285"/>
      <c r="L78" s="285"/>
      <c r="M78" s="285"/>
      <c r="N78" s="285"/>
      <c r="O78" s="285"/>
      <c r="P78" s="285"/>
      <c r="Q78" s="285"/>
      <c r="R78" s="285"/>
      <c r="S78" s="285"/>
      <c r="T78" s="285"/>
      <c r="U78" s="285"/>
      <c r="V78" s="285"/>
      <c r="W78" s="285"/>
      <c r="X78" s="285"/>
      <c r="Y78" s="285"/>
      <c r="Z78" s="285"/>
      <c r="AA78" s="285"/>
      <c r="AB78" s="285"/>
      <c r="AC78" s="285"/>
      <c r="AD78" s="285"/>
      <c r="AE78" s="285"/>
      <c r="AF78" s="285"/>
      <c r="AG78" s="285"/>
      <c r="AH78" s="285"/>
      <c r="AI78" s="285"/>
      <c r="AJ78" s="285"/>
      <c r="AK78" s="285"/>
      <c r="AL78" s="285"/>
      <c r="AM78" s="285"/>
      <c r="AN78" s="285"/>
      <c r="AO78" s="285"/>
      <c r="AP78" s="285"/>
      <c r="AQ78" s="285"/>
      <c r="AR78" s="285"/>
      <c r="AS78" s="285"/>
      <c r="AT78" s="285"/>
    </row>
    <row r="79" spans="2:46" ht="22.8" customHeight="1">
      <c r="B79" s="73" t="s">
        <v>227</v>
      </c>
      <c r="C79" s="285" t="s">
        <v>209</v>
      </c>
      <c r="D79" s="285"/>
      <c r="E79" s="285"/>
      <c r="F79" s="285"/>
      <c r="G79" s="285"/>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5"/>
      <c r="AP79" s="285"/>
      <c r="AQ79" s="285"/>
      <c r="AR79" s="285"/>
      <c r="AS79" s="285"/>
      <c r="AT79" s="285"/>
    </row>
    <row r="80" spans="2:46" ht="22.8" customHeight="1">
      <c r="B80" s="73" t="s">
        <v>227</v>
      </c>
      <c r="C80" s="285" t="s">
        <v>210</v>
      </c>
      <c r="D80" s="285"/>
      <c r="E80" s="285"/>
      <c r="F80" s="285"/>
      <c r="G80" s="285"/>
      <c r="H80" s="285"/>
      <c r="I80" s="285"/>
      <c r="J80" s="285"/>
      <c r="K80" s="285"/>
      <c r="L80" s="285"/>
      <c r="M80" s="285"/>
      <c r="N80" s="285"/>
      <c r="O80" s="285"/>
      <c r="P80" s="285"/>
      <c r="Q80" s="285"/>
      <c r="R80" s="285"/>
      <c r="S80" s="285"/>
      <c r="T80" s="285"/>
      <c r="U80" s="285"/>
      <c r="V80" s="285"/>
      <c r="W80" s="285"/>
      <c r="X80" s="285"/>
      <c r="Y80" s="285"/>
      <c r="Z80" s="285"/>
      <c r="AA80" s="285"/>
      <c r="AB80" s="285"/>
      <c r="AC80" s="285"/>
      <c r="AD80" s="285"/>
      <c r="AE80" s="285"/>
      <c r="AF80" s="285"/>
      <c r="AG80" s="285"/>
      <c r="AH80" s="285"/>
      <c r="AI80" s="285"/>
      <c r="AJ80" s="285"/>
      <c r="AK80" s="285"/>
      <c r="AL80" s="285"/>
      <c r="AM80" s="285"/>
      <c r="AN80" s="285"/>
      <c r="AO80" s="285"/>
      <c r="AP80" s="285"/>
      <c r="AQ80" s="285"/>
      <c r="AR80" s="285"/>
      <c r="AS80" s="285"/>
      <c r="AT80" s="285"/>
    </row>
  </sheetData>
  <sheetProtection insertRows="0" deleteRows="0"/>
  <dataConsolidate/>
  <mergeCells count="307">
    <mergeCell ref="AN42:AP42"/>
    <mergeCell ref="AN43:AP43"/>
    <mergeCell ref="AN44:AP44"/>
    <mergeCell ref="AJ39:AM44"/>
    <mergeCell ref="AJ35:AM36"/>
    <mergeCell ref="AN35:AP35"/>
    <mergeCell ref="AN36:AP36"/>
    <mergeCell ref="AN39:AP39"/>
    <mergeCell ref="AN40:AP40"/>
    <mergeCell ref="AN41:AP41"/>
    <mergeCell ref="AJ3:AO3"/>
    <mergeCell ref="AP3:AU3"/>
    <mergeCell ref="C4:E4"/>
    <mergeCell ref="G4:J4"/>
    <mergeCell ref="T5:U5"/>
    <mergeCell ref="V5:W5"/>
    <mergeCell ref="AJ1:AO1"/>
    <mergeCell ref="AP1:AU1"/>
    <mergeCell ref="C2:D2"/>
    <mergeCell ref="E2:F2"/>
    <mergeCell ref="G2:H2"/>
    <mergeCell ref="I2:J2"/>
    <mergeCell ref="AJ2:AO2"/>
    <mergeCell ref="AP2:AU2"/>
    <mergeCell ref="AR5:AU6"/>
    <mergeCell ref="AF6:AH6"/>
    <mergeCell ref="AJ5:AO6"/>
    <mergeCell ref="C6:E6"/>
    <mergeCell ref="X5:Y5"/>
    <mergeCell ref="Z5:AA5"/>
    <mergeCell ref="AB5:AC5"/>
    <mergeCell ref="AD5:AE5"/>
    <mergeCell ref="AJ4:AO4"/>
    <mergeCell ref="AP4:AU4"/>
    <mergeCell ref="D8:F8"/>
    <mergeCell ref="G8:J8"/>
    <mergeCell ref="K8:AO8"/>
    <mergeCell ref="A9:A11"/>
    <mergeCell ref="B9:B11"/>
    <mergeCell ref="C9:C11"/>
    <mergeCell ref="D9:F11"/>
    <mergeCell ref="G9:J11"/>
    <mergeCell ref="K9:Q9"/>
    <mergeCell ref="R9:X9"/>
    <mergeCell ref="BQ9:BW9"/>
    <mergeCell ref="BX9:BZ9"/>
    <mergeCell ref="G12:J12"/>
    <mergeCell ref="D13:F13"/>
    <mergeCell ref="G13:J13"/>
    <mergeCell ref="D14:F14"/>
    <mergeCell ref="G14:J14"/>
    <mergeCell ref="AS9:AS11"/>
    <mergeCell ref="AT9:AT11"/>
    <mergeCell ref="AU9:AU11"/>
    <mergeCell ref="AV9:BB9"/>
    <mergeCell ref="BC9:BI9"/>
    <mergeCell ref="BJ9:BP9"/>
    <mergeCell ref="Y9:AE9"/>
    <mergeCell ref="AF9:AL9"/>
    <mergeCell ref="AM9:AO9"/>
    <mergeCell ref="AP9:AP11"/>
    <mergeCell ref="AQ9:AQ11"/>
    <mergeCell ref="AR9:AR11"/>
    <mergeCell ref="B47:C47"/>
    <mergeCell ref="D47:E47"/>
    <mergeCell ref="F47:G47"/>
    <mergeCell ref="H47:I47"/>
    <mergeCell ref="J47:K47"/>
    <mergeCell ref="L47:M47"/>
    <mergeCell ref="N47:O47"/>
    <mergeCell ref="B46:C46"/>
    <mergeCell ref="D46:G46"/>
    <mergeCell ref="H46:K46"/>
    <mergeCell ref="L46:O46"/>
    <mergeCell ref="AL47:AM47"/>
    <mergeCell ref="P47:Q47"/>
    <mergeCell ref="R47:S47"/>
    <mergeCell ref="T47:U47"/>
    <mergeCell ref="V47:W47"/>
    <mergeCell ref="X47:Y47"/>
    <mergeCell ref="Z47:AA47"/>
    <mergeCell ref="AB46:AE46"/>
    <mergeCell ref="AF46:AI46"/>
    <mergeCell ref="AJ46:AM46"/>
    <mergeCell ref="P46:S46"/>
    <mergeCell ref="T46:W46"/>
    <mergeCell ref="X46:AA46"/>
    <mergeCell ref="F48:G48"/>
    <mergeCell ref="H48:I48"/>
    <mergeCell ref="J48:K48"/>
    <mergeCell ref="L48:M48"/>
    <mergeCell ref="AB47:AC47"/>
    <mergeCell ref="AD47:AE47"/>
    <mergeCell ref="AF47:AG47"/>
    <mergeCell ref="AH47:AI47"/>
    <mergeCell ref="AJ47:AK47"/>
    <mergeCell ref="AL48:AM48"/>
    <mergeCell ref="B49:C49"/>
    <mergeCell ref="D49:E49"/>
    <mergeCell ref="F49:G49"/>
    <mergeCell ref="H49:I49"/>
    <mergeCell ref="J49:K49"/>
    <mergeCell ref="L49:M49"/>
    <mergeCell ref="N49:O49"/>
    <mergeCell ref="P49:Q49"/>
    <mergeCell ref="R49:S49"/>
    <mergeCell ref="Z48:AA48"/>
    <mergeCell ref="AB48:AC48"/>
    <mergeCell ref="AD48:AE48"/>
    <mergeCell ref="AF48:AG48"/>
    <mergeCell ref="AH48:AI48"/>
    <mergeCell ref="AJ48:AK48"/>
    <mergeCell ref="N48:O48"/>
    <mergeCell ref="P48:Q48"/>
    <mergeCell ref="R48:S48"/>
    <mergeCell ref="T48:U48"/>
    <mergeCell ref="V48:W48"/>
    <mergeCell ref="X48:Y48"/>
    <mergeCell ref="B48:C48"/>
    <mergeCell ref="D48:E48"/>
    <mergeCell ref="AF49:AG49"/>
    <mergeCell ref="AH49:AI49"/>
    <mergeCell ref="AJ49:AK49"/>
    <mergeCell ref="AL49:AM49"/>
    <mergeCell ref="B50:C50"/>
    <mergeCell ref="D50:G50"/>
    <mergeCell ref="H50:K50"/>
    <mergeCell ref="L50:O50"/>
    <mergeCell ref="P50:S50"/>
    <mergeCell ref="T50:W50"/>
    <mergeCell ref="T49:U49"/>
    <mergeCell ref="V49:W49"/>
    <mergeCell ref="X49:Y49"/>
    <mergeCell ref="Z49:AA49"/>
    <mergeCell ref="AB49:AC49"/>
    <mergeCell ref="AD49:AE49"/>
    <mergeCell ref="X51:AA51"/>
    <mergeCell ref="AB51:AE51"/>
    <mergeCell ref="AF51:AI51"/>
    <mergeCell ref="AJ51:AM51"/>
    <mergeCell ref="X50:AA50"/>
    <mergeCell ref="AB50:AE50"/>
    <mergeCell ref="AF50:AI50"/>
    <mergeCell ref="AJ50:AM50"/>
    <mergeCell ref="B51:C51"/>
    <mergeCell ref="D51:G51"/>
    <mergeCell ref="H51:K51"/>
    <mergeCell ref="L51:O51"/>
    <mergeCell ref="P51:S51"/>
    <mergeCell ref="T51:W51"/>
    <mergeCell ref="C64:AT64"/>
    <mergeCell ref="C65:AT65"/>
    <mergeCell ref="D59:E59"/>
    <mergeCell ref="F59:J59"/>
    <mergeCell ref="D60:E60"/>
    <mergeCell ref="F60:J60"/>
    <mergeCell ref="D61:E61"/>
    <mergeCell ref="F61:J61"/>
    <mergeCell ref="C54:AT54"/>
    <mergeCell ref="C55:AT55"/>
    <mergeCell ref="C56:AT56"/>
    <mergeCell ref="C57:AT57"/>
    <mergeCell ref="C58:AT58"/>
    <mergeCell ref="C78:AT78"/>
    <mergeCell ref="C79:AT79"/>
    <mergeCell ref="C80:AT80"/>
    <mergeCell ref="T4:U4"/>
    <mergeCell ref="V4:W4"/>
    <mergeCell ref="X4:Y4"/>
    <mergeCell ref="Z4:AA4"/>
    <mergeCell ref="AB4:AC4"/>
    <mergeCell ref="C72:AT72"/>
    <mergeCell ref="C73:AT73"/>
    <mergeCell ref="C74:AT74"/>
    <mergeCell ref="C75:AT75"/>
    <mergeCell ref="C76:AT76"/>
    <mergeCell ref="C77:AT77"/>
    <mergeCell ref="C66:AT66"/>
    <mergeCell ref="C67:AT67"/>
    <mergeCell ref="C68:AT68"/>
    <mergeCell ref="C69:AT69"/>
    <mergeCell ref="C70:AT70"/>
    <mergeCell ref="C71:AT71"/>
    <mergeCell ref="D62:E62"/>
    <mergeCell ref="F62:J62"/>
    <mergeCell ref="D63:E63"/>
    <mergeCell ref="F63:J63"/>
    <mergeCell ref="P1:S1"/>
    <mergeCell ref="P4:S7"/>
    <mergeCell ref="AC2:AE2"/>
    <mergeCell ref="AF2:AH2"/>
    <mergeCell ref="T3:V3"/>
    <mergeCell ref="W3:Y3"/>
    <mergeCell ref="Z3:AB3"/>
    <mergeCell ref="AC3:AE3"/>
    <mergeCell ref="AF3:AH3"/>
    <mergeCell ref="T1:V1"/>
    <mergeCell ref="W1:Y1"/>
    <mergeCell ref="Z1:AB1"/>
    <mergeCell ref="AC1:AE1"/>
    <mergeCell ref="AF1:AH1"/>
    <mergeCell ref="T2:V2"/>
    <mergeCell ref="W2:Y2"/>
    <mergeCell ref="Z2:AB2"/>
    <mergeCell ref="AD4:AE4"/>
    <mergeCell ref="AF4:AH4"/>
    <mergeCell ref="AF5:AH5"/>
    <mergeCell ref="T6:AE6"/>
    <mergeCell ref="T7:V7"/>
    <mergeCell ref="W7:X7"/>
    <mergeCell ref="Y7:AA7"/>
    <mergeCell ref="AN50:AP50"/>
    <mergeCell ref="AN51:AP51"/>
    <mergeCell ref="H36:W36"/>
    <mergeCell ref="H37:O38"/>
    <mergeCell ref="AN46:AP46"/>
    <mergeCell ref="AN47:AO47"/>
    <mergeCell ref="AN48:AO48"/>
    <mergeCell ref="AN49:AO49"/>
    <mergeCell ref="P2:S2"/>
    <mergeCell ref="P3:S3"/>
    <mergeCell ref="P37:S37"/>
    <mergeCell ref="T37:W37"/>
    <mergeCell ref="X37:AA37"/>
    <mergeCell ref="AB37:AE37"/>
    <mergeCell ref="AF37:AI37"/>
    <mergeCell ref="P38:S38"/>
    <mergeCell ref="X38:AA38"/>
    <mergeCell ref="AB38:AE38"/>
    <mergeCell ref="AF38:AI38"/>
    <mergeCell ref="X35:AA35"/>
    <mergeCell ref="AF35:AI35"/>
    <mergeCell ref="X36:AA36"/>
    <mergeCell ref="AF36:AI36"/>
    <mergeCell ref="AD7:AF7"/>
    <mergeCell ref="AF44:AI44"/>
    <mergeCell ref="X43:AA43"/>
    <mergeCell ref="AF43:AI43"/>
    <mergeCell ref="X41:AA41"/>
    <mergeCell ref="AF41:AI41"/>
    <mergeCell ref="G6:J6"/>
    <mergeCell ref="AF39:AI39"/>
    <mergeCell ref="X40:AA40"/>
    <mergeCell ref="AB40:AE40"/>
    <mergeCell ref="AF40:AI40"/>
    <mergeCell ref="X42:AA42"/>
    <mergeCell ref="AF42:AI42"/>
    <mergeCell ref="AG7:AH7"/>
    <mergeCell ref="T38:W38"/>
    <mergeCell ref="X39:AA39"/>
    <mergeCell ref="AB39:AE39"/>
    <mergeCell ref="A33:K33"/>
    <mergeCell ref="L33:AU33"/>
    <mergeCell ref="D27:F27"/>
    <mergeCell ref="G27:J27"/>
    <mergeCell ref="D28:F28"/>
    <mergeCell ref="G28:J28"/>
    <mergeCell ref="A30:J30"/>
    <mergeCell ref="A31:J31"/>
    <mergeCell ref="K4:L4"/>
    <mergeCell ref="M4:N4"/>
    <mergeCell ref="G5:J5"/>
    <mergeCell ref="K5:N5"/>
    <mergeCell ref="K6:N6"/>
    <mergeCell ref="AB35:AE36"/>
    <mergeCell ref="AB43:AE44"/>
    <mergeCell ref="AB41:AE42"/>
    <mergeCell ref="X44:AA44"/>
    <mergeCell ref="G24:J24"/>
    <mergeCell ref="G25:J25"/>
    <mergeCell ref="G26:J26"/>
    <mergeCell ref="G21:J21"/>
    <mergeCell ref="G22:J22"/>
    <mergeCell ref="G23:J23"/>
    <mergeCell ref="G18:J18"/>
    <mergeCell ref="G19:J19"/>
    <mergeCell ref="G20:J20"/>
    <mergeCell ref="G15:J15"/>
    <mergeCell ref="AB7:AC7"/>
    <mergeCell ref="D41:W41"/>
    <mergeCell ref="D42:W42"/>
    <mergeCell ref="D43:W43"/>
    <mergeCell ref="D44:W44"/>
    <mergeCell ref="C5:E5"/>
    <mergeCell ref="B35:C38"/>
    <mergeCell ref="B41:C42"/>
    <mergeCell ref="B43:C44"/>
    <mergeCell ref="D36:G38"/>
    <mergeCell ref="D35:W35"/>
    <mergeCell ref="D39:W39"/>
    <mergeCell ref="B39:C39"/>
    <mergeCell ref="B40:C40"/>
    <mergeCell ref="D40:W40"/>
    <mergeCell ref="D24:F24"/>
    <mergeCell ref="D25:F25"/>
    <mergeCell ref="D26:F26"/>
    <mergeCell ref="D21:F21"/>
    <mergeCell ref="D22:F22"/>
    <mergeCell ref="D23:F23"/>
    <mergeCell ref="D18:F18"/>
    <mergeCell ref="D19:F19"/>
    <mergeCell ref="D20:F20"/>
    <mergeCell ref="D15:F15"/>
    <mergeCell ref="D16:F16"/>
    <mergeCell ref="G16:J16"/>
    <mergeCell ref="D17:F17"/>
    <mergeCell ref="G17:J17"/>
  </mergeCells>
  <phoneticPr fontId="1"/>
  <conditionalFormatting sqref="C13:C29">
    <cfRule type="containsText" dxfId="25" priority="9" operator="containsText" text="超過">
      <formula>NOT(ISERROR(SEARCH("超過",C13)))</formula>
    </cfRule>
  </conditionalFormatting>
  <conditionalFormatting sqref="P4:AH4 P5:S7">
    <cfRule type="expression" dxfId="23" priority="18">
      <formula>$T$2=""</formula>
    </cfRule>
  </conditionalFormatting>
  <conditionalFormatting sqref="T38:W38">
    <cfRule type="expression" dxfId="22" priority="12">
      <formula>AND($K$5="あり",OR($M$4="Ⅰ型",$M$4="Ⅱ型",$M$4="Ⅲ型"))</formula>
    </cfRule>
  </conditionalFormatting>
  <conditionalFormatting sqref="T3:AH3">
    <cfRule type="expression" dxfId="21" priority="5">
      <formula>T$2&lt;&gt;"○"</formula>
    </cfRule>
  </conditionalFormatting>
  <conditionalFormatting sqref="AF38:AI38">
    <cfRule type="containsText" dxfId="20" priority="11" operator="containsText" text="NG">
      <formula>NOT(ISERROR(SEARCH("NG",AF38)))</formula>
    </cfRule>
  </conditionalFormatting>
  <conditionalFormatting sqref="AM9:AO31">
    <cfRule type="expression" dxfId="19" priority="10">
      <formula>$AP$3="4週"</formula>
    </cfRule>
  </conditionalFormatting>
  <conditionalFormatting sqref="AN35:AP35">
    <cfRule type="expression" dxfId="18" priority="14">
      <formula>$AN35&lt;$X35</formula>
    </cfRule>
  </conditionalFormatting>
  <conditionalFormatting sqref="AN36:AP36">
    <cfRule type="expression" dxfId="17" priority="8">
      <formula>$AN$36&lt;$X$36</formula>
    </cfRule>
  </conditionalFormatting>
  <conditionalFormatting sqref="AN39:AP44">
    <cfRule type="expression" dxfId="16" priority="1">
      <formula>AN39&lt;X39</formula>
    </cfRule>
  </conditionalFormatting>
  <conditionalFormatting sqref="AP6:AQ6">
    <cfRule type="expression" dxfId="15" priority="25">
      <formula>$AP$3="4週"</formula>
    </cfRule>
  </conditionalFormatting>
  <conditionalFormatting sqref="AP12:AQ12 AQ13:AQ29">
    <cfRule type="expression" dxfId="14" priority="32">
      <formula>AND($AQ12&lt;&gt;"",IF($AP$3="4週",$AQ12&gt;$AP$5,$AP12&gt;$AP$6))</formula>
    </cfRule>
  </conditionalFormatting>
  <conditionalFormatting sqref="AQ6">
    <cfRule type="expression" dxfId="13" priority="26">
      <formula>$AP$3="4週"</formula>
    </cfRule>
  </conditionalFormatting>
  <conditionalFormatting sqref="BX9:BZ9 BX11:BZ11">
    <cfRule type="expression" dxfId="12" priority="31">
      <formula>$AP$3="4週"</formula>
    </cfRule>
  </conditionalFormatting>
  <dataValidations count="3">
    <dataValidation type="decimal" allowBlank="1" showInputMessage="1" showErrorMessage="1" error="週の勤務時間×4週以上としてください" sqref="AP6:AP7" xr:uid="{2A679232-BADC-4096-A2F2-84E1383CFFC7}">
      <formula1>0</formula1>
      <formula2>184</formula2>
    </dataValidation>
    <dataValidation type="decimal" allowBlank="1" showInputMessage="1" showErrorMessage="1" sqref="AP5" xr:uid="{0BB173B1-93DC-42B1-A55E-09A86D98AB5D}">
      <formula1>32</formula1>
      <formula2>44</formula2>
    </dataValidation>
    <dataValidation type="list" allowBlank="1" showInputMessage="1" showErrorMessage="1" sqref="G2:H2" xr:uid="{10F1A0DD-33E4-4A6E-8022-3C2A8B740830}">
      <formula1>"4,5,6,7,8,9,10,11,12,1,2,3,"</formula1>
    </dataValidation>
  </dataValidations>
  <printOptions horizontalCentered="1"/>
  <pageMargins left="0.19685039370078741" right="0.19685039370078741" top="0.59055118110236227" bottom="0.39370078740157483" header="0.19685039370078741" footer="0.19685039370078741"/>
  <pageSetup paperSize="9" scale="43" fitToWidth="0" fitToHeight="0" orientation="landscape" r:id="rId1"/>
  <rowBreaks count="1" manualBreakCount="1">
    <brk id="51" max="49" man="1"/>
  </rowBreaks>
  <drawing r:id="rId2"/>
  <extLst>
    <ext xmlns:x14="http://schemas.microsoft.com/office/spreadsheetml/2009/9/main" uri="{78C0D931-6437-407d-A8EE-F0AAD7539E65}">
      <x14:conditionalFormattings>
        <x14:conditionalFormatting xmlns:xm="http://schemas.microsoft.com/office/excel/2006/main">
          <x14:cfRule type="expression" priority="23" id="{3B447437-D428-4A15-B159-B11BBA50B571}">
            <xm:f>AND($K$5="あり",COUNTIF(マスタ!$K$3:$K$6,$K$4)=0)</xm:f>
            <x14:dxf>
              <fill>
                <patternFill>
                  <bgColor rgb="FFFF0000"/>
                </patternFill>
              </fill>
            </x14:dxf>
          </x14:cfRule>
          <xm:sqref>K5</xm:sqref>
        </x14:conditionalFormatting>
      </x14:conditionalFormattings>
    </ext>
    <ext xmlns:x14="http://schemas.microsoft.com/office/spreadsheetml/2009/9/main" uri="{CCE6A557-97BC-4b89-ADB6-D9C93CAAB3DF}">
      <x14:dataValidations xmlns:xm="http://schemas.microsoft.com/office/excel/2006/main" count="11">
        <x14:dataValidation type="list" allowBlank="1" showInputMessage="1" showErrorMessage="1" xr:uid="{17FB57F7-3803-4FC6-B441-E8149BCEFCCF}">
          <x14:formula1>
            <xm:f>マスタ!$G$2:$G$7</xm:f>
          </x14:formula1>
          <xm:sqref>C13:C28</xm:sqref>
        </x14:dataValidation>
        <x14:dataValidation type="list" errorStyle="warning" allowBlank="1" showInputMessage="1" showErrorMessage="1" xr:uid="{3BBF6F7A-8294-4164-96F0-FA6B0A5D77C3}">
          <x14:formula1>
            <xm:f>別添①勤務時間!$A$3:$A$39</xm:f>
          </x14:formula1>
          <xm:sqref>K13:AO28</xm:sqref>
        </x14:dataValidation>
        <x14:dataValidation type="list" allowBlank="1" showInputMessage="1" showErrorMessage="1" xr:uid="{7C596F86-C401-45CE-BEAE-0645733EB1FA}">
          <x14:formula1>
            <xm:f>マスタ!$A$2:$A$5</xm:f>
          </x14:formula1>
          <xm:sqref>B2</xm:sqref>
        </x14:dataValidation>
        <x14:dataValidation type="list" allowBlank="1" showInputMessage="1" showErrorMessage="1" xr:uid="{C7CA753E-6088-4E27-BBC5-CB4D224309B7}">
          <x14:formula1>
            <xm:f>マスタ!$J$2:$J$4</xm:f>
          </x14:formula1>
          <xm:sqref>AS13:AS28 K12:AO12 T2:AH2</xm:sqref>
        </x14:dataValidation>
        <x14:dataValidation type="list" errorStyle="warning" allowBlank="1" showInputMessage="1" showErrorMessage="1" xr:uid="{8A6641D4-A060-484D-8A54-027B1D8DDFCB}">
          <x14:formula1>
            <xm:f>マスタ!$F$2:$F$26</xm:f>
          </x14:formula1>
          <xm:sqref>B13:B28</xm:sqref>
        </x14:dataValidation>
        <x14:dataValidation type="list" allowBlank="1" showInputMessage="1" showErrorMessage="1" xr:uid="{81E09984-CC27-4D3C-9101-F6E0829F532B}">
          <x14:formula1>
            <xm:f>マスタ!$I$2:$I$5</xm:f>
          </x14:formula1>
          <xm:sqref>AP4</xm:sqref>
        </x14:dataValidation>
        <x14:dataValidation type="list" allowBlank="1" showInputMessage="1" showErrorMessage="1" xr:uid="{75D2A3EF-26B1-4B71-93F3-89BCB1AFFF74}">
          <x14:formula1>
            <xm:f>マスタ!$H$2:$H$5</xm:f>
          </x14:formula1>
          <xm:sqref>AP3</xm:sqref>
        </x14:dataValidation>
        <x14:dataValidation type="list" allowBlank="1" showInputMessage="1" showErrorMessage="1" xr:uid="{9121B071-F5DC-443A-BE46-8595A8EC6EC4}">
          <x14:formula1>
            <xm:f>マスタ!$C$2:$C$7</xm:f>
          </x14:formula1>
          <xm:sqref>AP1:AU1</xm:sqref>
        </x14:dataValidation>
        <x14:dataValidation type="list" allowBlank="1" showInputMessage="1" showErrorMessage="1" xr:uid="{B7AC872D-A78F-4EE1-B546-B3F4B503C010}">
          <x14:formula1>
            <xm:f>マスタ!$N$2:$N$5</xm:f>
          </x14:formula1>
          <xm:sqref>K5</xm:sqref>
        </x14:dataValidation>
        <x14:dataValidation type="list" allowBlank="1" showInputMessage="1" showErrorMessage="1" xr:uid="{BEE7C5EC-9470-43C6-A697-FBDC692B705C}">
          <x14:formula1>
            <xm:f>マスタ!$K$2:$K$14</xm:f>
          </x14:formula1>
          <xm:sqref>K4</xm:sqref>
        </x14:dataValidation>
        <x14:dataValidation type="list" allowBlank="1" showInputMessage="1" showErrorMessage="1" xr:uid="{8F1B1FA3-1639-45C9-A6DF-77B0E28F00FE}">
          <x14:formula1>
            <xm:f>マスタ!$P$2:$P$6</xm:f>
          </x14:formula1>
          <xm:sqref>K6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F8E99-360B-420F-8C41-FCAFB95B0453}">
  <sheetPr>
    <tabColor theme="7"/>
    <pageSetUpPr fitToPage="1"/>
  </sheetPr>
  <dimension ref="A1:L45"/>
  <sheetViews>
    <sheetView view="pageBreakPreview" zoomScaleNormal="100" zoomScaleSheetLayoutView="100" workbookViewId="0">
      <selection activeCell="B3" sqref="B3"/>
    </sheetView>
  </sheetViews>
  <sheetFormatPr defaultColWidth="2.5" defaultRowHeight="15" customHeight="1"/>
  <cols>
    <col min="1" max="10" width="10" style="1" customWidth="1"/>
    <col min="11" max="11" width="60" style="1" customWidth="1"/>
    <col min="12" max="12" width="25.5" style="216" customWidth="1"/>
    <col min="13" max="16384" width="2.5" style="1"/>
  </cols>
  <sheetData>
    <row r="1" spans="1:12" ht="16.8" thickBot="1">
      <c r="A1" s="55" t="s">
        <v>386</v>
      </c>
    </row>
    <row r="2" spans="1:12" ht="30" customHeight="1">
      <c r="A2" s="6" t="s">
        <v>8</v>
      </c>
      <c r="B2" s="10" t="s">
        <v>9</v>
      </c>
      <c r="C2" s="6" t="s">
        <v>10</v>
      </c>
      <c r="D2" s="10" t="s">
        <v>11</v>
      </c>
      <c r="E2" s="11" t="s">
        <v>12</v>
      </c>
      <c r="F2" s="8" t="s">
        <v>13</v>
      </c>
      <c r="G2" s="6" t="s">
        <v>14</v>
      </c>
      <c r="H2" s="14" t="s">
        <v>15</v>
      </c>
      <c r="I2" s="8" t="s">
        <v>16</v>
      </c>
      <c r="J2" s="6" t="s">
        <v>17</v>
      </c>
      <c r="K2" s="14" t="s">
        <v>18</v>
      </c>
      <c r="L2" s="217" t="s">
        <v>394</v>
      </c>
    </row>
    <row r="3" spans="1:12" ht="15" customHeight="1">
      <c r="A3" s="28"/>
      <c r="B3" s="29"/>
      <c r="C3" s="28"/>
      <c r="D3" s="29"/>
      <c r="E3" s="30"/>
      <c r="F3" s="31"/>
      <c r="G3" s="28"/>
      <c r="H3" s="32"/>
      <c r="I3" s="31"/>
      <c r="J3" s="28"/>
      <c r="K3" s="32"/>
      <c r="L3" s="218"/>
    </row>
    <row r="4" spans="1:12" ht="15" customHeight="1">
      <c r="A4" s="222" t="s">
        <v>19</v>
      </c>
      <c r="B4" s="12"/>
      <c r="C4" s="7"/>
      <c r="D4" s="12"/>
      <c r="E4" s="13"/>
      <c r="F4" s="9"/>
      <c r="G4" s="7"/>
      <c r="H4" s="16">
        <f>SUM(IF(C4&lt;B4,C4-B4+1,C4-B4),IF(E4&lt;D4,E4-D4+1,E4-D4),IF(G4&lt;F4,G4-F4+1,G4-F4))</f>
        <v>0</v>
      </c>
      <c r="I4" s="9"/>
      <c r="J4" s="17">
        <f>ROUND((H4-I4)*24,2)</f>
        <v>0</v>
      </c>
      <c r="K4" s="15" t="str">
        <f>IF(COUNTA($C4:$G4)=0,"",IF(COUNTIF($A4,"休*")=1,CONCATENATE(A4&amp;J4&amp;"h  "),CONCATENATE($A4,TEXT($B4,"h:mm"),TEXT($C4,"～h:mm"),IF($D4="","",CONCATENATE(TEXT($D4,",　　h:mm"),TEXT($E4,"～h:mm"))),IF($F4="","",CONCATENATE(TEXT($F4,",　　h:mm"),TEXT($G4,"～h:mm"))),"　(",J4,"h)　　")))</f>
        <v/>
      </c>
      <c r="L4" s="219" t="str" cm="1">
        <f t="array" ref="L4">IF(K4="","",IFERROR(INDEX($L$3:$L3,MATCH(MAX(LEN($L$3:$L3)),LEN($L$3:$L3),0)),"")&amp;K4)</f>
        <v/>
      </c>
    </row>
    <row r="5" spans="1:12" ht="15" customHeight="1">
      <c r="A5" s="222" t="s">
        <v>21</v>
      </c>
      <c r="B5" s="12"/>
      <c r="C5" s="7"/>
      <c r="D5" s="12"/>
      <c r="E5" s="13"/>
      <c r="F5" s="9"/>
      <c r="G5" s="7"/>
      <c r="H5" s="16">
        <f t="shared" ref="H5:H38" si="0">SUM(IF(C5&lt;B5,C5-B5+1,C5-B5),IF(E5&lt;D5,E5-D5+1,E5-D5),IF(G5&lt;F5,G5-F5+1,G5-F5))</f>
        <v>0</v>
      </c>
      <c r="I5" s="9"/>
      <c r="J5" s="17">
        <f t="shared" ref="J5:J36" si="1">ROUND((H5-I5)*24,2)</f>
        <v>0</v>
      </c>
      <c r="K5" s="15" t="str">
        <f t="shared" ref="K5:K37" si="2">IF(COUNTA($C5:$G5)=0,"",IF(COUNTIF($A5,"休*")=1,CONCATENATE(A5&amp;J5&amp;"h  "),CONCATENATE($A5,TEXT($B5,"h:mm"),TEXT($C5,"～h:mm"),IF($D5="","",CONCATENATE(TEXT($D5,",　　h:mm"),TEXT($E5,"～h:mm"))),IF($F5="","",CONCATENATE(TEXT($F5,",　　h:mm"),TEXT($G5,"～h:mm"))),"　(",J5,"h)　　")))</f>
        <v/>
      </c>
      <c r="L5" s="219" t="str" cm="1">
        <f t="array" ref="L5">IF(K5="","",IFERROR(INDEX($L$3:$L4,MATCH(MAX(LEN($L$3:$L4)),LEN($L$3:$L4),0)),"")&amp;K5)</f>
        <v/>
      </c>
    </row>
    <row r="6" spans="1:12" ht="15" customHeight="1">
      <c r="A6" s="222" t="s">
        <v>23</v>
      </c>
      <c r="B6" s="12"/>
      <c r="C6" s="7"/>
      <c r="D6" s="12"/>
      <c r="E6" s="13"/>
      <c r="F6" s="9"/>
      <c r="G6" s="7"/>
      <c r="H6" s="16">
        <f t="shared" si="0"/>
        <v>0</v>
      </c>
      <c r="I6" s="9"/>
      <c r="J6" s="17">
        <f t="shared" si="1"/>
        <v>0</v>
      </c>
      <c r="K6" s="15" t="str">
        <f t="shared" si="2"/>
        <v/>
      </c>
      <c r="L6" s="219" t="str" cm="1">
        <f t="array" ref="L6">IF(K6="","",IFERROR(INDEX($L$3:$L5,MATCH(MAX(LEN($L$3:$L5)),LEN($L$3:$L5),0)),"")&amp;K6)</f>
        <v/>
      </c>
    </row>
    <row r="7" spans="1:12" ht="15" customHeight="1">
      <c r="A7" s="222" t="s">
        <v>25</v>
      </c>
      <c r="B7" s="12"/>
      <c r="C7" s="7"/>
      <c r="D7" s="12"/>
      <c r="E7" s="13"/>
      <c r="F7" s="9"/>
      <c r="G7" s="7"/>
      <c r="H7" s="16">
        <f t="shared" si="0"/>
        <v>0</v>
      </c>
      <c r="I7" s="9"/>
      <c r="J7" s="17">
        <f t="shared" si="1"/>
        <v>0</v>
      </c>
      <c r="K7" s="15" t="str">
        <f t="shared" si="2"/>
        <v/>
      </c>
      <c r="L7" s="219" t="str" cm="1">
        <f t="array" ref="L7">IF(K7="","",IFERROR(INDEX($L$3:$L6,MATCH(MAX(LEN($L$3:$L6)),LEN($L$3:$L6),0)),"")&amp;K7)</f>
        <v/>
      </c>
    </row>
    <row r="8" spans="1:12" ht="15" customHeight="1">
      <c r="A8" s="222" t="s">
        <v>27</v>
      </c>
      <c r="B8" s="12"/>
      <c r="C8" s="7"/>
      <c r="D8" s="12"/>
      <c r="E8" s="13"/>
      <c r="F8" s="9"/>
      <c r="G8" s="7"/>
      <c r="H8" s="16">
        <f t="shared" si="0"/>
        <v>0</v>
      </c>
      <c r="I8" s="9"/>
      <c r="J8" s="17">
        <f t="shared" si="1"/>
        <v>0</v>
      </c>
      <c r="K8" s="15" t="str">
        <f t="shared" si="2"/>
        <v/>
      </c>
      <c r="L8" s="219" t="str" cm="1">
        <f t="array" ref="L8">IF(K8="","",IFERROR(INDEX($L$3:$L7,MATCH(MAX(LEN($L$3:$L7)),LEN($L$3:$L7),0)),"")&amp;K8)</f>
        <v/>
      </c>
    </row>
    <row r="9" spans="1:12" ht="15" customHeight="1">
      <c r="A9" s="222" t="s">
        <v>29</v>
      </c>
      <c r="B9" s="12"/>
      <c r="C9" s="7"/>
      <c r="D9" s="12"/>
      <c r="E9" s="13"/>
      <c r="F9" s="9"/>
      <c r="G9" s="7"/>
      <c r="H9" s="16">
        <f t="shared" si="0"/>
        <v>0</v>
      </c>
      <c r="I9" s="9"/>
      <c r="J9" s="17">
        <f t="shared" si="1"/>
        <v>0</v>
      </c>
      <c r="K9" s="15" t="str">
        <f t="shared" si="2"/>
        <v/>
      </c>
      <c r="L9" s="219" t="str" cm="1">
        <f t="array" ref="L9">IF(K9="","",IFERROR(INDEX($L$3:$L8,MATCH(MAX(LEN($L$3:$L8)),LEN($L$3:$L8),0)),"")&amp;K9)</f>
        <v/>
      </c>
    </row>
    <row r="10" spans="1:12" ht="15" customHeight="1">
      <c r="A10" s="222" t="s">
        <v>31</v>
      </c>
      <c r="B10" s="12"/>
      <c r="C10" s="7"/>
      <c r="D10" s="12"/>
      <c r="E10" s="13"/>
      <c r="F10" s="9"/>
      <c r="G10" s="7"/>
      <c r="H10" s="16">
        <f t="shared" si="0"/>
        <v>0</v>
      </c>
      <c r="I10" s="9"/>
      <c r="J10" s="17">
        <f t="shared" si="1"/>
        <v>0</v>
      </c>
      <c r="K10" s="15" t="str">
        <f t="shared" si="2"/>
        <v/>
      </c>
      <c r="L10" s="219" t="str" cm="1">
        <f t="array" ref="L10">IF(K10="","",IFERROR(INDEX($L$3:$L9,MATCH(MAX(LEN($L$3:$L9)),LEN($L$3:$L9),0)),"")&amp;K10)</f>
        <v/>
      </c>
    </row>
    <row r="11" spans="1:12" ht="15" customHeight="1">
      <c r="A11" s="222" t="s">
        <v>33</v>
      </c>
      <c r="B11" s="12"/>
      <c r="C11" s="7"/>
      <c r="D11" s="12"/>
      <c r="E11" s="13"/>
      <c r="F11" s="9"/>
      <c r="G11" s="7"/>
      <c r="H11" s="16">
        <f t="shared" si="0"/>
        <v>0</v>
      </c>
      <c r="I11" s="9"/>
      <c r="J11" s="17">
        <f t="shared" si="1"/>
        <v>0</v>
      </c>
      <c r="K11" s="15" t="str">
        <f t="shared" si="2"/>
        <v/>
      </c>
      <c r="L11" s="219" t="str" cm="1">
        <f t="array" ref="L11">IF(K11="","",IFERROR(INDEX($L$3:$L10,MATCH(MAX(LEN($L$3:$L10)),LEN($L$3:$L10),0)),"")&amp;K11)</f>
        <v/>
      </c>
    </row>
    <row r="12" spans="1:12" ht="15" customHeight="1">
      <c r="A12" s="222" t="s">
        <v>35</v>
      </c>
      <c r="B12" s="12"/>
      <c r="C12" s="7"/>
      <c r="D12" s="12"/>
      <c r="E12" s="13"/>
      <c r="F12" s="9"/>
      <c r="G12" s="7"/>
      <c r="H12" s="16">
        <f t="shared" si="0"/>
        <v>0</v>
      </c>
      <c r="I12" s="9"/>
      <c r="J12" s="17">
        <f t="shared" si="1"/>
        <v>0</v>
      </c>
      <c r="K12" s="15" t="str">
        <f t="shared" si="2"/>
        <v/>
      </c>
      <c r="L12" s="219" t="str" cm="1">
        <f t="array" ref="L12">IF(K12="","",IFERROR(INDEX($L$3:$L11,MATCH(MAX(LEN($L$3:$L11)),LEN($L$3:$L11),0)),"")&amp;K12)</f>
        <v/>
      </c>
    </row>
    <row r="13" spans="1:12" ht="15" customHeight="1">
      <c r="A13" s="222" t="s">
        <v>37</v>
      </c>
      <c r="B13" s="12"/>
      <c r="C13" s="7"/>
      <c r="D13" s="12"/>
      <c r="E13" s="13"/>
      <c r="F13" s="9"/>
      <c r="G13" s="7"/>
      <c r="H13" s="16">
        <f t="shared" si="0"/>
        <v>0</v>
      </c>
      <c r="I13" s="9"/>
      <c r="J13" s="17">
        <f t="shared" si="1"/>
        <v>0</v>
      </c>
      <c r="K13" s="15" t="str">
        <f t="shared" si="2"/>
        <v/>
      </c>
      <c r="L13" s="219" t="str" cm="1">
        <f t="array" ref="L13">IF(K13="","",IFERROR(INDEX($L$3:$L12,MATCH(MAX(LEN($L$3:$L12)),LEN($L$3:$L12),0)),"")&amp;K13)</f>
        <v/>
      </c>
    </row>
    <row r="14" spans="1:12" ht="15" customHeight="1">
      <c r="A14" s="222" t="s">
        <v>39</v>
      </c>
      <c r="B14" s="12"/>
      <c r="C14" s="7"/>
      <c r="D14" s="12"/>
      <c r="E14" s="13"/>
      <c r="F14" s="9"/>
      <c r="G14" s="7"/>
      <c r="H14" s="16">
        <f t="shared" si="0"/>
        <v>0</v>
      </c>
      <c r="I14" s="9"/>
      <c r="J14" s="17">
        <f t="shared" si="1"/>
        <v>0</v>
      </c>
      <c r="K14" s="15" t="str">
        <f t="shared" si="2"/>
        <v/>
      </c>
      <c r="L14" s="219" t="str" cm="1">
        <f t="array" ref="L14">IF(K14="","",IFERROR(INDEX($L$3:$L13,MATCH(MAX(LEN($L$3:$L13)),LEN($L$3:$L13),0)),"")&amp;K14)</f>
        <v/>
      </c>
    </row>
    <row r="15" spans="1:12" ht="15" customHeight="1">
      <c r="A15" s="222" t="s">
        <v>41</v>
      </c>
      <c r="B15" s="12"/>
      <c r="C15" s="7"/>
      <c r="D15" s="12"/>
      <c r="E15" s="13"/>
      <c r="F15" s="9"/>
      <c r="G15" s="7"/>
      <c r="H15" s="16">
        <f t="shared" si="0"/>
        <v>0</v>
      </c>
      <c r="I15" s="9"/>
      <c r="J15" s="17">
        <f t="shared" si="1"/>
        <v>0</v>
      </c>
      <c r="K15" s="15" t="str">
        <f t="shared" si="2"/>
        <v/>
      </c>
      <c r="L15" s="219" t="str" cm="1">
        <f t="array" ref="L15">IF(K15="","",IFERROR(INDEX($L$3:$L14,MATCH(MAX(LEN($L$3:$L14)),LEN($L$3:$L14),0)),"")&amp;K15)</f>
        <v/>
      </c>
    </row>
    <row r="16" spans="1:12" ht="15" customHeight="1">
      <c r="A16" s="222" t="s">
        <v>43</v>
      </c>
      <c r="B16" s="12"/>
      <c r="C16" s="7"/>
      <c r="D16" s="12"/>
      <c r="E16" s="13"/>
      <c r="F16" s="9"/>
      <c r="G16" s="7"/>
      <c r="H16" s="16">
        <f t="shared" si="0"/>
        <v>0</v>
      </c>
      <c r="I16" s="9"/>
      <c r="J16" s="17">
        <f t="shared" si="1"/>
        <v>0</v>
      </c>
      <c r="K16" s="15" t="str">
        <f t="shared" si="2"/>
        <v/>
      </c>
      <c r="L16" s="219" t="str" cm="1">
        <f t="array" ref="L16">IF(K16="","",IFERROR(INDEX($L$3:$L15,MATCH(MAX(LEN($L$3:$L15)),LEN($L$3:$L15),0)),"")&amp;K16)</f>
        <v/>
      </c>
    </row>
    <row r="17" spans="1:12" ht="15" customHeight="1">
      <c r="A17" s="222" t="s">
        <v>45</v>
      </c>
      <c r="B17" s="12"/>
      <c r="C17" s="7"/>
      <c r="D17" s="12"/>
      <c r="E17" s="13"/>
      <c r="F17" s="9"/>
      <c r="G17" s="7"/>
      <c r="H17" s="16">
        <f t="shared" si="0"/>
        <v>0</v>
      </c>
      <c r="I17" s="9"/>
      <c r="J17" s="17">
        <f t="shared" si="1"/>
        <v>0</v>
      </c>
      <c r="K17" s="15" t="str">
        <f t="shared" si="2"/>
        <v/>
      </c>
      <c r="L17" s="219" t="str" cm="1">
        <f t="array" ref="L17">IF(K17="","",IFERROR(INDEX($L$3:$L16,MATCH(MAX(LEN($L$3:$L16)),LEN($L$3:$L16),0)),"")&amp;K17)</f>
        <v/>
      </c>
    </row>
    <row r="18" spans="1:12" ht="15" customHeight="1">
      <c r="A18" s="222" t="s">
        <v>47</v>
      </c>
      <c r="B18" s="12"/>
      <c r="C18" s="7"/>
      <c r="D18" s="12"/>
      <c r="E18" s="13"/>
      <c r="F18" s="9"/>
      <c r="G18" s="7"/>
      <c r="H18" s="16">
        <f t="shared" si="0"/>
        <v>0</v>
      </c>
      <c r="I18" s="9"/>
      <c r="J18" s="17">
        <f t="shared" si="1"/>
        <v>0</v>
      </c>
      <c r="K18" s="15" t="str">
        <f t="shared" si="2"/>
        <v/>
      </c>
      <c r="L18" s="219" t="str" cm="1">
        <f t="array" ref="L18">IF(K18="","",IFERROR(INDEX($L$3:$L17,MATCH(MAX(LEN($L$3:$L17)),LEN($L$3:$L17),0)),"")&amp;K18)</f>
        <v/>
      </c>
    </row>
    <row r="19" spans="1:12" ht="15" customHeight="1">
      <c r="A19" s="222" t="s">
        <v>49</v>
      </c>
      <c r="B19" s="12"/>
      <c r="C19" s="7"/>
      <c r="D19" s="12"/>
      <c r="E19" s="13"/>
      <c r="F19" s="9"/>
      <c r="G19" s="7"/>
      <c r="H19" s="16">
        <f t="shared" si="0"/>
        <v>0</v>
      </c>
      <c r="I19" s="9"/>
      <c r="J19" s="17">
        <f t="shared" si="1"/>
        <v>0</v>
      </c>
      <c r="K19" s="15" t="str">
        <f t="shared" si="2"/>
        <v/>
      </c>
      <c r="L19" s="219" t="str" cm="1">
        <f t="array" ref="L19">IF(K19="","",IFERROR(INDEX($L$3:$L18,MATCH(MAX(LEN($L$3:$L18)),LEN($L$3:$L18),0)),"")&amp;K19)</f>
        <v/>
      </c>
    </row>
    <row r="20" spans="1:12" ht="15" customHeight="1">
      <c r="A20" s="222" t="s">
        <v>51</v>
      </c>
      <c r="B20" s="12"/>
      <c r="C20" s="7"/>
      <c r="D20" s="12"/>
      <c r="E20" s="13"/>
      <c r="F20" s="9"/>
      <c r="G20" s="7"/>
      <c r="H20" s="16">
        <f t="shared" si="0"/>
        <v>0</v>
      </c>
      <c r="I20" s="9"/>
      <c r="J20" s="17">
        <f t="shared" si="1"/>
        <v>0</v>
      </c>
      <c r="K20" s="15" t="str">
        <f t="shared" si="2"/>
        <v/>
      </c>
      <c r="L20" s="219" t="str" cm="1">
        <f t="array" ref="L20">IF(K20="","",IFERROR(INDEX($L$3:$L19,MATCH(MAX(LEN($L$3:$L19)),LEN($L$3:$L19),0)),"")&amp;K20)</f>
        <v/>
      </c>
    </row>
    <row r="21" spans="1:12" ht="15" customHeight="1">
      <c r="A21" s="222" t="s">
        <v>53</v>
      </c>
      <c r="B21" s="12"/>
      <c r="C21" s="7"/>
      <c r="D21" s="12"/>
      <c r="E21" s="13"/>
      <c r="F21" s="9"/>
      <c r="G21" s="7"/>
      <c r="H21" s="16">
        <f t="shared" si="0"/>
        <v>0</v>
      </c>
      <c r="I21" s="9"/>
      <c r="J21" s="17">
        <f t="shared" si="1"/>
        <v>0</v>
      </c>
      <c r="K21" s="15" t="str">
        <f t="shared" si="2"/>
        <v/>
      </c>
      <c r="L21" s="219" t="str" cm="1">
        <f t="array" ref="L21">IF(K21="","",IFERROR(INDEX($L$3:$L20,MATCH(MAX(LEN($L$3:$L20)),LEN($L$3:$L20),0)),"")&amp;K21)</f>
        <v/>
      </c>
    </row>
    <row r="22" spans="1:12" ht="15" customHeight="1">
      <c r="A22" s="222" t="s">
        <v>55</v>
      </c>
      <c r="B22" s="12"/>
      <c r="C22" s="7"/>
      <c r="D22" s="12"/>
      <c r="E22" s="13"/>
      <c r="F22" s="9"/>
      <c r="G22" s="7"/>
      <c r="H22" s="16">
        <f t="shared" si="0"/>
        <v>0</v>
      </c>
      <c r="I22" s="9"/>
      <c r="J22" s="17">
        <f t="shared" si="1"/>
        <v>0</v>
      </c>
      <c r="K22" s="15" t="str">
        <f t="shared" si="2"/>
        <v/>
      </c>
      <c r="L22" s="219" t="str" cm="1">
        <f t="array" ref="L22">IF(K22="","",IFERROR(INDEX($L$3:$L21,MATCH(MAX(LEN($L$3:$L21)),LEN($L$3:$L21),0)),"")&amp;K22)</f>
        <v/>
      </c>
    </row>
    <row r="23" spans="1:12" ht="15" customHeight="1">
      <c r="A23" s="222" t="s">
        <v>57</v>
      </c>
      <c r="B23" s="12"/>
      <c r="C23" s="7"/>
      <c r="D23" s="12"/>
      <c r="E23" s="13"/>
      <c r="F23" s="9"/>
      <c r="G23" s="7"/>
      <c r="H23" s="16">
        <f t="shared" si="0"/>
        <v>0</v>
      </c>
      <c r="I23" s="9"/>
      <c r="J23" s="17">
        <f t="shared" si="1"/>
        <v>0</v>
      </c>
      <c r="K23" s="15" t="str">
        <f t="shared" si="2"/>
        <v/>
      </c>
      <c r="L23" s="219" t="str" cm="1">
        <f t="array" ref="L23">IF(K23="","",IFERROR(INDEX($L$3:$L22,MATCH(MAX(LEN($L$3:$L22)),LEN($L$3:$L22),0)),"")&amp;K23)</f>
        <v/>
      </c>
    </row>
    <row r="24" spans="1:12" ht="15" customHeight="1">
      <c r="A24" s="222" t="s">
        <v>59</v>
      </c>
      <c r="B24" s="12"/>
      <c r="C24" s="7"/>
      <c r="D24" s="12"/>
      <c r="E24" s="13"/>
      <c r="F24" s="9"/>
      <c r="G24" s="7"/>
      <c r="H24" s="16">
        <f t="shared" si="0"/>
        <v>0</v>
      </c>
      <c r="I24" s="9"/>
      <c r="J24" s="17">
        <f t="shared" si="1"/>
        <v>0</v>
      </c>
      <c r="K24" s="15" t="str">
        <f t="shared" si="2"/>
        <v/>
      </c>
      <c r="L24" s="219" t="str" cm="1">
        <f t="array" ref="L24">IF(K24="","",IFERROR(INDEX($L$3:$L23,MATCH(MAX(LEN($L$3:$L23)),LEN($L$3:$L23),0)),"")&amp;K24)</f>
        <v/>
      </c>
    </row>
    <row r="25" spans="1:12" ht="15" customHeight="1">
      <c r="A25" s="222" t="s">
        <v>60</v>
      </c>
      <c r="B25" s="12"/>
      <c r="C25" s="7"/>
      <c r="D25" s="12"/>
      <c r="E25" s="13"/>
      <c r="F25" s="9"/>
      <c r="G25" s="7"/>
      <c r="H25" s="16">
        <f t="shared" si="0"/>
        <v>0</v>
      </c>
      <c r="I25" s="9"/>
      <c r="J25" s="17">
        <f t="shared" si="1"/>
        <v>0</v>
      </c>
      <c r="K25" s="15" t="str">
        <f t="shared" si="2"/>
        <v/>
      </c>
      <c r="L25" s="219" t="str" cm="1">
        <f t="array" ref="L25">IF(K25="","",IFERROR(INDEX($L$3:$L24,MATCH(MAX(LEN($L$3:$L24)),LEN($L$3:$L24),0)),"")&amp;K25)</f>
        <v/>
      </c>
    </row>
    <row r="26" spans="1:12" ht="15" customHeight="1">
      <c r="A26" s="222" t="s">
        <v>61</v>
      </c>
      <c r="B26" s="12"/>
      <c r="C26" s="7"/>
      <c r="D26" s="12"/>
      <c r="E26" s="13"/>
      <c r="F26" s="9"/>
      <c r="G26" s="7"/>
      <c r="H26" s="16">
        <f t="shared" si="0"/>
        <v>0</v>
      </c>
      <c r="I26" s="9"/>
      <c r="J26" s="17">
        <f t="shared" si="1"/>
        <v>0</v>
      </c>
      <c r="K26" s="15" t="str">
        <f t="shared" si="2"/>
        <v/>
      </c>
      <c r="L26" s="219" t="str" cm="1">
        <f t="array" ref="L26">IF(K26="","",IFERROR(INDEX($L$3:$L25,MATCH(MAX(LEN($L$3:$L25)),LEN($L$3:$L25),0)),"")&amp;K26)</f>
        <v/>
      </c>
    </row>
    <row r="27" spans="1:12" ht="15" customHeight="1">
      <c r="A27" s="222" t="s">
        <v>62</v>
      </c>
      <c r="B27" s="12"/>
      <c r="C27" s="7"/>
      <c r="D27" s="12"/>
      <c r="E27" s="13"/>
      <c r="F27" s="9"/>
      <c r="G27" s="7"/>
      <c r="H27" s="16">
        <f t="shared" si="0"/>
        <v>0</v>
      </c>
      <c r="I27" s="9"/>
      <c r="J27" s="17">
        <f t="shared" si="1"/>
        <v>0</v>
      </c>
      <c r="K27" s="15" t="str">
        <f t="shared" si="2"/>
        <v/>
      </c>
      <c r="L27" s="219" t="str" cm="1">
        <f t="array" ref="L27">IF(K27="","",IFERROR(INDEX($L$3:$L26,MATCH(MAX(LEN($L$3:$L26)),LEN($L$3:$L26),0)),"")&amp;K27)</f>
        <v/>
      </c>
    </row>
    <row r="28" spans="1:12" ht="15" customHeight="1">
      <c r="A28" s="222" t="s">
        <v>63</v>
      </c>
      <c r="B28" s="12"/>
      <c r="C28" s="7"/>
      <c r="D28" s="12"/>
      <c r="E28" s="13"/>
      <c r="F28" s="9"/>
      <c r="G28" s="7"/>
      <c r="H28" s="16">
        <f t="shared" si="0"/>
        <v>0</v>
      </c>
      <c r="I28" s="9"/>
      <c r="J28" s="17">
        <f t="shared" si="1"/>
        <v>0</v>
      </c>
      <c r="K28" s="15" t="str">
        <f t="shared" si="2"/>
        <v/>
      </c>
      <c r="L28" s="219" t="str" cm="1">
        <f t="array" ref="L28">IF(K28="","",IFERROR(INDEX($L$3:$L27,MATCH(MAX(LEN($L$3:$L27)),LEN($L$3:$L27),0)),"")&amp;K28)</f>
        <v/>
      </c>
    </row>
    <row r="29" spans="1:12" ht="15" customHeight="1">
      <c r="A29" s="222" t="s">
        <v>64</v>
      </c>
      <c r="B29" s="12"/>
      <c r="C29" s="7"/>
      <c r="D29" s="12"/>
      <c r="E29" s="13"/>
      <c r="F29" s="9"/>
      <c r="G29" s="7"/>
      <c r="H29" s="16">
        <f t="shared" si="0"/>
        <v>0</v>
      </c>
      <c r="I29" s="9"/>
      <c r="J29" s="17">
        <f t="shared" si="1"/>
        <v>0</v>
      </c>
      <c r="K29" s="15" t="str">
        <f t="shared" si="2"/>
        <v/>
      </c>
      <c r="L29" s="219" t="str" cm="1">
        <f t="array" ref="L29">IF(K29="","",IFERROR(INDEX($L$3:$L28,MATCH(MAX(LEN($L$3:$L28)),LEN($L$3:$L28),0)),"")&amp;K29)</f>
        <v/>
      </c>
    </row>
    <row r="30" spans="1:12" ht="15" customHeight="1">
      <c r="A30" s="222" t="s">
        <v>65</v>
      </c>
      <c r="B30" s="12"/>
      <c r="C30" s="7"/>
      <c r="D30" s="12"/>
      <c r="E30" s="13"/>
      <c r="F30" s="9"/>
      <c r="G30" s="7"/>
      <c r="H30" s="16">
        <f t="shared" si="0"/>
        <v>0</v>
      </c>
      <c r="I30" s="9"/>
      <c r="J30" s="17">
        <f t="shared" si="1"/>
        <v>0</v>
      </c>
      <c r="K30" s="15" t="str">
        <f t="shared" si="2"/>
        <v/>
      </c>
      <c r="L30" s="219" t="str" cm="1">
        <f t="array" ref="L30">IF(K30="","",IFERROR(INDEX($L$3:$L29,MATCH(MAX(LEN($L$3:$L29)),LEN($L$3:$L29),0)),"")&amp;K30)</f>
        <v/>
      </c>
    </row>
    <row r="31" spans="1:12" ht="15" customHeight="1">
      <c r="A31" s="222" t="s">
        <v>66</v>
      </c>
      <c r="B31" s="12"/>
      <c r="C31" s="7"/>
      <c r="D31" s="12"/>
      <c r="E31" s="13"/>
      <c r="F31" s="9"/>
      <c r="G31" s="7"/>
      <c r="H31" s="16">
        <f t="shared" si="0"/>
        <v>0</v>
      </c>
      <c r="I31" s="9"/>
      <c r="J31" s="17">
        <f t="shared" si="1"/>
        <v>0</v>
      </c>
      <c r="K31" s="15" t="str">
        <f t="shared" si="2"/>
        <v/>
      </c>
      <c r="L31" s="219" t="str" cm="1">
        <f t="array" ref="L31">IF(K31="","",IFERROR(INDEX($L$3:$L30,MATCH(MAX(LEN($L$3:$L30)),LEN($L$3:$L30),0)),"")&amp;K31)</f>
        <v/>
      </c>
    </row>
    <row r="32" spans="1:12" ht="15" customHeight="1">
      <c r="A32" s="222" t="s">
        <v>67</v>
      </c>
      <c r="B32" s="12"/>
      <c r="C32" s="7"/>
      <c r="D32" s="12"/>
      <c r="E32" s="13"/>
      <c r="F32" s="9"/>
      <c r="G32" s="7"/>
      <c r="H32" s="16">
        <f t="shared" si="0"/>
        <v>0</v>
      </c>
      <c r="I32" s="9"/>
      <c r="J32" s="17">
        <f t="shared" si="1"/>
        <v>0</v>
      </c>
      <c r="K32" s="15" t="str">
        <f t="shared" si="2"/>
        <v/>
      </c>
      <c r="L32" s="219" t="str" cm="1">
        <f t="array" ref="L32">IF(K32="","",IFERROR(INDEX($L$3:$L31,MATCH(MAX(LEN($L$3:$L31)),LEN($L$3:$L31),0)),"")&amp;K32)</f>
        <v/>
      </c>
    </row>
    <row r="33" spans="1:12" ht="15" customHeight="1">
      <c r="A33" s="222" t="s">
        <v>68</v>
      </c>
      <c r="B33" s="12"/>
      <c r="C33" s="7"/>
      <c r="D33" s="12"/>
      <c r="E33" s="13"/>
      <c r="F33" s="9"/>
      <c r="G33" s="7"/>
      <c r="H33" s="16">
        <f t="shared" si="0"/>
        <v>0</v>
      </c>
      <c r="I33" s="9"/>
      <c r="J33" s="17">
        <f t="shared" si="1"/>
        <v>0</v>
      </c>
      <c r="K33" s="15" t="str">
        <f t="shared" si="2"/>
        <v/>
      </c>
      <c r="L33" s="219" t="str" cm="1">
        <f t="array" ref="L33">IF(K33="","",IFERROR(INDEX($L$3:$L32,MATCH(MAX(LEN($L$3:$L32)),LEN($L$3:$L32),0)),"")&amp;K33)</f>
        <v/>
      </c>
    </row>
    <row r="34" spans="1:12" ht="15" customHeight="1">
      <c r="A34" s="248" t="s">
        <v>186</v>
      </c>
      <c r="B34" s="61">
        <v>0</v>
      </c>
      <c r="C34" s="7"/>
      <c r="D34" s="61"/>
      <c r="E34" s="62"/>
      <c r="F34" s="63"/>
      <c r="G34" s="64"/>
      <c r="H34" s="66">
        <f t="shared" si="0"/>
        <v>0</v>
      </c>
      <c r="I34" s="63"/>
      <c r="J34" s="17">
        <f t="shared" si="1"/>
        <v>0</v>
      </c>
      <c r="K34" s="15" t="str">
        <f>IF(COUNTA($C34:$G34)=0,"",IF(COUNTIF($A34,"休*")=1,CONCATENATE(A34&amp;J34&amp;"h  "),CONCATENATE($A34,TEXT($B34,"h:mm"),TEXT($C34,"～h:mm"),IF($D34="","",CONCATENATE(TEXT($D34,",　　h:mm"),TEXT($E34,"～h:mm"))),IF($F34="","",CONCATENATE(TEXT($F34,",　　h:mm"),TEXT($G34,"～h:mm"))),"　(",J34,"h)　　")))</f>
        <v/>
      </c>
      <c r="L34" s="219" t="str" cm="1">
        <f t="array" ref="L34">IF(K34="","",IFERROR(INDEX($L$3:$L33,MATCH(MAX(LEN($L$3:$L33)),LEN($L$3:$L33),0)),"")&amp;K34)</f>
        <v/>
      </c>
    </row>
    <row r="35" spans="1:12" ht="15" customHeight="1">
      <c r="A35" s="248" t="s">
        <v>187</v>
      </c>
      <c r="B35" s="61">
        <v>0</v>
      </c>
      <c r="C35" s="7"/>
      <c r="D35" s="61"/>
      <c r="E35" s="62"/>
      <c r="F35" s="63"/>
      <c r="G35" s="64"/>
      <c r="H35" s="66">
        <f t="shared" si="0"/>
        <v>0</v>
      </c>
      <c r="I35" s="63"/>
      <c r="J35" s="17">
        <f t="shared" si="1"/>
        <v>0</v>
      </c>
      <c r="K35" s="15" t="str">
        <f t="shared" si="2"/>
        <v/>
      </c>
      <c r="L35" s="219" t="str" cm="1">
        <f t="array" ref="L35">IF(K35="","",IFERROR(INDEX($L$3:$L34,MATCH(MAX(LEN($L$3:$L34)),LEN($L$3:$L34),0)),"")&amp;K35)</f>
        <v/>
      </c>
    </row>
    <row r="36" spans="1:12" ht="15" customHeight="1">
      <c r="A36" s="248" t="s">
        <v>188</v>
      </c>
      <c r="B36" s="61">
        <v>0</v>
      </c>
      <c r="C36" s="7"/>
      <c r="D36" s="61"/>
      <c r="E36" s="62"/>
      <c r="F36" s="63"/>
      <c r="G36" s="64"/>
      <c r="H36" s="66">
        <f t="shared" si="0"/>
        <v>0</v>
      </c>
      <c r="I36" s="63"/>
      <c r="J36" s="17">
        <f t="shared" si="1"/>
        <v>0</v>
      </c>
      <c r="K36" s="15" t="str">
        <f t="shared" si="2"/>
        <v/>
      </c>
      <c r="L36" s="219" t="str" cm="1">
        <f t="array" ref="L36">IF(K36="","",IFERROR(INDEX($L$3:$L35,MATCH(MAX(LEN($L$3:$L35)),LEN($L$3:$L35),0)),"")&amp;K36)</f>
        <v/>
      </c>
    </row>
    <row r="37" spans="1:12" ht="15" customHeight="1">
      <c r="A37" s="248" t="s">
        <v>199</v>
      </c>
      <c r="B37" s="61">
        <v>0</v>
      </c>
      <c r="C37" s="7"/>
      <c r="D37" s="61"/>
      <c r="E37" s="62"/>
      <c r="F37" s="63"/>
      <c r="G37" s="64"/>
      <c r="H37" s="66">
        <f t="shared" si="0"/>
        <v>0</v>
      </c>
      <c r="I37" s="63"/>
      <c r="J37" s="17">
        <f t="shared" ref="J37:J38" si="3">ROUND((H37-I37)*24,2)</f>
        <v>0</v>
      </c>
      <c r="K37" s="15" t="str">
        <f t="shared" si="2"/>
        <v/>
      </c>
      <c r="L37" s="219" t="str" cm="1">
        <f t="array" ref="L37">IF(K37="","",IFERROR(INDEX($L$3:$L36,MATCH(MAX(LEN($L$3:$L36)),LEN($L$3:$L36),0)),"")&amp;K37)</f>
        <v/>
      </c>
    </row>
    <row r="38" spans="1:12" ht="15" customHeight="1">
      <c r="A38" s="249" t="s">
        <v>200</v>
      </c>
      <c r="B38" s="61">
        <v>0</v>
      </c>
      <c r="C38" s="65"/>
      <c r="D38" s="25"/>
      <c r="E38" s="26"/>
      <c r="F38" s="27"/>
      <c r="G38" s="24"/>
      <c r="H38" s="66">
        <f t="shared" si="0"/>
        <v>0</v>
      </c>
      <c r="I38" s="27"/>
      <c r="J38" s="17">
        <f t="shared" si="3"/>
        <v>0</v>
      </c>
      <c r="K38" s="15" t="str">
        <f>IF(COUNTA($C38:$G38)=0,"",IF(COUNTIF($A38,"休*")=1,CONCATENATE(A38&amp;J38&amp;"h  "),CONCATENATE($A38,TEXT($B38,"h:mm"),TEXT($C38,"～h:mm"),IF($D38="","",CONCATENATE(TEXT($D38,",　　h:mm"),TEXT($E38,"～h:mm"))),IF($F38="","",CONCATENATE(TEXT($F38,",　　h:mm"),TEXT($G38,"～h:mm"))),"　(",J38,"h)　　")))</f>
        <v/>
      </c>
      <c r="L38" s="219" t="str" cm="1">
        <f t="array" ref="L38">IF(K38="","",IFERROR(INDEX($L$3:$L37,MATCH(MAX(LEN($L$3:$L37)),LEN($L$3:$L37),0)),"")&amp;K38)</f>
        <v/>
      </c>
    </row>
    <row r="39" spans="1:12" ht="15" customHeight="1" thickBot="1">
      <c r="A39" s="250"/>
      <c r="B39" s="61"/>
      <c r="C39" s="64"/>
      <c r="D39" s="61"/>
      <c r="E39" s="62"/>
      <c r="F39" s="63"/>
      <c r="G39" s="64"/>
      <c r="H39" s="115"/>
      <c r="I39" s="63"/>
      <c r="J39" s="116"/>
      <c r="K39" s="117"/>
      <c r="L39" s="220" t="str" cm="1">
        <f t="array" ref="L39">IF(K39="","",IFERROR(INDEX($L$3:$L38,MATCH(MAX(LEN($L$3:$L38)),LEN($L$3:$L38),0)),"")&amp;K39)</f>
        <v/>
      </c>
    </row>
    <row r="40" spans="1:12" ht="15" customHeight="1" thickBot="1">
      <c r="A40" s="1" t="s">
        <v>224</v>
      </c>
      <c r="L40" s="221" cm="1">
        <f t="array" ref="L40">INDEX($L$3:$L39,MATCH(MAX(LEN($L$3:$L39)),LEN($L$3:$L39),0))</f>
        <v>0</v>
      </c>
    </row>
    <row r="41" spans="1:12" ht="15" customHeight="1">
      <c r="A41" s="1" t="s">
        <v>225</v>
      </c>
    </row>
    <row r="42" spans="1:12" ht="15" customHeight="1">
      <c r="A42" s="1" t="s">
        <v>226</v>
      </c>
    </row>
    <row r="43" spans="1:12" ht="15" customHeight="1">
      <c r="A43" s="1" t="s">
        <v>222</v>
      </c>
    </row>
    <row r="44" spans="1:12" ht="15" customHeight="1">
      <c r="A44" s="1" t="s">
        <v>223</v>
      </c>
    </row>
    <row r="45" spans="1:12" ht="15" customHeight="1">
      <c r="A45" s="1" t="s">
        <v>252</v>
      </c>
    </row>
  </sheetData>
  <phoneticPr fontId="1"/>
  <dataValidations count="1">
    <dataValidation type="time" operator="greaterThanOrEqual" allowBlank="1" showInputMessage="1" showErrorMessage="1" sqref="B3:I39" xr:uid="{6B649CD7-FAFB-48D4-A4F2-115BAD25A35B}">
      <formula1>0</formula1>
    </dataValidation>
  </dataValidations>
  <pageMargins left="0.98425196850393704" right="0.98425196850393704" top="0.98425196850393704" bottom="0.98425196850393704" header="0.39370078740157483" footer="0.39370078740157483"/>
  <pageSetup paperSize="9" scale="64"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518E76-BD56-4288-B360-DD8E3266EDA7}">
  <sheetPr>
    <tabColor theme="7" tint="0.79998168889431442"/>
    <pageSetUpPr fitToPage="1"/>
  </sheetPr>
  <dimension ref="A1:AN47"/>
  <sheetViews>
    <sheetView view="pageBreakPreview" zoomScale="85" zoomScaleNormal="100" zoomScaleSheetLayoutView="85" workbookViewId="0">
      <selection activeCell="B2" sqref="B2:E2"/>
    </sheetView>
  </sheetViews>
  <sheetFormatPr defaultColWidth="10.19921875" defaultRowHeight="18.600000000000001" customHeight="1"/>
  <cols>
    <col min="1" max="1" width="27" style="118" customWidth="1"/>
    <col min="2" max="5" width="10.19921875" style="118"/>
    <col min="6" max="6" width="4.3984375" style="118" customWidth="1"/>
    <col min="7" max="13" width="10.19921875" style="118"/>
    <col min="14" max="18" width="10.19921875" style="118" customWidth="1"/>
    <col min="19" max="19" width="2.59765625" style="118" customWidth="1"/>
    <col min="20" max="20" width="9.8984375" style="118" customWidth="1"/>
    <col min="21" max="24" width="2.59765625" style="118" customWidth="1"/>
    <col min="25" max="27" width="4.19921875" style="118" customWidth="1"/>
    <col min="28" max="29" width="2.59765625" style="118" customWidth="1"/>
    <col min="30" max="32" width="4.19921875" style="118" customWidth="1"/>
    <col min="33" max="34" width="2.59765625" style="118" customWidth="1"/>
    <col min="35" max="37" width="4.19921875" style="118" customWidth="1"/>
    <col min="38" max="57" width="2.59765625" style="118" customWidth="1"/>
    <col min="58" max="59" width="4" style="118" customWidth="1"/>
    <col min="60" max="61" width="8.296875" style="118" customWidth="1"/>
    <col min="62" max="62" width="2.59765625" style="118" customWidth="1"/>
    <col min="63" max="63" width="5.8984375" style="118" customWidth="1"/>
    <col min="64" max="16384" width="10.19921875" style="118"/>
  </cols>
  <sheetData>
    <row r="1" spans="1:40" ht="18.600000000000001" customHeight="1" thickBot="1">
      <c r="A1" s="55" t="s">
        <v>387</v>
      </c>
    </row>
    <row r="2" spans="1:40" ht="18.600000000000001" customHeight="1">
      <c r="A2" s="119" t="s">
        <v>231</v>
      </c>
      <c r="B2" s="709"/>
      <c r="C2" s="710"/>
      <c r="D2" s="710"/>
      <c r="E2" s="711"/>
      <c r="G2" s="712" t="s">
        <v>253</v>
      </c>
      <c r="H2" s="704" t="s">
        <v>138</v>
      </c>
      <c r="I2" s="704" t="s">
        <v>292</v>
      </c>
      <c r="J2" s="704" t="s">
        <v>293</v>
      </c>
      <c r="K2" s="714" t="s">
        <v>139</v>
      </c>
      <c r="L2" s="714" t="s">
        <v>140</v>
      </c>
      <c r="M2" s="714" t="s">
        <v>141</v>
      </c>
      <c r="N2" s="718" t="s">
        <v>69</v>
      </c>
      <c r="O2" s="122" t="s">
        <v>309</v>
      </c>
      <c r="P2" s="121" t="s">
        <v>309</v>
      </c>
      <c r="Q2" s="716" t="s">
        <v>381</v>
      </c>
      <c r="R2" s="707" t="s">
        <v>312</v>
      </c>
      <c r="U2" s="123" t="s">
        <v>378</v>
      </c>
    </row>
    <row r="3" spans="1:40" ht="18.600000000000001" customHeight="1">
      <c r="A3" s="142" t="s">
        <v>103</v>
      </c>
      <c r="B3" s="695" t="s">
        <v>104</v>
      </c>
      <c r="C3" s="696"/>
      <c r="D3" s="696"/>
      <c r="E3" s="697"/>
      <c r="G3" s="713"/>
      <c r="H3" s="699"/>
      <c r="I3" s="699"/>
      <c r="J3" s="699"/>
      <c r="K3" s="715"/>
      <c r="L3" s="715"/>
      <c r="M3" s="715"/>
      <c r="N3" s="719"/>
      <c r="O3" s="126" t="s">
        <v>310</v>
      </c>
      <c r="P3" s="125" t="s">
        <v>311</v>
      </c>
      <c r="Q3" s="717"/>
      <c r="R3" s="708"/>
      <c r="U3" s="724" t="s">
        <v>339</v>
      </c>
      <c r="V3" s="724"/>
      <c r="W3" s="724"/>
      <c r="X3" s="724"/>
      <c r="Y3" s="724"/>
      <c r="Z3" s="334" t="s">
        <v>371</v>
      </c>
      <c r="AA3" s="341"/>
      <c r="AB3" s="341"/>
      <c r="AC3" s="341"/>
      <c r="AD3" s="341"/>
      <c r="AE3" s="341"/>
      <c r="AF3" s="341"/>
      <c r="AG3" s="341"/>
      <c r="AH3" s="341"/>
      <c r="AI3" s="341"/>
      <c r="AJ3" s="341"/>
      <c r="AK3" s="341"/>
      <c r="AL3" s="341"/>
      <c r="AM3" s="341"/>
      <c r="AN3" s="335"/>
    </row>
    <row r="4" spans="1:40" ht="18.600000000000001" customHeight="1" thickBot="1">
      <c r="A4" s="263" t="s">
        <v>447</v>
      </c>
      <c r="B4" s="190"/>
      <c r="C4" s="276" t="s">
        <v>449</v>
      </c>
      <c r="D4" s="705"/>
      <c r="E4" s="706"/>
      <c r="G4" s="127" t="s">
        <v>232</v>
      </c>
      <c r="H4" s="128"/>
      <c r="I4" s="129">
        <f t="shared" ref="I4:P4" ca="1" si="0">SUM(IF(COUNTIF($G$16:$G$27,VLOOKUP("○",$B$7:$E$11,2,FALSE))=0,0,OFFSET(I$16:I$27,MATCH(VLOOKUP("○",$B$7:$E$11,2,FALSE),$G$16:$G$27,0)-1,,MIN(12,13-MATCH(VLOOKUP("○",$B$7:$E$11,2,FALSE),$G$16:$G$27,0)))),IF(COUNTIF($G$32:$G$43,VLOOKUP("○",$B$7:$E$11,3,FALSE))=0,0,OFFSET(I$32:I$43,MATCH(VLOOKUP("○",$B$7:$E$11,3,FALSE),$G$32:$G$43,0)-1,,-MIN(12,MATCH(VLOOKUP("○",$B$7:$E$11,3,FALSE),$G$32:$G$43,0)))))</f>
        <v>0</v>
      </c>
      <c r="J4" s="129">
        <f t="shared" ca="1" si="0"/>
        <v>0</v>
      </c>
      <c r="K4" s="129">
        <f t="shared" ca="1" si="0"/>
        <v>0</v>
      </c>
      <c r="L4" s="129">
        <f t="shared" ca="1" si="0"/>
        <v>0</v>
      </c>
      <c r="M4" s="130">
        <f ca="1">SUM(IF(COUNTIF($G$16:$G$27,VLOOKUP("○",$B$7:$E$11,2,FALSE))=0,0,OFFSET(M$16:M$27,MATCH(VLOOKUP("○",$B$7:$E$11,2,FALSE),$G$16:$G$27,0)-1,,MIN(12,13-MATCH(VLOOKUP("○",$B$7:$E$11,2,FALSE),$G$16:$G$27,0)))),IF(COUNTIF($G$32:$G$43,VLOOKUP("○",$B$7:$E$11,3,FALSE))=0,0,OFFSET(M$32:M$43,MATCH(VLOOKUP("○",$B$7:$E$11,3,FALSE),$G$32:$G$43,0)-1,,-MIN(12,MATCH(VLOOKUP("○",$B$7:$E$11,3,FALSE),$G$32:$G$43,0)))))</f>
        <v>0</v>
      </c>
      <c r="N4" s="131">
        <f ca="1">SUM(IF(COUNTIF($G$16:$G$27,VLOOKUP("○",$B$7:$E$11,2,FALSE))=0,0,OFFSET(N$16:N$27,MATCH(VLOOKUP("○",$B$7:$E$11,2,FALSE),$G$16:$G$27,0)-1,,MIN(12,13-MATCH(VLOOKUP("○",$B$7:$E$11,2,FALSE),$G$16:$G$27,0)))),IF(COUNTIF($G$32:$G$43,VLOOKUP("○",$B$7:$E$11,3,FALSE))=0,0,OFFSET(N$32:N$43,MATCH(VLOOKUP("○",$B$7:$E$11,3,FALSE),$G$32:$G$43,0)-1,,-MIN(12,MATCH(VLOOKUP("○",$B$7:$E$11,3,FALSE),$G$32:$G$43,0)))))</f>
        <v>0</v>
      </c>
      <c r="O4" s="132">
        <f ca="1">SUM(IF(COUNTIF($G$16:$G$27,VLOOKUP("○",$B$7:$E$11,2,FALSE))=0,0,OFFSET(O$16:O$27,MATCH(VLOOKUP("○",$B$7:$E$11,2,FALSE),$G$16:$G$27,0)-1,,MIN(12,13-MATCH(VLOOKUP("○",$B$7:$E$11,2,FALSE),$G$16:$G$27,0)))),IF(COUNTIF($G$32:$G$43,VLOOKUP("○",$B$7:$E$11,3,FALSE))=0,0,OFFSET(O$32:O$43,MATCH(VLOOKUP("○",$B$7:$E$11,3,FALSE),$G$32:$G$43,0)-1,,-MIN(12,MATCH(VLOOKUP("○",$B$7:$E$11,3,FALSE),$G$32:$G$43,0)))))</f>
        <v>0</v>
      </c>
      <c r="P4" s="130">
        <f t="shared" ca="1" si="0"/>
        <v>0</v>
      </c>
      <c r="Q4" s="133"/>
      <c r="R4" s="133"/>
      <c r="U4" s="724"/>
      <c r="V4" s="724"/>
      <c r="W4" s="724"/>
      <c r="X4" s="724"/>
      <c r="Y4" s="724"/>
      <c r="Z4" s="460" t="s">
        <v>352</v>
      </c>
      <c r="AA4" s="461"/>
      <c r="AB4" s="401" t="s">
        <v>372</v>
      </c>
      <c r="AC4" s="402"/>
      <c r="AD4" s="401" t="s">
        <v>373</v>
      </c>
      <c r="AE4" s="402"/>
      <c r="AF4" s="401" t="s">
        <v>374</v>
      </c>
      <c r="AG4" s="402"/>
      <c r="AH4" s="401" t="s">
        <v>375</v>
      </c>
      <c r="AI4" s="402"/>
      <c r="AJ4" s="401" t="s">
        <v>376</v>
      </c>
      <c r="AK4" s="402"/>
      <c r="AL4" s="465" t="s">
        <v>69</v>
      </c>
      <c r="AM4" s="466"/>
      <c r="AN4" s="467"/>
    </row>
    <row r="5" spans="1:40" ht="18.600000000000001" customHeight="1">
      <c r="A5" s="277" t="s">
        <v>247</v>
      </c>
      <c r="B5" s="278"/>
      <c r="C5" s="698" t="s">
        <v>234</v>
      </c>
      <c r="D5" s="699"/>
      <c r="E5" s="700"/>
      <c r="G5" s="127" t="s">
        <v>255</v>
      </c>
      <c r="H5" s="128"/>
      <c r="I5" s="136">
        <f ca="1">IFERROR(ROUNDUP(IF(COUNT($E$7:$E$11)=0,0,I$4/SUM($E$7:$E$11)),1),"")</f>
        <v>0</v>
      </c>
      <c r="J5" s="136">
        <f t="shared" ref="J5:L5" ca="1" si="1">IFERROR(ROUNDUP(IF(COUNT($E$7:$E$11)=0,0,J$4/SUM($E$7:$E$11)),1),"")</f>
        <v>0</v>
      </c>
      <c r="K5" s="136">
        <f t="shared" ca="1" si="1"/>
        <v>0</v>
      </c>
      <c r="L5" s="136">
        <f t="shared" ca="1" si="1"/>
        <v>0</v>
      </c>
      <c r="M5" s="137">
        <f ca="1">IFERROR(ROUNDUP(IF(COUNT($E$7:$E$11)=0,0,M$4/SUM($E$7:$E$11)),1),"")</f>
        <v>0</v>
      </c>
      <c r="N5" s="133"/>
      <c r="O5" s="138">
        <f ca="1">IFERROR(ROUNDUP(IF(COUNT($E$7:$E$11)=0,0,O$4/SUM($E$7:$E$11)),1),"")</f>
        <v>0</v>
      </c>
      <c r="P5" s="137">
        <f ca="1">IFERROR(ROUNDUP(IF(COUNT($E$7:$E$11)=0,0,P$4/SUM($E$7:$E$11)),1),"")</f>
        <v>0</v>
      </c>
      <c r="Q5" s="212">
        <f ca="1">(N$4-(O4+P4)+((O4*0.5)+(P4*0.75)))</f>
        <v>0</v>
      </c>
      <c r="R5" s="139" t="str">
        <f ca="1">IFERROR((I4*2+J4*3+K4*4+L4*5+M4*6)/N4,"")</f>
        <v/>
      </c>
      <c r="U5" s="724"/>
      <c r="V5" s="724"/>
      <c r="W5" s="724"/>
      <c r="X5" s="724"/>
      <c r="Y5" s="724"/>
      <c r="Z5" s="462"/>
      <c r="AA5" s="463"/>
      <c r="AB5" s="558">
        <f ca="1">別添②利用者数_生活介護!$I$7</f>
        <v>0</v>
      </c>
      <c r="AC5" s="559"/>
      <c r="AD5" s="558">
        <f ca="1">別添②利用者数_生活介護!$J$7</f>
        <v>0</v>
      </c>
      <c r="AE5" s="559"/>
      <c r="AF5" s="558">
        <f ca="1">別添②利用者数_生活介護!$K$7</f>
        <v>0</v>
      </c>
      <c r="AG5" s="559"/>
      <c r="AH5" s="558">
        <f ca="1">別添②利用者数_生活介護!$L$7</f>
        <v>0</v>
      </c>
      <c r="AI5" s="559"/>
      <c r="AJ5" s="558">
        <f ca="1">別添②利用者数_生活介護!$M$7</f>
        <v>0</v>
      </c>
      <c r="AK5" s="559"/>
      <c r="AL5" s="558">
        <f ca="1">SUM(AB5:AK5)</f>
        <v>0</v>
      </c>
      <c r="AM5" s="673"/>
      <c r="AN5" s="559"/>
    </row>
    <row r="6" spans="1:40" ht="18.600000000000001" customHeight="1" thickBot="1">
      <c r="A6" s="140" t="s">
        <v>248</v>
      </c>
      <c r="B6" s="141"/>
      <c r="C6" s="142" t="s">
        <v>235</v>
      </c>
      <c r="D6" s="143" t="s">
        <v>236</v>
      </c>
      <c r="E6" s="144" t="s">
        <v>136</v>
      </c>
      <c r="G6" s="145" t="s">
        <v>256</v>
      </c>
      <c r="H6" s="146"/>
      <c r="I6" s="147">
        <f>IFERROR(ROUNDUP(I$11*0.9*IF($D$4="5時間未満",0.5,IF($D$4="5時間以上7時間未満",0.75,1)),1),"")</f>
        <v>0</v>
      </c>
      <c r="J6" s="147">
        <f t="shared" ref="J6:N6" si="2">IFERROR(ROUNDUP(J$11*0.9*IF($D$4="5時間未満",0.5,IF($D$4="5時間以上7時間未満",0.75,1)),1),"")</f>
        <v>0</v>
      </c>
      <c r="K6" s="147">
        <f t="shared" si="2"/>
        <v>0</v>
      </c>
      <c r="L6" s="147">
        <f t="shared" si="2"/>
        <v>0</v>
      </c>
      <c r="M6" s="148">
        <f>IFERROR(ROUNDUP(M$11*0.9*IF($D$4="5時間未満",0.5,IF($D$4="5時間以上7時間未満",0.75,1)),1),"")</f>
        <v>0</v>
      </c>
      <c r="N6" s="139">
        <f t="shared" si="2"/>
        <v>0</v>
      </c>
      <c r="O6" s="149"/>
      <c r="P6" s="150"/>
      <c r="Q6" s="151"/>
      <c r="R6" s="139">
        <f>IFERROR((I11*2+J11*3+K11*4+L11*5+M11*6)/N11,)</f>
        <v>0</v>
      </c>
      <c r="U6" s="724"/>
      <c r="V6" s="724"/>
      <c r="W6" s="724"/>
      <c r="X6" s="724"/>
      <c r="Y6" s="724"/>
      <c r="Z6" s="334" t="s">
        <v>380</v>
      </c>
      <c r="AA6" s="341"/>
      <c r="AB6" s="341"/>
      <c r="AC6" s="341"/>
      <c r="AD6" s="341"/>
      <c r="AE6" s="341"/>
      <c r="AF6" s="341"/>
      <c r="AG6" s="341"/>
      <c r="AH6" s="341"/>
      <c r="AI6" s="341"/>
      <c r="AJ6" s="341"/>
      <c r="AK6" s="341"/>
      <c r="AL6" s="587">
        <f ca="1">別添②利用者数_生活介護!$Q$7</f>
        <v>0</v>
      </c>
      <c r="AM6" s="588"/>
      <c r="AN6" s="589"/>
    </row>
    <row r="7" spans="1:40" ht="18.600000000000001" customHeight="1" thickBot="1">
      <c r="A7" s="152" t="s">
        <v>242</v>
      </c>
      <c r="B7" s="153"/>
      <c r="C7" s="154" t="str">
        <f>IF($B7="","",$G$16)</f>
        <v/>
      </c>
      <c r="D7" s="155" t="str">
        <f>IF($B7="","",$G$27)</f>
        <v/>
      </c>
      <c r="E7" s="156" t="str">
        <f>IF($B7="","",$C$28)</f>
        <v/>
      </c>
      <c r="G7" s="157" t="s">
        <v>254</v>
      </c>
      <c r="H7" s="158"/>
      <c r="I7" s="159">
        <f t="shared" ref="I7:N7" ca="1" si="3">IFERROR(ROUNDUP(IF(COUNT($E$7:$E$11)=0,0,I$4/SUM($E$7:$E$11))+(I$11*0.9),1),"")</f>
        <v>0</v>
      </c>
      <c r="J7" s="159">
        <f t="shared" ca="1" si="3"/>
        <v>0</v>
      </c>
      <c r="K7" s="159">
        <f t="shared" ca="1" si="3"/>
        <v>0</v>
      </c>
      <c r="L7" s="159">
        <f t="shared" ca="1" si="3"/>
        <v>0</v>
      </c>
      <c r="M7" s="160">
        <f t="shared" ca="1" si="3"/>
        <v>0</v>
      </c>
      <c r="N7" s="161">
        <f t="shared" ca="1" si="3"/>
        <v>0</v>
      </c>
      <c r="O7" s="162">
        <f ca="1">IFERROR(ROUNDUP(IF(COUNT($E$7:$E$11)=0,0,O$4/SUM($E$7:$E$11))+IF($D$4="5時間未満",$N$6,0),1),"")</f>
        <v>0</v>
      </c>
      <c r="P7" s="163">
        <f ca="1">IFERROR(ROUNDUP(IF(COUNT($E$7:$E$11)=0,0,P$4/SUM($E$7:$E$11))+IF($D$4="5時間以上7時間未満",$N$6,0),1),"")</f>
        <v>0</v>
      </c>
      <c r="Q7" s="164">
        <f ca="1">IFERROR(ROUNDUP(IF(COUNT($E$7:$E$11)=0,0,($Q$5/SUM($E$7:$E$11)))+$N$6,1),"")</f>
        <v>0</v>
      </c>
      <c r="R7" s="164" t="str">
        <f ca="1">IFERROR((I7*2+J7*3+K7*4+L7*5+M7*6)/SUM(I7:M7),"")</f>
        <v/>
      </c>
      <c r="U7" s="724"/>
      <c r="V7" s="724"/>
      <c r="W7" s="724"/>
      <c r="X7" s="724"/>
      <c r="Y7" s="724"/>
      <c r="Z7" s="460" t="s">
        <v>344</v>
      </c>
      <c r="AA7" s="464"/>
      <c r="AB7" s="461"/>
      <c r="AC7" s="504">
        <f ca="1">別添②利用者数_生活介護!$O$7</f>
        <v>0</v>
      </c>
      <c r="AD7" s="506"/>
      <c r="AE7" s="472" t="s">
        <v>345</v>
      </c>
      <c r="AF7" s="473"/>
      <c r="AG7" s="474"/>
      <c r="AH7" s="504">
        <f ca="1">別添②利用者数_生活介護!$P$7</f>
        <v>0</v>
      </c>
      <c r="AI7" s="506"/>
      <c r="AJ7" s="460" t="s">
        <v>346</v>
      </c>
      <c r="AK7" s="464"/>
      <c r="AL7" s="461"/>
      <c r="AM7" s="475"/>
      <c r="AN7" s="476"/>
    </row>
    <row r="8" spans="1:40" ht="18.600000000000001" customHeight="1">
      <c r="A8" s="165" t="s">
        <v>243</v>
      </c>
      <c r="B8" s="166"/>
      <c r="C8" s="154" t="str">
        <f>IF($B8="","",EOMONTH($B$5,-13)+1)</f>
        <v/>
      </c>
      <c r="D8" s="155" t="str">
        <f>IF($B8="","",EOMONTH($B$5,-2)+1)</f>
        <v/>
      </c>
      <c r="E8" s="156" t="str">
        <f ca="1">IF($B8="","",SUM(IF(COUNTIF($G$16:$G$27,$C8)=0,0,OFFSET($C$16:$C$27,MATCH($C8,$G$16:$G$27,0)-1,,MIN(12,13-MATCH($C8,$G$16:$G$27,0)))),IF(COUNTIF($G$32:$G$43,$D8)=0,0,OFFSET($D$16:$D$27,MATCH($D8,$G$32:$G$43,0)-1,,-MIN(12,MATCH($D8,$G$32:$G$43,0))))))</f>
        <v/>
      </c>
      <c r="M8" s="167"/>
    </row>
    <row r="9" spans="1:40" ht="18.600000000000001" customHeight="1">
      <c r="A9" s="165" t="s">
        <v>244</v>
      </c>
      <c r="B9" s="166"/>
      <c r="C9" s="154" t="str">
        <f>IF($B9="","",EOMONTH($B$5,-7)+1)</f>
        <v/>
      </c>
      <c r="D9" s="155" t="str">
        <f>IF($B9="","",EOMONTH($B$5,-2)+1)</f>
        <v/>
      </c>
      <c r="E9" s="156" t="str">
        <f ca="1">IF($B9="","",SUM(IF(COUNTIF($G$16:$G$27,$C9)=0,0,OFFSET($C$16:$C$27,MATCH($C9,$G$16:$G$27,0)-1,,MIN(6,13-MATCH($C9,$G$16:$G$27,0)))),IF(COUNTIF($G$32:$G$43,$D9)=0,0,OFFSET($D$16:$D$27,MATCH($D9,$G$32:$G$43,0)-1,,-MIN(6,MATCH($D9,$G$32:$G$43,0))))))</f>
        <v/>
      </c>
      <c r="G9" s="720" t="s">
        <v>332</v>
      </c>
      <c r="H9" s="704" t="s">
        <v>138</v>
      </c>
      <c r="I9" s="704" t="s">
        <v>292</v>
      </c>
      <c r="J9" s="704" t="s">
        <v>293</v>
      </c>
      <c r="K9" s="714" t="s">
        <v>139</v>
      </c>
      <c r="L9" s="714" t="s">
        <v>140</v>
      </c>
      <c r="M9" s="714" t="s">
        <v>141</v>
      </c>
      <c r="N9" s="704" t="s">
        <v>69</v>
      </c>
      <c r="U9" s="123" t="s">
        <v>379</v>
      </c>
    </row>
    <row r="10" spans="1:40" ht="18.600000000000001" customHeight="1">
      <c r="A10" s="165" t="s">
        <v>245</v>
      </c>
      <c r="B10" s="166"/>
      <c r="C10" s="701" t="str">
        <f>IFERROR(IF(AND($B$6="",$N$11&gt;0),"直近の定員増減年月日を入力してください",IF(EOMONTH($B$5,-7)+1&lt;$B$6,"定員数の90%（右の「増加定員数」要入力）","")),"")</f>
        <v/>
      </c>
      <c r="D10" s="702"/>
      <c r="E10" s="703"/>
      <c r="G10" s="721"/>
      <c r="H10" s="699"/>
      <c r="I10" s="699"/>
      <c r="J10" s="699"/>
      <c r="K10" s="715"/>
      <c r="L10" s="715"/>
      <c r="M10" s="715"/>
      <c r="N10" s="699"/>
      <c r="U10" s="39" t="s">
        <v>343</v>
      </c>
      <c r="V10" s="453" t="str">
        <f ca="1">別添②利用者数_生活介護!$R$7</f>
        <v/>
      </c>
      <c r="W10" s="453"/>
      <c r="X10" s="453"/>
    </row>
    <row r="11" spans="1:40" ht="18.600000000000001" customHeight="1" thickBot="1">
      <c r="A11" s="168" t="s">
        <v>246</v>
      </c>
      <c r="B11" s="169"/>
      <c r="C11" s="170" t="str">
        <f>IF($B11="","",EOMONTH($B$5,-4)+1)</f>
        <v/>
      </c>
      <c r="D11" s="171" t="str">
        <f>IF($B11="","",EOMONTH($B$5,-2)+1)</f>
        <v/>
      </c>
      <c r="E11" s="172" t="str">
        <f ca="1">IF($B11="","",SUM(IF(COUNTIF($G$16:$G$27,$C11)=0,0,OFFSET($C$16:$C$27,MATCH($C11,$G$16:$G$27,0)-1,,MIN(3,13-MATCH($C11,$G$16:$G$27,0)))),IF(COUNTIF($G$32:$G$43,$D11)=0,0,OFFSET($D$16:$D$27,MATCH($D11,$G$32:$G$43,0)-1,,-MIN(3,MATCH($D11,$G$32:$G$43,0))))))</f>
        <v/>
      </c>
      <c r="G11" s="173" t="s">
        <v>331</v>
      </c>
      <c r="H11" s="128"/>
      <c r="I11" s="174"/>
      <c r="J11" s="174"/>
      <c r="K11" s="174"/>
      <c r="L11" s="174"/>
      <c r="M11" s="174"/>
      <c r="N11" s="175">
        <f>SUM(I11,J11,K11,L11,M11)</f>
        <v>0</v>
      </c>
    </row>
    <row r="12" spans="1:40" ht="18.600000000000001" customHeight="1" thickBot="1">
      <c r="A12" s="274" t="s">
        <v>240</v>
      </c>
      <c r="B12" s="267"/>
      <c r="C12" s="267"/>
      <c r="D12" s="267"/>
      <c r="E12" s="267"/>
      <c r="F12" s="268"/>
      <c r="G12" s="275" t="s">
        <v>448</v>
      </c>
      <c r="H12" s="268"/>
      <c r="I12" s="268"/>
      <c r="J12" s="268"/>
      <c r="K12" s="268"/>
      <c r="L12" s="268"/>
      <c r="M12" s="268"/>
      <c r="N12" s="268"/>
      <c r="O12" s="268"/>
      <c r="P12" s="268"/>
      <c r="Q12" s="268"/>
      <c r="R12" s="268"/>
    </row>
    <row r="13" spans="1:40" ht="18.600000000000001" customHeight="1" thickTop="1">
      <c r="A13" s="188"/>
      <c r="B13" s="123" t="s">
        <v>446</v>
      </c>
      <c r="D13" s="123"/>
      <c r="E13" s="123"/>
      <c r="G13" s="176"/>
    </row>
    <row r="14" spans="1:40" ht="18.600000000000001" customHeight="1">
      <c r="B14" s="704" t="s">
        <v>136</v>
      </c>
      <c r="C14" s="177" t="s">
        <v>229</v>
      </c>
      <c r="D14" s="177" t="s">
        <v>228</v>
      </c>
      <c r="G14" s="722" t="str">
        <f ca="1">TEXT($C$15,"ggge年"&amp;"度延べ利用者数")</f>
        <v>令和7年度延べ利用者数</v>
      </c>
      <c r="H14" s="704" t="s">
        <v>138</v>
      </c>
      <c r="I14" s="704" t="s">
        <v>292</v>
      </c>
      <c r="J14" s="704" t="s">
        <v>293</v>
      </c>
      <c r="K14" s="714" t="s">
        <v>139</v>
      </c>
      <c r="L14" s="714" t="s">
        <v>140</v>
      </c>
      <c r="M14" s="714" t="s">
        <v>141</v>
      </c>
      <c r="N14" s="704" t="s">
        <v>69</v>
      </c>
      <c r="O14" s="120" t="s">
        <v>309</v>
      </c>
      <c r="P14" s="120" t="s">
        <v>309</v>
      </c>
      <c r="Q14" s="704" t="s">
        <v>233</v>
      </c>
    </row>
    <row r="15" spans="1:40" ht="18.600000000000001" customHeight="1">
      <c r="B15" s="699"/>
      <c r="C15" s="178">
        <f ca="1">IFERROR(DATE(YEAR(D15)-1,1,1),"")</f>
        <v>45658</v>
      </c>
      <c r="D15" s="178">
        <f ca="1">IF(B5="",NOW(),DATE(YEAR(B5)+IF(MONTH(B5)&lt;=3,-1,0),MONTH(B5),1))</f>
        <v>46106.923161921295</v>
      </c>
      <c r="F15" s="179"/>
      <c r="G15" s="723"/>
      <c r="H15" s="699"/>
      <c r="I15" s="699"/>
      <c r="J15" s="699"/>
      <c r="K15" s="715"/>
      <c r="L15" s="715"/>
      <c r="M15" s="715"/>
      <c r="N15" s="699"/>
      <c r="O15" s="124" t="s">
        <v>310</v>
      </c>
      <c r="P15" s="124" t="s">
        <v>311</v>
      </c>
      <c r="Q15" s="699"/>
    </row>
    <row r="16" spans="1:40" ht="18.600000000000001" customHeight="1">
      <c r="B16" s="180" t="s">
        <v>230</v>
      </c>
      <c r="C16" s="181"/>
      <c r="D16" s="181"/>
      <c r="F16" s="182"/>
      <c r="G16" s="183">
        <f ca="1">DATE(YEAR($C$15),4,1)</f>
        <v>45748</v>
      </c>
      <c r="H16" s="128"/>
      <c r="I16" s="184"/>
      <c r="J16" s="184"/>
      <c r="K16" s="184"/>
      <c r="L16" s="184"/>
      <c r="M16" s="184"/>
      <c r="N16" s="129">
        <f>SUM(I16,J16,K16,L16,M16)</f>
        <v>0</v>
      </c>
      <c r="O16" s="184"/>
      <c r="P16" s="184"/>
      <c r="Q16" s="136" t="str">
        <f t="shared" ref="Q16:Q28" si="4">IFERROR(($N16-(O16+P16)+O16*0.5+P16*0.75)/$C16,"")</f>
        <v/>
      </c>
    </row>
    <row r="17" spans="1:17" ht="18.600000000000001" customHeight="1">
      <c r="B17" s="180" t="s">
        <v>128</v>
      </c>
      <c r="C17" s="181"/>
      <c r="D17" s="181"/>
      <c r="F17" s="182"/>
      <c r="G17" s="183">
        <f ca="1">DATE(YEAR($C$15),5,1)</f>
        <v>45778</v>
      </c>
      <c r="H17" s="128"/>
      <c r="I17" s="184"/>
      <c r="J17" s="184"/>
      <c r="K17" s="184"/>
      <c r="L17" s="184"/>
      <c r="M17" s="184"/>
      <c r="N17" s="129">
        <f t="shared" ref="N17:N28" si="5">SUM(I17,J17,K17,L17,M17)</f>
        <v>0</v>
      </c>
      <c r="O17" s="184"/>
      <c r="P17" s="184"/>
      <c r="Q17" s="136" t="str">
        <f t="shared" si="4"/>
        <v/>
      </c>
    </row>
    <row r="18" spans="1:17" ht="18.600000000000001" customHeight="1">
      <c r="B18" s="180" t="s">
        <v>129</v>
      </c>
      <c r="C18" s="181"/>
      <c r="D18" s="181"/>
      <c r="F18" s="182"/>
      <c r="G18" s="183">
        <f ca="1">DATE(YEAR($C$15),6,1)</f>
        <v>45809</v>
      </c>
      <c r="H18" s="128"/>
      <c r="I18" s="184"/>
      <c r="J18" s="184"/>
      <c r="K18" s="184"/>
      <c r="L18" s="184"/>
      <c r="M18" s="184"/>
      <c r="N18" s="129">
        <f t="shared" si="5"/>
        <v>0</v>
      </c>
      <c r="O18" s="184"/>
      <c r="P18" s="184"/>
      <c r="Q18" s="136" t="str">
        <f t="shared" si="4"/>
        <v/>
      </c>
    </row>
    <row r="19" spans="1:17" ht="18.600000000000001" customHeight="1">
      <c r="B19" s="180" t="s">
        <v>130</v>
      </c>
      <c r="C19" s="181"/>
      <c r="D19" s="181"/>
      <c r="F19" s="182"/>
      <c r="G19" s="183">
        <f ca="1">DATE(YEAR($C$15),7,1)</f>
        <v>45839</v>
      </c>
      <c r="H19" s="128"/>
      <c r="I19" s="184"/>
      <c r="J19" s="184"/>
      <c r="K19" s="184"/>
      <c r="L19" s="184"/>
      <c r="M19" s="184"/>
      <c r="N19" s="129">
        <f t="shared" si="5"/>
        <v>0</v>
      </c>
      <c r="O19" s="184"/>
      <c r="P19" s="184"/>
      <c r="Q19" s="136" t="str">
        <f t="shared" si="4"/>
        <v/>
      </c>
    </row>
    <row r="20" spans="1:17" ht="18.600000000000001" customHeight="1">
      <c r="B20" s="180" t="s">
        <v>131</v>
      </c>
      <c r="C20" s="181"/>
      <c r="D20" s="181"/>
      <c r="F20" s="182"/>
      <c r="G20" s="183">
        <f ca="1">DATE(YEAR($C$15),8,1)</f>
        <v>45870</v>
      </c>
      <c r="H20" s="128"/>
      <c r="I20" s="184"/>
      <c r="J20" s="184"/>
      <c r="K20" s="184"/>
      <c r="L20" s="184"/>
      <c r="M20" s="184"/>
      <c r="N20" s="129">
        <f t="shared" si="5"/>
        <v>0</v>
      </c>
      <c r="O20" s="184"/>
      <c r="P20" s="184"/>
      <c r="Q20" s="136" t="str">
        <f t="shared" si="4"/>
        <v/>
      </c>
    </row>
    <row r="21" spans="1:17" ht="18.600000000000001" customHeight="1">
      <c r="B21" s="180" t="s">
        <v>132</v>
      </c>
      <c r="C21" s="181"/>
      <c r="D21" s="181"/>
      <c r="F21" s="182"/>
      <c r="G21" s="183">
        <f ca="1">DATE(YEAR($C$15),9,1)</f>
        <v>45901</v>
      </c>
      <c r="H21" s="128"/>
      <c r="I21" s="184"/>
      <c r="J21" s="184"/>
      <c r="K21" s="184"/>
      <c r="L21" s="184"/>
      <c r="M21" s="184"/>
      <c r="N21" s="129">
        <f t="shared" si="5"/>
        <v>0</v>
      </c>
      <c r="O21" s="184"/>
      <c r="P21" s="184"/>
      <c r="Q21" s="136" t="str">
        <f t="shared" si="4"/>
        <v/>
      </c>
    </row>
    <row r="22" spans="1:17" ht="18.600000000000001" customHeight="1">
      <c r="B22" s="180" t="s">
        <v>133</v>
      </c>
      <c r="C22" s="181"/>
      <c r="D22" s="181"/>
      <c r="F22" s="182"/>
      <c r="G22" s="183">
        <f ca="1">DATE(YEAR($C$15),10,1)</f>
        <v>45931</v>
      </c>
      <c r="H22" s="128"/>
      <c r="I22" s="184"/>
      <c r="J22" s="184"/>
      <c r="K22" s="184"/>
      <c r="L22" s="184"/>
      <c r="M22" s="184"/>
      <c r="N22" s="129">
        <f t="shared" si="5"/>
        <v>0</v>
      </c>
      <c r="O22" s="184"/>
      <c r="P22" s="184"/>
      <c r="Q22" s="136" t="str">
        <f t="shared" si="4"/>
        <v/>
      </c>
    </row>
    <row r="23" spans="1:17" ht="18.600000000000001" customHeight="1">
      <c r="B23" s="180" t="s">
        <v>134</v>
      </c>
      <c r="C23" s="181"/>
      <c r="D23" s="181"/>
      <c r="F23" s="182"/>
      <c r="G23" s="183">
        <f ca="1">DATE(YEAR($C$15),11,1)</f>
        <v>45962</v>
      </c>
      <c r="H23" s="128"/>
      <c r="I23" s="184"/>
      <c r="J23" s="184"/>
      <c r="K23" s="184"/>
      <c r="L23" s="184"/>
      <c r="M23" s="184"/>
      <c r="N23" s="129">
        <f t="shared" si="5"/>
        <v>0</v>
      </c>
      <c r="O23" s="184"/>
      <c r="P23" s="184"/>
      <c r="Q23" s="136" t="str">
        <f t="shared" si="4"/>
        <v/>
      </c>
    </row>
    <row r="24" spans="1:17" ht="18.600000000000001" customHeight="1">
      <c r="B24" s="180" t="s">
        <v>135</v>
      </c>
      <c r="C24" s="181"/>
      <c r="D24" s="181"/>
      <c r="F24" s="182"/>
      <c r="G24" s="183">
        <f ca="1">DATE(YEAR($C$15),12,1)</f>
        <v>45992</v>
      </c>
      <c r="H24" s="128"/>
      <c r="I24" s="184"/>
      <c r="J24" s="184"/>
      <c r="K24" s="184"/>
      <c r="L24" s="184"/>
      <c r="M24" s="184"/>
      <c r="N24" s="129">
        <f t="shared" si="5"/>
        <v>0</v>
      </c>
      <c r="O24" s="184"/>
      <c r="P24" s="184"/>
      <c r="Q24" s="136" t="str">
        <f t="shared" si="4"/>
        <v/>
      </c>
    </row>
    <row r="25" spans="1:17" ht="18.600000000000001" customHeight="1">
      <c r="B25" s="180" t="s">
        <v>237</v>
      </c>
      <c r="C25" s="181"/>
      <c r="D25" s="181"/>
      <c r="F25" s="182"/>
      <c r="G25" s="183">
        <f ca="1">DATE(YEAR($C$15)+1,1,1)</f>
        <v>46023</v>
      </c>
      <c r="H25" s="128"/>
      <c r="I25" s="184"/>
      <c r="J25" s="184"/>
      <c r="K25" s="184"/>
      <c r="L25" s="184"/>
      <c r="M25" s="184"/>
      <c r="N25" s="129">
        <f t="shared" si="5"/>
        <v>0</v>
      </c>
      <c r="O25" s="184"/>
      <c r="P25" s="184"/>
      <c r="Q25" s="136" t="str">
        <f t="shared" si="4"/>
        <v/>
      </c>
    </row>
    <row r="26" spans="1:17" ht="18.600000000000001" customHeight="1">
      <c r="B26" s="180" t="s">
        <v>238</v>
      </c>
      <c r="C26" s="181"/>
      <c r="D26" s="181"/>
      <c r="F26" s="182"/>
      <c r="G26" s="183">
        <f ca="1">DATE(YEAR($C$15)+1,2,1)</f>
        <v>46054</v>
      </c>
      <c r="H26" s="128"/>
      <c r="I26" s="184"/>
      <c r="J26" s="184"/>
      <c r="K26" s="184"/>
      <c r="L26" s="184"/>
      <c r="M26" s="184"/>
      <c r="N26" s="129">
        <f t="shared" si="5"/>
        <v>0</v>
      </c>
      <c r="O26" s="184"/>
      <c r="P26" s="184"/>
      <c r="Q26" s="136" t="str">
        <f t="shared" si="4"/>
        <v/>
      </c>
    </row>
    <row r="27" spans="1:17" ht="18.600000000000001" customHeight="1">
      <c r="B27" s="180" t="s">
        <v>239</v>
      </c>
      <c r="C27" s="181"/>
      <c r="D27" s="181"/>
      <c r="F27" s="182"/>
      <c r="G27" s="183">
        <f ca="1">DATE(YEAR($C$15)+1,3,1)</f>
        <v>46082</v>
      </c>
      <c r="H27" s="128"/>
      <c r="I27" s="184"/>
      <c r="J27" s="184"/>
      <c r="K27" s="184"/>
      <c r="L27" s="184"/>
      <c r="M27" s="184"/>
      <c r="N27" s="129">
        <f t="shared" si="5"/>
        <v>0</v>
      </c>
      <c r="O27" s="184"/>
      <c r="P27" s="184"/>
      <c r="Q27" s="136" t="str">
        <f t="shared" si="4"/>
        <v/>
      </c>
    </row>
    <row r="28" spans="1:17" ht="18.600000000000001" customHeight="1">
      <c r="B28" s="177" t="s">
        <v>69</v>
      </c>
      <c r="C28" s="185">
        <f>SUM(C16:C27)</f>
        <v>0</v>
      </c>
      <c r="D28" s="185">
        <f>SUM(D16:D27)</f>
        <v>0</v>
      </c>
      <c r="F28" s="182"/>
      <c r="G28" s="177" t="s">
        <v>69</v>
      </c>
      <c r="H28" s="128"/>
      <c r="I28" s="129">
        <f t="shared" ref="I28:M28" si="6">SUM(I16:I27)</f>
        <v>0</v>
      </c>
      <c r="J28" s="129">
        <f>SUM(J16:J27)</f>
        <v>0</v>
      </c>
      <c r="K28" s="129">
        <f t="shared" si="6"/>
        <v>0</v>
      </c>
      <c r="L28" s="129">
        <f t="shared" si="6"/>
        <v>0</v>
      </c>
      <c r="M28" s="129">
        <f t="shared" si="6"/>
        <v>0</v>
      </c>
      <c r="N28" s="129">
        <f t="shared" si="5"/>
        <v>0</v>
      </c>
      <c r="O28" s="129">
        <f>SUM(O16:O27)</f>
        <v>0</v>
      </c>
      <c r="P28" s="129">
        <f>SUM(P16:P27)</f>
        <v>0</v>
      </c>
      <c r="Q28" s="136" t="str">
        <f t="shared" si="4"/>
        <v/>
      </c>
    </row>
    <row r="29" spans="1:17" ht="18.600000000000001" customHeight="1">
      <c r="B29" s="182"/>
      <c r="C29" s="182"/>
      <c r="D29" s="182"/>
      <c r="F29" s="182"/>
      <c r="G29" s="186" t="s">
        <v>233</v>
      </c>
      <c r="H29" s="128"/>
      <c r="I29" s="136" t="str">
        <f>IFERROR(ROUNDUP(I$28/$C$28,1),"")</f>
        <v/>
      </c>
      <c r="J29" s="136" t="str">
        <f>IFERROR(ROUNDUP(J$28/$C$28,1),"")</f>
        <v/>
      </c>
      <c r="K29" s="136" t="str">
        <f>IFERROR(ROUNDUP(K$28/$C$28,1),"")</f>
        <v/>
      </c>
      <c r="L29" s="136" t="str">
        <f>IFERROR(ROUNDUP(L$28/$C$28,1),"")</f>
        <v/>
      </c>
      <c r="M29" s="136" t="str">
        <f>IFERROR(ROUNDUP(M$28/$C$28,1),"")</f>
        <v/>
      </c>
      <c r="N29" s="187"/>
      <c r="O29" s="136" t="str">
        <f>IFERROR(ROUNDUP(O$28/$C$28,1),"")</f>
        <v/>
      </c>
      <c r="P29" s="136" t="str">
        <f>IFERROR(ROUNDUP(P$28/$C$28,1),"")</f>
        <v/>
      </c>
      <c r="Q29" s="187"/>
    </row>
    <row r="30" spans="1:17" ht="18.600000000000001" customHeight="1">
      <c r="A30" s="182" t="s">
        <v>257</v>
      </c>
      <c r="B30" s="182"/>
      <c r="F30" s="182"/>
      <c r="G30" s="722" t="str">
        <f ca="1">TEXT($D$15,"ggge年"&amp;"度延べ利用者数")</f>
        <v>令和8年度延べ利用者数</v>
      </c>
      <c r="H30" s="704" t="s">
        <v>138</v>
      </c>
      <c r="I30" s="704" t="s">
        <v>292</v>
      </c>
      <c r="J30" s="704" t="s">
        <v>293</v>
      </c>
      <c r="K30" s="714" t="s">
        <v>139</v>
      </c>
      <c r="L30" s="714" t="s">
        <v>140</v>
      </c>
      <c r="M30" s="714" t="s">
        <v>141</v>
      </c>
      <c r="N30" s="704" t="s">
        <v>69</v>
      </c>
      <c r="O30" s="120" t="s">
        <v>309</v>
      </c>
      <c r="P30" s="120" t="s">
        <v>309</v>
      </c>
      <c r="Q30" s="704" t="s">
        <v>233</v>
      </c>
    </row>
    <row r="31" spans="1:17" ht="18.600000000000001" customHeight="1">
      <c r="A31" s="693" t="s">
        <v>389</v>
      </c>
      <c r="B31" s="693"/>
      <c r="C31" s="693"/>
      <c r="D31" s="693"/>
      <c r="E31" s="693"/>
      <c r="F31" s="182"/>
      <c r="G31" s="723"/>
      <c r="H31" s="699"/>
      <c r="I31" s="699"/>
      <c r="J31" s="699"/>
      <c r="K31" s="715"/>
      <c r="L31" s="715"/>
      <c r="M31" s="715"/>
      <c r="N31" s="699"/>
      <c r="O31" s="124" t="s">
        <v>310</v>
      </c>
      <c r="P31" s="124" t="s">
        <v>311</v>
      </c>
      <c r="Q31" s="699"/>
    </row>
    <row r="32" spans="1:17" ht="18.600000000000001" customHeight="1">
      <c r="A32" s="694" t="s">
        <v>409</v>
      </c>
      <c r="B32" s="694"/>
      <c r="C32" s="694"/>
      <c r="D32" s="694"/>
      <c r="E32" s="694"/>
      <c r="F32" s="182"/>
      <c r="G32" s="189">
        <f ca="1">DATE(YEAR($D$15),4,1)</f>
        <v>46113</v>
      </c>
      <c r="H32" s="128"/>
      <c r="I32" s="184"/>
      <c r="J32" s="184"/>
      <c r="K32" s="184"/>
      <c r="L32" s="184"/>
      <c r="M32" s="184"/>
      <c r="N32" s="129">
        <f>SUM(I32,J32,K32,L32,M32)</f>
        <v>0</v>
      </c>
      <c r="O32" s="184"/>
      <c r="P32" s="184"/>
      <c r="Q32" s="136" t="str">
        <f t="shared" ref="Q32:Q44" si="7">IFERROR(($N32-(O32+P32)+O32*0.5+P32*0.75)/$D16,"")</f>
        <v/>
      </c>
    </row>
    <row r="33" spans="1:17" ht="18.600000000000001" customHeight="1">
      <c r="A33" s="693" t="s">
        <v>295</v>
      </c>
      <c r="B33" s="693"/>
      <c r="C33" s="693"/>
      <c r="D33" s="693"/>
      <c r="E33" s="693"/>
      <c r="F33" s="182"/>
      <c r="G33" s="189">
        <f ca="1">DATE(YEAR($D$15),5,1)</f>
        <v>46143</v>
      </c>
      <c r="H33" s="128"/>
      <c r="I33" s="184"/>
      <c r="J33" s="184"/>
      <c r="K33" s="184"/>
      <c r="L33" s="184"/>
      <c r="M33" s="184"/>
      <c r="N33" s="129">
        <f t="shared" ref="N33:N43" si="8">SUM(I33,J33,K33,L33,M33)</f>
        <v>0</v>
      </c>
      <c r="O33" s="184"/>
      <c r="P33" s="184"/>
      <c r="Q33" s="136" t="str">
        <f t="shared" si="7"/>
        <v/>
      </c>
    </row>
    <row r="34" spans="1:17" ht="18.600000000000001" customHeight="1">
      <c r="F34" s="182"/>
      <c r="G34" s="189">
        <f ca="1">DATE(YEAR($D$15),6,1)</f>
        <v>46174</v>
      </c>
      <c r="H34" s="128"/>
      <c r="I34" s="184"/>
      <c r="J34" s="184"/>
      <c r="K34" s="184"/>
      <c r="L34" s="184"/>
      <c r="M34" s="184"/>
      <c r="N34" s="129">
        <f t="shared" si="8"/>
        <v>0</v>
      </c>
      <c r="O34" s="184"/>
      <c r="P34" s="184"/>
      <c r="Q34" s="136" t="str">
        <f t="shared" si="7"/>
        <v/>
      </c>
    </row>
    <row r="35" spans="1:17" ht="18.600000000000001" customHeight="1">
      <c r="A35" s="182"/>
      <c r="F35" s="182"/>
      <c r="G35" s="189">
        <f ca="1">DATE(YEAR($D$15),7,1)</f>
        <v>46204</v>
      </c>
      <c r="H35" s="128"/>
      <c r="I35" s="184"/>
      <c r="J35" s="184"/>
      <c r="K35" s="184"/>
      <c r="L35" s="184"/>
      <c r="M35" s="184"/>
      <c r="N35" s="129">
        <f t="shared" si="8"/>
        <v>0</v>
      </c>
      <c r="O35" s="184"/>
      <c r="P35" s="184"/>
      <c r="Q35" s="136" t="str">
        <f t="shared" si="7"/>
        <v/>
      </c>
    </row>
    <row r="36" spans="1:17" ht="18.600000000000001" customHeight="1">
      <c r="F36" s="182"/>
      <c r="G36" s="189">
        <f ca="1">DATE(YEAR($D$15),8,1)</f>
        <v>46235</v>
      </c>
      <c r="H36" s="128"/>
      <c r="I36" s="184"/>
      <c r="J36" s="184"/>
      <c r="K36" s="184"/>
      <c r="L36" s="184"/>
      <c r="M36" s="184"/>
      <c r="N36" s="129">
        <f t="shared" si="8"/>
        <v>0</v>
      </c>
      <c r="O36" s="184"/>
      <c r="P36" s="184"/>
      <c r="Q36" s="136" t="str">
        <f t="shared" si="7"/>
        <v/>
      </c>
    </row>
    <row r="37" spans="1:17" ht="18.600000000000001" customHeight="1">
      <c r="F37" s="182"/>
      <c r="G37" s="189">
        <f ca="1">DATE(YEAR($D$15),9,1)</f>
        <v>46266</v>
      </c>
      <c r="H37" s="128"/>
      <c r="I37" s="184"/>
      <c r="J37" s="184"/>
      <c r="K37" s="184"/>
      <c r="L37" s="184"/>
      <c r="M37" s="184"/>
      <c r="N37" s="129">
        <f t="shared" si="8"/>
        <v>0</v>
      </c>
      <c r="O37" s="184"/>
      <c r="P37" s="184"/>
      <c r="Q37" s="136" t="str">
        <f t="shared" si="7"/>
        <v/>
      </c>
    </row>
    <row r="38" spans="1:17" ht="18.600000000000001" customHeight="1">
      <c r="F38" s="182"/>
      <c r="G38" s="189">
        <f ca="1">DATE(YEAR($D$15),10,1)</f>
        <v>46296</v>
      </c>
      <c r="H38" s="128"/>
      <c r="I38" s="184"/>
      <c r="J38" s="184"/>
      <c r="K38" s="184"/>
      <c r="L38" s="184"/>
      <c r="M38" s="184"/>
      <c r="N38" s="129">
        <f t="shared" si="8"/>
        <v>0</v>
      </c>
      <c r="O38" s="184"/>
      <c r="P38" s="184"/>
      <c r="Q38" s="136" t="str">
        <f t="shared" si="7"/>
        <v/>
      </c>
    </row>
    <row r="39" spans="1:17" ht="18.600000000000001" customHeight="1">
      <c r="A39" s="182"/>
      <c r="F39" s="182"/>
      <c r="G39" s="189">
        <f ca="1">DATE(YEAR($D$15),11,1)</f>
        <v>46327</v>
      </c>
      <c r="H39" s="128"/>
      <c r="I39" s="184"/>
      <c r="J39" s="184"/>
      <c r="K39" s="184"/>
      <c r="L39" s="184"/>
      <c r="M39" s="184"/>
      <c r="N39" s="129">
        <f t="shared" si="8"/>
        <v>0</v>
      </c>
      <c r="O39" s="184"/>
      <c r="P39" s="184"/>
      <c r="Q39" s="136" t="str">
        <f t="shared" si="7"/>
        <v/>
      </c>
    </row>
    <row r="40" spans="1:17" ht="18.600000000000001" customHeight="1">
      <c r="A40" s="182"/>
      <c r="F40" s="182"/>
      <c r="G40" s="189">
        <f ca="1">DATE(YEAR($D$15),12,1)</f>
        <v>46357</v>
      </c>
      <c r="H40" s="128"/>
      <c r="I40" s="184"/>
      <c r="J40" s="184"/>
      <c r="K40" s="184"/>
      <c r="L40" s="184"/>
      <c r="M40" s="184"/>
      <c r="N40" s="129">
        <f t="shared" si="8"/>
        <v>0</v>
      </c>
      <c r="O40" s="184"/>
      <c r="P40" s="184"/>
      <c r="Q40" s="136" t="str">
        <f t="shared" si="7"/>
        <v/>
      </c>
    </row>
    <row r="41" spans="1:17" ht="18.600000000000001" customHeight="1">
      <c r="A41" s="182"/>
      <c r="F41" s="182"/>
      <c r="G41" s="189">
        <f ca="1">DATE(YEAR($D$15)+1,1,1)</f>
        <v>46388</v>
      </c>
      <c r="H41" s="128"/>
      <c r="I41" s="184"/>
      <c r="J41" s="184"/>
      <c r="K41" s="184"/>
      <c r="L41" s="184"/>
      <c r="M41" s="184"/>
      <c r="N41" s="129">
        <f t="shared" si="8"/>
        <v>0</v>
      </c>
      <c r="O41" s="184"/>
      <c r="P41" s="184"/>
      <c r="Q41" s="136" t="str">
        <f t="shared" si="7"/>
        <v/>
      </c>
    </row>
    <row r="42" spans="1:17" ht="18.600000000000001" customHeight="1">
      <c r="A42" s="182"/>
      <c r="F42" s="182"/>
      <c r="G42" s="189">
        <f ca="1">DATE(YEAR($D$15)+1,2,1)</f>
        <v>46419</v>
      </c>
      <c r="H42" s="128"/>
      <c r="I42" s="184"/>
      <c r="J42" s="184"/>
      <c r="K42" s="184"/>
      <c r="L42" s="184"/>
      <c r="M42" s="184"/>
      <c r="N42" s="129">
        <f t="shared" si="8"/>
        <v>0</v>
      </c>
      <c r="O42" s="184"/>
      <c r="P42" s="184"/>
      <c r="Q42" s="136" t="str">
        <f t="shared" si="7"/>
        <v/>
      </c>
    </row>
    <row r="43" spans="1:17" ht="18.600000000000001" customHeight="1">
      <c r="A43" s="182"/>
      <c r="F43" s="182"/>
      <c r="G43" s="189">
        <f ca="1">DATE(YEAR($D$15)+1,3,1)</f>
        <v>46447</v>
      </c>
      <c r="H43" s="128"/>
      <c r="I43" s="184"/>
      <c r="J43" s="184"/>
      <c r="K43" s="184"/>
      <c r="L43" s="184"/>
      <c r="M43" s="184"/>
      <c r="N43" s="129">
        <f t="shared" si="8"/>
        <v>0</v>
      </c>
      <c r="O43" s="184"/>
      <c r="P43" s="184"/>
      <c r="Q43" s="136" t="str">
        <f t="shared" si="7"/>
        <v/>
      </c>
    </row>
    <row r="44" spans="1:17" ht="18.600000000000001" customHeight="1">
      <c r="A44" s="182"/>
      <c r="F44" s="182"/>
      <c r="G44" s="177" t="s">
        <v>69</v>
      </c>
      <c r="H44" s="128"/>
      <c r="I44" s="129">
        <f>SUM(I32:I43)</f>
        <v>0</v>
      </c>
      <c r="J44" s="129">
        <f>SUM(J32:J43)</f>
        <v>0</v>
      </c>
      <c r="K44" s="129">
        <f>SUM(K32:K43)</f>
        <v>0</v>
      </c>
      <c r="L44" s="129">
        <f>SUM(L32:L43)</f>
        <v>0</v>
      </c>
      <c r="M44" s="129">
        <f>SUM(M32:M43)</f>
        <v>0</v>
      </c>
      <c r="N44" s="129">
        <f>SUM(I44,J44,K44,L44,M44)</f>
        <v>0</v>
      </c>
      <c r="O44" s="129">
        <f>SUM(O32:O43)</f>
        <v>0</v>
      </c>
      <c r="P44" s="129">
        <f>SUM(P32:P43)</f>
        <v>0</v>
      </c>
      <c r="Q44" s="136" t="str">
        <f t="shared" si="7"/>
        <v/>
      </c>
    </row>
    <row r="45" spans="1:17" ht="18.600000000000001" customHeight="1">
      <c r="A45" s="182"/>
      <c r="F45" s="182"/>
      <c r="G45" s="186" t="s">
        <v>233</v>
      </c>
      <c r="H45" s="128"/>
      <c r="I45" s="136" t="str">
        <f>IFERROR(ROUNDUP(I$44/$D$28,1),"")</f>
        <v/>
      </c>
      <c r="J45" s="136" t="str">
        <f>IFERROR(ROUNDUP(J$44/$D$28,1),"")</f>
        <v/>
      </c>
      <c r="K45" s="136" t="str">
        <f>IFERROR(ROUNDUP(K$44/$D$28,1),"")</f>
        <v/>
      </c>
      <c r="L45" s="136" t="str">
        <f>IFERROR(ROUNDUP(L$44/$D$28,1),"")</f>
        <v/>
      </c>
      <c r="M45" s="136" t="str">
        <f>IFERROR(ROUNDUP(M$44/$D$28,1),"")</f>
        <v/>
      </c>
      <c r="N45" s="187"/>
      <c r="O45" s="136" t="str">
        <f>IFERROR(ROUNDUP(O$44/$D$28,1),"")</f>
        <v/>
      </c>
      <c r="P45" s="136" t="str">
        <f>IFERROR(ROUNDUP(P$44/$D$28,1),"")</f>
        <v/>
      </c>
      <c r="Q45" s="187"/>
    </row>
    <row r="46" spans="1:17" ht="18.600000000000001" customHeight="1">
      <c r="A46" s="182"/>
      <c r="E46" s="182"/>
      <c r="F46" s="182"/>
      <c r="H46" s="182"/>
      <c r="J46" s="167"/>
    </row>
    <row r="47" spans="1:17" ht="18.600000000000001" customHeight="1">
      <c r="F47" s="182"/>
    </row>
  </sheetData>
  <mergeCells count="70">
    <mergeCell ref="AM7:AN7"/>
    <mergeCell ref="Z6:AK6"/>
    <mergeCell ref="AL6:AN6"/>
    <mergeCell ref="Z7:AB7"/>
    <mergeCell ref="AC7:AD7"/>
    <mergeCell ref="AE7:AG7"/>
    <mergeCell ref="AH7:AI7"/>
    <mergeCell ref="AJ7:AL7"/>
    <mergeCell ref="L30:L31"/>
    <mergeCell ref="M30:M31"/>
    <mergeCell ref="N30:N31"/>
    <mergeCell ref="Q30:Q31"/>
    <mergeCell ref="V10:X10"/>
    <mergeCell ref="U3:Y7"/>
    <mergeCell ref="Z3:AN3"/>
    <mergeCell ref="Z4:AA4"/>
    <mergeCell ref="AB4:AC4"/>
    <mergeCell ref="AD4:AE4"/>
    <mergeCell ref="AF4:AG4"/>
    <mergeCell ref="AH4:AI4"/>
    <mergeCell ref="AJ4:AK4"/>
    <mergeCell ref="AL4:AN4"/>
    <mergeCell ref="Z5:AA5"/>
    <mergeCell ref="AB5:AC5"/>
    <mergeCell ref="AD5:AE5"/>
    <mergeCell ref="AF5:AG5"/>
    <mergeCell ref="AH5:AI5"/>
    <mergeCell ref="AJ5:AK5"/>
    <mergeCell ref="AL5:AN5"/>
    <mergeCell ref="K14:K15"/>
    <mergeCell ref="L14:L15"/>
    <mergeCell ref="M14:M15"/>
    <mergeCell ref="N14:N15"/>
    <mergeCell ref="Q14:Q15"/>
    <mergeCell ref="G30:G31"/>
    <mergeCell ref="H30:H31"/>
    <mergeCell ref="I30:I31"/>
    <mergeCell ref="J30:J31"/>
    <mergeCell ref="K30:K31"/>
    <mergeCell ref="J14:J15"/>
    <mergeCell ref="G9:G10"/>
    <mergeCell ref="H9:H10"/>
    <mergeCell ref="I9:I10"/>
    <mergeCell ref="J9:J10"/>
    <mergeCell ref="G14:G15"/>
    <mergeCell ref="H14:H15"/>
    <mergeCell ref="I14:I15"/>
    <mergeCell ref="K9:K10"/>
    <mergeCell ref="L9:L10"/>
    <mergeCell ref="M9:M10"/>
    <mergeCell ref="N9:N10"/>
    <mergeCell ref="L2:L3"/>
    <mergeCell ref="M2:M3"/>
    <mergeCell ref="N2:N3"/>
    <mergeCell ref="R2:R3"/>
    <mergeCell ref="B2:E2"/>
    <mergeCell ref="G2:G3"/>
    <mergeCell ref="H2:H3"/>
    <mergeCell ref="I2:I3"/>
    <mergeCell ref="J2:J3"/>
    <mergeCell ref="K2:K3"/>
    <mergeCell ref="Q2:Q3"/>
    <mergeCell ref="A31:E31"/>
    <mergeCell ref="A32:E32"/>
    <mergeCell ref="A33:E33"/>
    <mergeCell ref="B3:E3"/>
    <mergeCell ref="C5:E5"/>
    <mergeCell ref="C10:E10"/>
    <mergeCell ref="B14:B15"/>
    <mergeCell ref="D4:E4"/>
  </mergeCells>
  <phoneticPr fontId="1"/>
  <conditionalFormatting sqref="A6:E11 A13:R46">
    <cfRule type="expression" dxfId="11" priority="2">
      <formula>$B$4="○"</formula>
    </cfRule>
  </conditionalFormatting>
  <conditionalFormatting sqref="B10">
    <cfRule type="expression" dxfId="10" priority="3">
      <formula>$B$5&lt;&gt;$B$6</formula>
    </cfRule>
  </conditionalFormatting>
  <conditionalFormatting sqref="D4:E4">
    <cfRule type="expression" dxfId="9" priority="1">
      <formula>$B$4&lt;&gt;"○"</formula>
    </cfRule>
  </conditionalFormatting>
  <dataValidations count="2">
    <dataValidation type="date" operator="greaterThanOrEqual" allowBlank="1" showInputMessage="1" showErrorMessage="1" sqref="B5:B6" xr:uid="{E46C0CE2-149D-4D30-9E96-307F82424150}">
      <formula1>36617</formula1>
    </dataValidation>
    <dataValidation type="list" allowBlank="1" showInputMessage="1" showErrorMessage="1" sqref="B7:B11 B4" xr:uid="{938641C6-9E7D-4CF9-BD8C-6F23FA287EF4}">
      <formula1>"○"</formula1>
    </dataValidation>
  </dataValidations>
  <pageMargins left="0.7" right="0.7" top="0.75" bottom="0.75" header="0.3" footer="0.3"/>
  <pageSetup paperSize="9" scale="57"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F1E954B6-AB5A-4E11-868E-83035EE242D3}">
          <x14:formula1>
            <xm:f>マスタ!$O$2:$O$6</xm:f>
          </x14:formula1>
          <xm:sqref>D4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21</vt:i4>
      </vt:variant>
    </vt:vector>
  </HeadingPairs>
  <TitlesOfParts>
    <vt:vector size="36" baseType="lpstr">
      <vt:lpstr>勤務一覧_生活介護</vt:lpstr>
      <vt:lpstr>勤務一覧_自立訓練</vt:lpstr>
      <vt:lpstr>勤務一覧_就労選択</vt:lpstr>
      <vt:lpstr>勤務一覧_就労系(移行・継続)</vt:lpstr>
      <vt:lpstr>勤務一覧_就労定着</vt:lpstr>
      <vt:lpstr>勤務一覧_GH</vt:lpstr>
      <vt:lpstr>勤務一覧_入所施設</vt:lpstr>
      <vt:lpstr>別添①勤務時間</vt:lpstr>
      <vt:lpstr>別添②利用者数_生活介護</vt:lpstr>
      <vt:lpstr>別添②利用者数_自立訓練</vt:lpstr>
      <vt:lpstr>別添②利用者数_就労系(移行・継続）</vt:lpstr>
      <vt:lpstr>別添②利用者数_就労選択</vt:lpstr>
      <vt:lpstr>別添②利用者数_就労定着</vt:lpstr>
      <vt:lpstr>別添②利用者数_GH</vt:lpstr>
      <vt:lpstr>マスタ</vt:lpstr>
      <vt:lpstr>勤務一覧_GH!Print_Area</vt:lpstr>
      <vt:lpstr>勤務一覧_自立訓練!Print_Area</vt:lpstr>
      <vt:lpstr>'勤務一覧_就労系(移行・継続)'!Print_Area</vt:lpstr>
      <vt:lpstr>勤務一覧_就労選択!Print_Area</vt:lpstr>
      <vt:lpstr>勤務一覧_就労定着!Print_Area</vt:lpstr>
      <vt:lpstr>勤務一覧_生活介護!Print_Area</vt:lpstr>
      <vt:lpstr>勤務一覧_入所施設!Print_Area</vt:lpstr>
      <vt:lpstr>別添①勤務時間!Print_Area</vt:lpstr>
      <vt:lpstr>別添②利用者数_GH!Print_Area</vt:lpstr>
      <vt:lpstr>別添②利用者数_自立訓練!Print_Area</vt:lpstr>
      <vt:lpstr>'別添②利用者数_就労系(移行・継続）'!Print_Area</vt:lpstr>
      <vt:lpstr>別添②利用者数_就労選択!Print_Area</vt:lpstr>
      <vt:lpstr>別添②利用者数_就労定着!Print_Area</vt:lpstr>
      <vt:lpstr>別添②利用者数_生活介護!Print_Area</vt:lpstr>
      <vt:lpstr>勤務一覧_GH!Print_Titles</vt:lpstr>
      <vt:lpstr>勤務一覧_自立訓練!Print_Titles</vt:lpstr>
      <vt:lpstr>'勤務一覧_就労系(移行・継続)'!Print_Titles</vt:lpstr>
      <vt:lpstr>勤務一覧_就労選択!Print_Titles</vt:lpstr>
      <vt:lpstr>勤務一覧_就労定着!Print_Titles</vt:lpstr>
      <vt:lpstr>勤務一覧_生活介護!Print_Titles</vt:lpstr>
      <vt:lpstr>勤務一覧_入所施設!Print_Titles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2026-03-25T13:09:24Z</dcterms:created>
  <dcterms:modified xsi:type="dcterms:W3CDTF">2026-03-25T13:09:24Z</dcterms:modified>
</cp:coreProperties>
</file>