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xr:revisionPtr revIDLastSave="0" documentId="8_{3E47D96E-2718-4BE2-AA65-7DE52677CFCF}" xr6:coauthVersionLast="47" xr6:coauthVersionMax="47" xr10:uidLastSave="{00000000-0000-0000-0000-000000000000}"/>
  <bookViews>
    <workbookView xWindow="-108" yWindow="-108" windowWidth="23256" windowHeight="12456" xr2:uid="{00000000-000D-0000-FFFF-FFFF00000000}"/>
  </bookViews>
  <sheets>
    <sheet name="勤務一覧_就労選択" sheetId="12" r:id="rId1"/>
    <sheet name="別添①勤務時間" sheetId="4" r:id="rId2"/>
    <sheet name="別添②利用者数_就労選択" sheetId="11" r:id="rId3"/>
    <sheet name="マスタ" sheetId="1" r:id="rId4"/>
  </sheets>
  <definedNames>
    <definedName name="_xlnm._FilterDatabase" localSheetId="3" hidden="1">マスタ!$A$1:$W$1</definedName>
    <definedName name="_xlnm._FilterDatabase" localSheetId="0" hidden="1">勤務一覧_就労選択!#REF!</definedName>
    <definedName name="_xlnm._FilterDatabase" localSheetId="1" hidden="1">別添①勤務時間!#REF!</definedName>
    <definedName name="_xlnm.Print_Area" localSheetId="0">勤務一覧_就労選択!$A$1:$AU$73</definedName>
    <definedName name="_xlnm.Print_Area" localSheetId="1">別添①勤務時間!$A$1:$K$45</definedName>
    <definedName name="_xlnm.Print_Area" localSheetId="2">別添②利用者数_就労選択!$A$1:$J$29</definedName>
    <definedName name="_xlnm.Print_Titles" localSheetId="0">勤務一覧_就労選択!$9:$11</definedName>
    <definedName name="Z_2800211E_76AE_4166_A3C3_274F9B8196C0_.wvu.PrintArea" localSheetId="0" hidden="1">勤務一覧_就労選択!$A$1:$AU$73</definedName>
    <definedName name="Z_2800211E_76AE_4166_A3C3_274F9B8196C0_.wvu.PrintArea" localSheetId="2" hidden="1">別添②利用者数_就労選択!$A$1:$H$41</definedName>
    <definedName name="Z_2800211E_76AE_4166_A3C3_274F9B8196C0_.wvu.PrintTitles" localSheetId="0" hidden="1">勤務一覧_就労選択!$9:$11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42" i="12" l="1"/>
  <c r="AF42" i="12"/>
  <c r="AB42" i="12"/>
  <c r="X42" i="12"/>
  <c r="T42" i="12"/>
  <c r="P42" i="12"/>
  <c r="L42" i="12"/>
  <c r="AJ41" i="12"/>
  <c r="AP24" i="12" l="1"/>
  <c r="AQ24" i="12" s="1"/>
  <c r="AR24" i="12" s="1"/>
  <c r="BZ28" i="12"/>
  <c r="BY28" i="12"/>
  <c r="BX28" i="12"/>
  <c r="BW28" i="12"/>
  <c r="BV28" i="12"/>
  <c r="BU28" i="12"/>
  <c r="BT28" i="12"/>
  <c r="BS28" i="12"/>
  <c r="BR28" i="12"/>
  <c r="BQ28" i="12"/>
  <c r="BP28" i="12"/>
  <c r="BO28" i="12"/>
  <c r="BN28" i="12"/>
  <c r="BM28" i="12"/>
  <c r="BL28" i="12"/>
  <c r="BK28" i="12"/>
  <c r="BJ28" i="12"/>
  <c r="BI28" i="12"/>
  <c r="BH28" i="12"/>
  <c r="BG28" i="12"/>
  <c r="BF28" i="12"/>
  <c r="BE28" i="12"/>
  <c r="BD28" i="12"/>
  <c r="BC28" i="12"/>
  <c r="BB28" i="12"/>
  <c r="BA28" i="12"/>
  <c r="AZ28" i="12"/>
  <c r="AY28" i="12"/>
  <c r="AX28" i="12"/>
  <c r="AW28" i="12"/>
  <c r="AV28" i="12"/>
  <c r="AP28" i="12"/>
  <c r="AQ28" i="12" s="1"/>
  <c r="AR28" i="12" s="1"/>
  <c r="A28" i="12"/>
  <c r="BZ27" i="12"/>
  <c r="BY27" i="12"/>
  <c r="BX27" i="12"/>
  <c r="BW27" i="12"/>
  <c r="BV27" i="12"/>
  <c r="BU27" i="12"/>
  <c r="BT27" i="12"/>
  <c r="BS27" i="12"/>
  <c r="BR27" i="12"/>
  <c r="BQ27" i="12"/>
  <c r="BP27" i="12"/>
  <c r="BO27" i="12"/>
  <c r="BN27" i="12"/>
  <c r="BM27" i="12"/>
  <c r="BL27" i="12"/>
  <c r="BK27" i="12"/>
  <c r="BJ27" i="12"/>
  <c r="BI27" i="12"/>
  <c r="BH27" i="12"/>
  <c r="BG27" i="12"/>
  <c r="BF27" i="12"/>
  <c r="BE27" i="12"/>
  <c r="BD27" i="12"/>
  <c r="BC27" i="12"/>
  <c r="BB27" i="12"/>
  <c r="BA27" i="12"/>
  <c r="AZ27" i="12"/>
  <c r="AY27" i="12"/>
  <c r="AX27" i="12"/>
  <c r="AW27" i="12"/>
  <c r="AV27" i="12"/>
  <c r="AP27" i="12"/>
  <c r="AQ27" i="12" s="1"/>
  <c r="AR27" i="12" s="1"/>
  <c r="A27" i="12"/>
  <c r="BZ26" i="12"/>
  <c r="BY26" i="12"/>
  <c r="BX26" i="12"/>
  <c r="BW26" i="12"/>
  <c r="BV26" i="12"/>
  <c r="BU26" i="12"/>
  <c r="BT26" i="12"/>
  <c r="BS26" i="12"/>
  <c r="BR26" i="12"/>
  <c r="BQ26" i="12"/>
  <c r="BP26" i="12"/>
  <c r="BO26" i="12"/>
  <c r="BN26" i="12"/>
  <c r="BM26" i="12"/>
  <c r="BL26" i="12"/>
  <c r="BK26" i="12"/>
  <c r="BJ26" i="12"/>
  <c r="BI26" i="12"/>
  <c r="BH26" i="12"/>
  <c r="BG26" i="12"/>
  <c r="BF26" i="12"/>
  <c r="BE26" i="12"/>
  <c r="BD26" i="12"/>
  <c r="BC26" i="12"/>
  <c r="BB26" i="12"/>
  <c r="BA26" i="12"/>
  <c r="AZ26" i="12"/>
  <c r="AY26" i="12"/>
  <c r="AX26" i="12"/>
  <c r="AW26" i="12"/>
  <c r="AV26" i="12"/>
  <c r="AP26" i="12"/>
  <c r="AQ26" i="12" s="1"/>
  <c r="AR26" i="12" s="1"/>
  <c r="A26" i="12"/>
  <c r="BZ25" i="12"/>
  <c r="BY25" i="12"/>
  <c r="BX25" i="12"/>
  <c r="BW25" i="12"/>
  <c r="BV25" i="12"/>
  <c r="BU25" i="12"/>
  <c r="BT25" i="12"/>
  <c r="BS25" i="12"/>
  <c r="BR25" i="12"/>
  <c r="BQ25" i="12"/>
  <c r="BP25" i="12"/>
  <c r="BO25" i="12"/>
  <c r="BN25" i="12"/>
  <c r="BM25" i="12"/>
  <c r="BL25" i="12"/>
  <c r="BK25" i="12"/>
  <c r="BJ25" i="12"/>
  <c r="BI25" i="12"/>
  <c r="BH25" i="12"/>
  <c r="BG25" i="12"/>
  <c r="BF25" i="12"/>
  <c r="BE25" i="12"/>
  <c r="BD25" i="12"/>
  <c r="BC25" i="12"/>
  <c r="BB25" i="12"/>
  <c r="BA25" i="12"/>
  <c r="AZ25" i="12"/>
  <c r="AY25" i="12"/>
  <c r="AX25" i="12"/>
  <c r="AW25" i="12"/>
  <c r="AV25" i="12"/>
  <c r="AP25" i="12"/>
  <c r="AQ25" i="12" s="1"/>
  <c r="AR25" i="12" s="1"/>
  <c r="A25" i="12"/>
  <c r="BZ24" i="12"/>
  <c r="BY24" i="12"/>
  <c r="BX24" i="12"/>
  <c r="BW24" i="12"/>
  <c r="BV24" i="12"/>
  <c r="BU24" i="12"/>
  <c r="BT24" i="12"/>
  <c r="BS24" i="12"/>
  <c r="BR24" i="12"/>
  <c r="BQ24" i="12"/>
  <c r="BP24" i="12"/>
  <c r="BO24" i="12"/>
  <c r="BN24" i="12"/>
  <c r="BM24" i="12"/>
  <c r="BL24" i="12"/>
  <c r="BK24" i="12"/>
  <c r="BJ24" i="12"/>
  <c r="BI24" i="12"/>
  <c r="BH24" i="12"/>
  <c r="BG24" i="12"/>
  <c r="BF24" i="12"/>
  <c r="BE24" i="12"/>
  <c r="BD24" i="12"/>
  <c r="BC24" i="12"/>
  <c r="BB24" i="12"/>
  <c r="BA24" i="12"/>
  <c r="AZ24" i="12"/>
  <c r="AY24" i="12"/>
  <c r="AX24" i="12"/>
  <c r="AW24" i="12"/>
  <c r="AV24" i="12"/>
  <c r="A24" i="12"/>
  <c r="BZ23" i="12"/>
  <c r="BY23" i="12"/>
  <c r="BX23" i="12"/>
  <c r="BW23" i="12"/>
  <c r="BV23" i="12"/>
  <c r="BU23" i="12"/>
  <c r="BT23" i="12"/>
  <c r="BS23" i="12"/>
  <c r="BR23" i="12"/>
  <c r="BQ23" i="12"/>
  <c r="BP23" i="12"/>
  <c r="BO23" i="12"/>
  <c r="BN23" i="12"/>
  <c r="BM23" i="12"/>
  <c r="BL23" i="12"/>
  <c r="BK23" i="12"/>
  <c r="BJ23" i="12"/>
  <c r="BI23" i="12"/>
  <c r="BH23" i="12"/>
  <c r="BG23" i="12"/>
  <c r="BF23" i="12"/>
  <c r="BE23" i="12"/>
  <c r="BD23" i="12"/>
  <c r="BC23" i="12"/>
  <c r="BB23" i="12"/>
  <c r="BA23" i="12"/>
  <c r="AZ23" i="12"/>
  <c r="AY23" i="12"/>
  <c r="AX23" i="12"/>
  <c r="AW23" i="12"/>
  <c r="AV23" i="12"/>
  <c r="AP23" i="12" s="1"/>
  <c r="AQ23" i="12" s="1"/>
  <c r="AR23" i="12" s="1"/>
  <c r="A23" i="12"/>
  <c r="BZ22" i="12"/>
  <c r="BY22" i="12"/>
  <c r="BX22" i="12"/>
  <c r="BW22" i="12"/>
  <c r="BV22" i="12"/>
  <c r="BU22" i="12"/>
  <c r="BT22" i="12"/>
  <c r="BS22" i="12"/>
  <c r="BR22" i="12"/>
  <c r="BQ22" i="12"/>
  <c r="BP22" i="12"/>
  <c r="BO22" i="12"/>
  <c r="BN22" i="12"/>
  <c r="BM22" i="12"/>
  <c r="BL22" i="12"/>
  <c r="BK22" i="12"/>
  <c r="BJ22" i="12"/>
  <c r="BI22" i="12"/>
  <c r="BH22" i="12"/>
  <c r="BG22" i="12"/>
  <c r="BF22" i="12"/>
  <c r="BE22" i="12"/>
  <c r="BD22" i="12"/>
  <c r="BC22" i="12"/>
  <c r="BB22" i="12"/>
  <c r="BA22" i="12"/>
  <c r="AZ22" i="12"/>
  <c r="AY22" i="12"/>
  <c r="AX22" i="12"/>
  <c r="AW22" i="12"/>
  <c r="AV22" i="12"/>
  <c r="AP22" i="12" s="1"/>
  <c r="AQ22" i="12" s="1"/>
  <c r="AR22" i="12" s="1"/>
  <c r="A22" i="12"/>
  <c r="BZ21" i="12"/>
  <c r="BY21" i="12"/>
  <c r="BX21" i="12"/>
  <c r="BW21" i="12"/>
  <c r="BV21" i="12"/>
  <c r="BU21" i="12"/>
  <c r="BT21" i="12"/>
  <c r="BS21" i="12"/>
  <c r="BR21" i="12"/>
  <c r="BQ21" i="12"/>
  <c r="BP21" i="12"/>
  <c r="BO21" i="12"/>
  <c r="BN21" i="12"/>
  <c r="BM21" i="12"/>
  <c r="BL21" i="12"/>
  <c r="BK21" i="12"/>
  <c r="BJ21" i="12"/>
  <c r="BI21" i="12"/>
  <c r="BH21" i="12"/>
  <c r="BG21" i="12"/>
  <c r="BF21" i="12"/>
  <c r="BE21" i="12"/>
  <c r="BD21" i="12"/>
  <c r="BC21" i="12"/>
  <c r="BB21" i="12"/>
  <c r="BA21" i="12"/>
  <c r="AZ21" i="12"/>
  <c r="AY21" i="12"/>
  <c r="AX21" i="12"/>
  <c r="AW21" i="12"/>
  <c r="AV21" i="12"/>
  <c r="AP21" i="12" s="1"/>
  <c r="AQ21" i="12" s="1"/>
  <c r="AR21" i="12" s="1"/>
  <c r="A21" i="12"/>
  <c r="BZ20" i="12"/>
  <c r="BY20" i="12"/>
  <c r="BX20" i="12"/>
  <c r="BW20" i="12"/>
  <c r="BV20" i="12"/>
  <c r="BU20" i="12"/>
  <c r="BT20" i="12"/>
  <c r="BS20" i="12"/>
  <c r="BR20" i="12"/>
  <c r="BQ20" i="12"/>
  <c r="BP20" i="12"/>
  <c r="BO20" i="12"/>
  <c r="BN20" i="12"/>
  <c r="BM20" i="12"/>
  <c r="BL20" i="12"/>
  <c r="BK20" i="12"/>
  <c r="BJ20" i="12"/>
  <c r="BI20" i="12"/>
  <c r="BH20" i="12"/>
  <c r="BG20" i="12"/>
  <c r="BF20" i="12"/>
  <c r="BE20" i="12"/>
  <c r="BD20" i="12"/>
  <c r="BC20" i="12"/>
  <c r="AP20" i="12" s="1"/>
  <c r="AQ20" i="12" s="1"/>
  <c r="AR20" i="12" s="1"/>
  <c r="BB20" i="12"/>
  <c r="BA20" i="12"/>
  <c r="AZ20" i="12"/>
  <c r="AY20" i="12"/>
  <c r="AX20" i="12"/>
  <c r="AW20" i="12"/>
  <c r="AV20" i="12"/>
  <c r="A20" i="12"/>
  <c r="BZ19" i="12"/>
  <c r="BY19" i="12"/>
  <c r="BX19" i="12"/>
  <c r="BW19" i="12"/>
  <c r="BV19" i="12"/>
  <c r="BU19" i="12"/>
  <c r="BT19" i="12"/>
  <c r="BS19" i="12"/>
  <c r="BR19" i="12"/>
  <c r="BQ19" i="12"/>
  <c r="BP19" i="12"/>
  <c r="BO19" i="12"/>
  <c r="BN19" i="12"/>
  <c r="BM19" i="12"/>
  <c r="BL19" i="12"/>
  <c r="BK19" i="12"/>
  <c r="BJ19" i="12"/>
  <c r="BI19" i="12"/>
  <c r="BH19" i="12"/>
  <c r="BG19" i="12"/>
  <c r="BF19" i="12"/>
  <c r="BE19" i="12"/>
  <c r="BD19" i="12"/>
  <c r="BC19" i="12"/>
  <c r="BB19" i="12"/>
  <c r="BA19" i="12"/>
  <c r="AZ19" i="12"/>
  <c r="AY19" i="12"/>
  <c r="AX19" i="12"/>
  <c r="AW19" i="12"/>
  <c r="AV19" i="12"/>
  <c r="AP19" i="12" s="1"/>
  <c r="AQ19" i="12" s="1"/>
  <c r="AR19" i="12" s="1"/>
  <c r="A19" i="12"/>
  <c r="BZ18" i="12"/>
  <c r="BY18" i="12"/>
  <c r="BX18" i="12"/>
  <c r="BW18" i="12"/>
  <c r="BV18" i="12"/>
  <c r="BU18" i="12"/>
  <c r="BT18" i="12"/>
  <c r="BS18" i="12"/>
  <c r="BR18" i="12"/>
  <c r="BQ18" i="12"/>
  <c r="BP18" i="12"/>
  <c r="BO18" i="12"/>
  <c r="BN18" i="12"/>
  <c r="BM18" i="12"/>
  <c r="BL18" i="12"/>
  <c r="BK18" i="12"/>
  <c r="BJ18" i="12"/>
  <c r="BI18" i="12"/>
  <c r="BH18" i="12"/>
  <c r="BG18" i="12"/>
  <c r="BF18" i="12"/>
  <c r="BE18" i="12"/>
  <c r="BD18" i="12"/>
  <c r="BC18" i="12"/>
  <c r="BB18" i="12"/>
  <c r="BA18" i="12"/>
  <c r="AZ18" i="12"/>
  <c r="AY18" i="12"/>
  <c r="AX18" i="12"/>
  <c r="AW18" i="12"/>
  <c r="AV18" i="12"/>
  <c r="AP18" i="12" s="1"/>
  <c r="AQ18" i="12" s="1"/>
  <c r="AR18" i="12" s="1"/>
  <c r="A18" i="12"/>
  <c r="BZ17" i="12"/>
  <c r="BY17" i="12"/>
  <c r="BX17" i="12"/>
  <c r="BW17" i="12"/>
  <c r="BV17" i="12"/>
  <c r="BU17" i="12"/>
  <c r="BT17" i="12"/>
  <c r="BS17" i="12"/>
  <c r="BR17" i="12"/>
  <c r="BQ17" i="12"/>
  <c r="BP17" i="12"/>
  <c r="BO17" i="12"/>
  <c r="BN17" i="12"/>
  <c r="BM17" i="12"/>
  <c r="BL17" i="12"/>
  <c r="BK17" i="12"/>
  <c r="BJ17" i="12"/>
  <c r="BI17" i="12"/>
  <c r="BH17" i="12"/>
  <c r="BG17" i="12"/>
  <c r="BF17" i="12"/>
  <c r="BE17" i="12"/>
  <c r="BD17" i="12"/>
  <c r="BC17" i="12"/>
  <c r="BB17" i="12"/>
  <c r="BA17" i="12"/>
  <c r="AZ17" i="12"/>
  <c r="AY17" i="12"/>
  <c r="AX17" i="12"/>
  <c r="AW17" i="12"/>
  <c r="AV17" i="12"/>
  <c r="AP17" i="12" s="1"/>
  <c r="AQ17" i="12" s="1"/>
  <c r="AR17" i="12" s="1"/>
  <c r="A17" i="12"/>
  <c r="BZ16" i="12"/>
  <c r="BY16" i="12"/>
  <c r="BX16" i="12"/>
  <c r="BW16" i="12"/>
  <c r="BV16" i="12"/>
  <c r="BU16" i="12"/>
  <c r="BT16" i="12"/>
  <c r="BS16" i="12"/>
  <c r="BR16" i="12"/>
  <c r="BQ16" i="12"/>
  <c r="BP16" i="12"/>
  <c r="BO16" i="12"/>
  <c r="BN16" i="12"/>
  <c r="BM16" i="12"/>
  <c r="BL16" i="12"/>
  <c r="BK16" i="12"/>
  <c r="BJ16" i="12"/>
  <c r="BI16" i="12"/>
  <c r="BH16" i="12"/>
  <c r="BG16" i="12"/>
  <c r="BF16" i="12"/>
  <c r="BE16" i="12"/>
  <c r="BD16" i="12"/>
  <c r="BC16" i="12"/>
  <c r="BB16" i="12"/>
  <c r="BA16" i="12"/>
  <c r="AZ16" i="12"/>
  <c r="AY16" i="12"/>
  <c r="AX16" i="12"/>
  <c r="AW16" i="12"/>
  <c r="AV16" i="12"/>
  <c r="AP16" i="12" s="1"/>
  <c r="AQ16" i="12" s="1"/>
  <c r="AR16" i="12" s="1"/>
  <c r="A16" i="12"/>
  <c r="BZ15" i="12"/>
  <c r="BY15" i="12"/>
  <c r="BX15" i="12"/>
  <c r="BW15" i="12"/>
  <c r="BV15" i="12"/>
  <c r="BU15" i="12"/>
  <c r="BT15" i="12"/>
  <c r="BS15" i="12"/>
  <c r="BR15" i="12"/>
  <c r="BQ15" i="12"/>
  <c r="BP15" i="12"/>
  <c r="BO15" i="12"/>
  <c r="BN15" i="12"/>
  <c r="BM15" i="12"/>
  <c r="BL15" i="12"/>
  <c r="BK15" i="12"/>
  <c r="BJ15" i="12"/>
  <c r="BI15" i="12"/>
  <c r="BH15" i="12"/>
  <c r="BG15" i="12"/>
  <c r="BF15" i="12"/>
  <c r="BE15" i="12"/>
  <c r="BD15" i="12"/>
  <c r="BC15" i="12"/>
  <c r="BB15" i="12"/>
  <c r="BA15" i="12"/>
  <c r="AZ15" i="12"/>
  <c r="AY15" i="12"/>
  <c r="AX15" i="12"/>
  <c r="AW15" i="12"/>
  <c r="AV15" i="12"/>
  <c r="A15" i="12"/>
  <c r="BZ14" i="12"/>
  <c r="BY14" i="12"/>
  <c r="BX14" i="12"/>
  <c r="BW14" i="12"/>
  <c r="BV14" i="12"/>
  <c r="BU14" i="12"/>
  <c r="BT14" i="12"/>
  <c r="BS14" i="12"/>
  <c r="BR14" i="12"/>
  <c r="BQ14" i="12"/>
  <c r="BP14" i="12"/>
  <c r="BO14" i="12"/>
  <c r="BN14" i="12"/>
  <c r="BM14" i="12"/>
  <c r="BL14" i="12"/>
  <c r="BK14" i="12"/>
  <c r="BJ14" i="12"/>
  <c r="BI14" i="12"/>
  <c r="BH14" i="12"/>
  <c r="BG14" i="12"/>
  <c r="BF14" i="12"/>
  <c r="BE14" i="12"/>
  <c r="BD14" i="12"/>
  <c r="BC14" i="12"/>
  <c r="BB14" i="12"/>
  <c r="BA14" i="12"/>
  <c r="AZ14" i="12"/>
  <c r="AY14" i="12"/>
  <c r="AX14" i="12"/>
  <c r="AW14" i="12"/>
  <c r="AV14" i="12"/>
  <c r="A14" i="12"/>
  <c r="BZ13" i="12"/>
  <c r="BY13" i="12"/>
  <c r="BX13" i="12"/>
  <c r="BW13" i="12"/>
  <c r="BV13" i="12"/>
  <c r="BU13" i="12"/>
  <c r="BT13" i="12"/>
  <c r="BS13" i="12"/>
  <c r="BR13" i="12"/>
  <c r="BQ13" i="12"/>
  <c r="BP13" i="12"/>
  <c r="BO13" i="12"/>
  <c r="BN13" i="12"/>
  <c r="BM13" i="12"/>
  <c r="BL13" i="12"/>
  <c r="BK13" i="12"/>
  <c r="BJ13" i="12"/>
  <c r="BI13" i="12"/>
  <c r="BH13" i="12"/>
  <c r="BG13" i="12"/>
  <c r="BF13" i="12"/>
  <c r="BE13" i="12"/>
  <c r="BD13" i="12"/>
  <c r="BC13" i="12"/>
  <c r="BB13" i="12"/>
  <c r="BA13" i="12"/>
  <c r="AZ13" i="12"/>
  <c r="AY13" i="12"/>
  <c r="AX13" i="12"/>
  <c r="AW13" i="12"/>
  <c r="AV13" i="12"/>
  <c r="A13" i="12"/>
  <c r="G12" i="12"/>
  <c r="AT6" i="12" s="1"/>
  <c r="AT5" i="12" s="1"/>
  <c r="AP13" i="12" l="1"/>
  <c r="AQ13" i="12" s="1"/>
  <c r="AR13" i="12" s="1"/>
  <c r="AP14" i="12"/>
  <c r="AQ14" i="12" s="1"/>
  <c r="AR14" i="12" s="1"/>
  <c r="AP15" i="12"/>
  <c r="AQ15" i="12" s="1"/>
  <c r="AR15" i="12" s="1"/>
  <c r="AF41" i="12"/>
  <c r="AB41" i="12"/>
  <c r="L41" i="12"/>
  <c r="X41" i="12"/>
  <c r="T41" i="12"/>
  <c r="P41" i="12"/>
  <c r="D41" i="12"/>
  <c r="D42" i="12"/>
  <c r="H41" i="12" l="1"/>
  <c r="X35" i="12" s="1"/>
  <c r="H42" i="12"/>
  <c r="AL40" i="12" l="1"/>
  <c r="AJ40" i="12"/>
  <c r="AH40" i="12"/>
  <c r="AF40" i="12"/>
  <c r="AD40" i="12"/>
  <c r="AB40" i="12"/>
  <c r="Z40" i="12"/>
  <c r="X40" i="12"/>
  <c r="V40" i="12"/>
  <c r="T40" i="12"/>
  <c r="N40" i="12"/>
  <c r="L40" i="12"/>
  <c r="AL39" i="12"/>
  <c r="AJ39" i="12"/>
  <c r="AH39" i="12"/>
  <c r="AF39" i="12"/>
  <c r="AD39" i="12"/>
  <c r="AB39" i="12"/>
  <c r="Z39" i="12"/>
  <c r="X39" i="12"/>
  <c r="V39" i="12"/>
  <c r="T39" i="12"/>
  <c r="N39" i="12"/>
  <c r="L39" i="12"/>
  <c r="AP31" i="12"/>
  <c r="AQ31" i="12" s="1"/>
  <c r="AO10" i="12"/>
  <c r="AO11" i="12" s="1"/>
  <c r="AN10" i="12"/>
  <c r="AN11" i="12" s="1"/>
  <c r="AM10" i="12"/>
  <c r="BX10" i="12" s="1"/>
  <c r="BX11" i="12" s="1"/>
  <c r="K10" i="12"/>
  <c r="L10" i="12" s="1"/>
  <c r="J28" i="11"/>
  <c r="H28" i="11"/>
  <c r="D28" i="11"/>
  <c r="C28" i="11"/>
  <c r="D15" i="11"/>
  <c r="C15" i="11" s="1"/>
  <c r="G14" i="11" s="1"/>
  <c r="E11" i="11"/>
  <c r="D11" i="11"/>
  <c r="C11" i="11"/>
  <c r="C10" i="11"/>
  <c r="E9" i="11"/>
  <c r="D9" i="11"/>
  <c r="C9" i="11"/>
  <c r="E8" i="11"/>
  <c r="D8" i="11"/>
  <c r="C8" i="11"/>
  <c r="E7" i="11"/>
  <c r="D7" i="11"/>
  <c r="C7" i="11"/>
  <c r="H6" i="11"/>
  <c r="L38" i="4" a="1"/>
  <c r="L38" i="4" s="1"/>
  <c r="L39" i="4" a="1"/>
  <c r="L39" i="4" s="1"/>
  <c r="K38" i="4"/>
  <c r="J29" i="11" l="1"/>
  <c r="BY10" i="12"/>
  <c r="BY11" i="12" s="1"/>
  <c r="BZ10" i="12"/>
  <c r="BZ11" i="12" s="1"/>
  <c r="K11" i="12"/>
  <c r="BZ30" i="12"/>
  <c r="AO30" i="12" s="1"/>
  <c r="H29" i="11"/>
  <c r="M10" i="12"/>
  <c r="AW10" i="12"/>
  <c r="AW11" i="12" s="1"/>
  <c r="L11" i="12"/>
  <c r="AV10" i="12"/>
  <c r="AV11" i="12" s="1"/>
  <c r="AM11" i="12"/>
  <c r="H7" i="11"/>
  <c r="G27" i="11"/>
  <c r="G23" i="11"/>
  <c r="G19" i="11"/>
  <c r="G24" i="11"/>
  <c r="G20" i="11"/>
  <c r="G26" i="11"/>
  <c r="G22" i="11"/>
  <c r="G18" i="11"/>
  <c r="G25" i="11"/>
  <c r="G21" i="11"/>
  <c r="G17" i="11"/>
  <c r="G16" i="11"/>
  <c r="H5" i="11"/>
  <c r="I17" i="11"/>
  <c r="I21" i="11"/>
  <c r="I25" i="11"/>
  <c r="I19" i="11"/>
  <c r="I23" i="11"/>
  <c r="I27" i="11"/>
  <c r="I16" i="11"/>
  <c r="I20" i="11"/>
  <c r="I24" i="11"/>
  <c r="I14" i="11"/>
  <c r="I18" i="11"/>
  <c r="I22" i="11"/>
  <c r="I26" i="11"/>
  <c r="Q7" i="11" l="1"/>
  <c r="G5" i="12"/>
  <c r="P39" i="12"/>
  <c r="N10" i="12"/>
  <c r="AX10" i="12"/>
  <c r="AX11" i="12" s="1"/>
  <c r="M11" i="12"/>
  <c r="J40" i="12"/>
  <c r="H39" i="12"/>
  <c r="H40" i="12"/>
  <c r="J39" i="12"/>
  <c r="H4" i="11"/>
  <c r="R39" i="12" l="1"/>
  <c r="P40" i="12"/>
  <c r="R40" i="12"/>
  <c r="O10" i="12"/>
  <c r="AY10" i="12"/>
  <c r="AY11" i="12" s="1"/>
  <c r="N11" i="12"/>
  <c r="AZ10" i="12" l="1"/>
  <c r="AZ11" i="12" s="1"/>
  <c r="O11" i="12"/>
  <c r="P10" i="12"/>
  <c r="P11" i="12" l="1"/>
  <c r="Q10" i="12"/>
  <c r="BA10" i="12"/>
  <c r="BA11" i="12" s="1"/>
  <c r="Q11" i="12" l="1"/>
  <c r="BB10" i="12"/>
  <c r="BB11" i="12" s="1"/>
  <c r="R10" i="12"/>
  <c r="BC10" i="12" l="1"/>
  <c r="BC11" i="12" s="1"/>
  <c r="S10" i="12"/>
  <c r="R11" i="12"/>
  <c r="T10" i="12" l="1"/>
  <c r="BD10" i="12"/>
  <c r="BD11" i="12" s="1"/>
  <c r="S11" i="12"/>
  <c r="U10" i="12" l="1"/>
  <c r="BE10" i="12"/>
  <c r="BE11" i="12" s="1"/>
  <c r="T11" i="12"/>
  <c r="V10" i="12" l="1"/>
  <c r="BF10" i="12"/>
  <c r="BF11" i="12" s="1"/>
  <c r="U11" i="12"/>
  <c r="W10" i="12" l="1"/>
  <c r="BG10" i="12"/>
  <c r="BG11" i="12" s="1"/>
  <c r="V11" i="12"/>
  <c r="BH10" i="12" l="1"/>
  <c r="BH11" i="12" s="1"/>
  <c r="W11" i="12"/>
  <c r="X10" i="12"/>
  <c r="H35" i="12" l="1"/>
  <c r="H43" i="12" s="1"/>
  <c r="X11" i="12"/>
  <c r="BI10" i="12"/>
  <c r="BI11" i="12" s="1"/>
  <c r="Y10" i="12"/>
  <c r="P35" i="12" l="1"/>
  <c r="Y11" i="12"/>
  <c r="Z10" i="12"/>
  <c r="BJ10" i="12"/>
  <c r="BJ11" i="12" s="1"/>
  <c r="AA10" i="12" l="1"/>
  <c r="Z11" i="12"/>
  <c r="BK10" i="12"/>
  <c r="BK11" i="12" s="1"/>
  <c r="AB10" i="12" l="1"/>
  <c r="AA11" i="12"/>
  <c r="BL10" i="12"/>
  <c r="BL11" i="12" s="1"/>
  <c r="BM10" i="12" l="1"/>
  <c r="BM11" i="12" s="1"/>
  <c r="AC10" i="12"/>
  <c r="AB11" i="12"/>
  <c r="AD10" i="12" l="1"/>
  <c r="BN10" i="12"/>
  <c r="BN11" i="12" s="1"/>
  <c r="AC11" i="12"/>
  <c r="AD11" i="12" l="1"/>
  <c r="BO10" i="12"/>
  <c r="BO11" i="12" s="1"/>
  <c r="AE10" i="12"/>
  <c r="BP10" i="12" l="1"/>
  <c r="BP11" i="12" s="1"/>
  <c r="AE11" i="12"/>
  <c r="AF10" i="12"/>
  <c r="AF11" i="12" l="1"/>
  <c r="AG10" i="12"/>
  <c r="BQ10" i="12"/>
  <c r="BQ11" i="12" s="1"/>
  <c r="AG11" i="12" l="1"/>
  <c r="BR10" i="12"/>
  <c r="BR11" i="12" s="1"/>
  <c r="AH10" i="12"/>
  <c r="AI10" i="12" l="1"/>
  <c r="AH11" i="12"/>
  <c r="BS10" i="12"/>
  <c r="BS11" i="12" s="1"/>
  <c r="AI11" i="12" l="1"/>
  <c r="AJ10" i="12"/>
  <c r="BT10" i="12"/>
  <c r="BT11" i="12" s="1"/>
  <c r="K10" i="4"/>
  <c r="L10" i="4" s="1" a="1"/>
  <c r="L10" i="4" s="1"/>
  <c r="K11" i="4"/>
  <c r="L11" i="4" s="1" a="1"/>
  <c r="L11" i="4" s="1"/>
  <c r="K12" i="4"/>
  <c r="L12" i="4" s="1" a="1"/>
  <c r="L12" i="4" s="1"/>
  <c r="K13" i="4"/>
  <c r="L13" i="4" s="1" a="1"/>
  <c r="L13" i="4" s="1"/>
  <c r="K14" i="4"/>
  <c r="L14" i="4" s="1" a="1"/>
  <c r="L14" i="4" s="1"/>
  <c r="K15" i="4"/>
  <c r="L15" i="4" s="1" a="1"/>
  <c r="L15" i="4" s="1"/>
  <c r="K16" i="4"/>
  <c r="L16" i="4" s="1" a="1"/>
  <c r="L16" i="4" s="1"/>
  <c r="K17" i="4"/>
  <c r="L17" i="4" s="1" a="1"/>
  <c r="L17" i="4" s="1"/>
  <c r="K18" i="4"/>
  <c r="L18" i="4" s="1" a="1"/>
  <c r="L18" i="4" s="1"/>
  <c r="K19" i="4"/>
  <c r="L19" i="4" s="1" a="1"/>
  <c r="L19" i="4" s="1"/>
  <c r="K20" i="4"/>
  <c r="L20" i="4" s="1" a="1"/>
  <c r="L20" i="4" s="1"/>
  <c r="K21" i="4"/>
  <c r="L21" i="4" s="1" a="1"/>
  <c r="L21" i="4" s="1"/>
  <c r="K22" i="4"/>
  <c r="L22" i="4" s="1" a="1"/>
  <c r="L22" i="4" s="1"/>
  <c r="K23" i="4"/>
  <c r="L23" i="4" s="1" a="1"/>
  <c r="L23" i="4" s="1"/>
  <c r="K24" i="4"/>
  <c r="L24" i="4" s="1" a="1"/>
  <c r="L24" i="4" s="1"/>
  <c r="K25" i="4"/>
  <c r="L25" i="4" s="1" a="1"/>
  <c r="L25" i="4" s="1"/>
  <c r="K26" i="4"/>
  <c r="L26" i="4" s="1" a="1"/>
  <c r="L26" i="4" s="1"/>
  <c r="K27" i="4"/>
  <c r="L27" i="4" s="1" a="1"/>
  <c r="L27" i="4" s="1"/>
  <c r="K28" i="4"/>
  <c r="L28" i="4" s="1" a="1"/>
  <c r="L28" i="4" s="1"/>
  <c r="K29" i="4"/>
  <c r="L29" i="4" s="1" a="1"/>
  <c r="L29" i="4" s="1"/>
  <c r="K30" i="4"/>
  <c r="L30" i="4" s="1" a="1"/>
  <c r="L30" i="4" s="1"/>
  <c r="K31" i="4"/>
  <c r="L31" i="4" s="1" a="1"/>
  <c r="L31" i="4" s="1"/>
  <c r="K32" i="4"/>
  <c r="L32" i="4" s="1" a="1"/>
  <c r="L32" i="4" s="1"/>
  <c r="K33" i="4"/>
  <c r="L33" i="4" s="1" a="1"/>
  <c r="L33" i="4" s="1"/>
  <c r="K37" i="4"/>
  <c r="H37" i="4"/>
  <c r="J37" i="4" s="1"/>
  <c r="H38" i="4"/>
  <c r="J38" i="4" s="1"/>
  <c r="AK10" i="12" l="1"/>
  <c r="BU10" i="12"/>
  <c r="BU11" i="12" s="1"/>
  <c r="AJ11" i="12"/>
  <c r="AL10" i="12" l="1"/>
  <c r="BV10" i="12"/>
  <c r="BV11" i="12" s="1"/>
  <c r="AK11" i="12"/>
  <c r="BW10" i="12" l="1"/>
  <c r="BW11" i="12" s="1"/>
  <c r="AL11" i="12"/>
  <c r="H4" i="4" l="1"/>
  <c r="J4" i="4" s="1"/>
  <c r="BL30" i="12" l="1"/>
  <c r="AA30" i="12" s="1"/>
  <c r="BS30" i="12"/>
  <c r="AH30" i="12" s="1"/>
  <c r="BF30" i="12"/>
  <c r="U30" i="12" s="1"/>
  <c r="AX30" i="12"/>
  <c r="M30" i="12" s="1"/>
  <c r="BM30" i="12"/>
  <c r="AB30" i="12" s="1"/>
  <c r="BE30" i="12"/>
  <c r="T30" i="12" s="1"/>
  <c r="BT30" i="12"/>
  <c r="AI30" i="12" s="1"/>
  <c r="K4" i="4"/>
  <c r="L4" i="4" s="1" a="1"/>
  <c r="L4" i="4" s="1"/>
  <c r="AY30" i="12" l="1"/>
  <c r="N30" i="12" s="1"/>
  <c r="H36" i="4"/>
  <c r="J36" i="4" s="1"/>
  <c r="K36" i="4" s="1"/>
  <c r="H35" i="4"/>
  <c r="J35" i="4" s="1"/>
  <c r="K35" i="4" s="1"/>
  <c r="H34" i="4"/>
  <c r="J34" i="4" s="1"/>
  <c r="H33" i="4"/>
  <c r="J33" i="4" s="1"/>
  <c r="H32" i="4"/>
  <c r="J32" i="4" s="1"/>
  <c r="H31" i="4"/>
  <c r="J31" i="4" s="1"/>
  <c r="H30" i="4"/>
  <c r="J30" i="4" s="1"/>
  <c r="H29" i="4"/>
  <c r="J29" i="4" s="1"/>
  <c r="H28" i="4"/>
  <c r="J28" i="4" s="1"/>
  <c r="H27" i="4"/>
  <c r="J27" i="4" s="1"/>
  <c r="H26" i="4"/>
  <c r="J26" i="4" s="1"/>
  <c r="H25" i="4"/>
  <c r="J25" i="4" s="1"/>
  <c r="H24" i="4"/>
  <c r="J24" i="4" s="1"/>
  <c r="H23" i="4"/>
  <c r="J23" i="4" s="1"/>
  <c r="H22" i="4"/>
  <c r="J22" i="4" s="1"/>
  <c r="H21" i="4"/>
  <c r="J21" i="4" s="1"/>
  <c r="H20" i="4"/>
  <c r="J20" i="4" s="1"/>
  <c r="H19" i="4"/>
  <c r="J19" i="4" s="1"/>
  <c r="H18" i="4"/>
  <c r="J18" i="4" s="1"/>
  <c r="H17" i="4"/>
  <c r="J17" i="4" s="1"/>
  <c r="H16" i="4"/>
  <c r="J16" i="4" s="1"/>
  <c r="H15" i="4"/>
  <c r="J15" i="4" s="1"/>
  <c r="H14" i="4"/>
  <c r="J14" i="4" s="1"/>
  <c r="H13" i="4"/>
  <c r="J13" i="4" s="1"/>
  <c r="H12" i="4"/>
  <c r="J12" i="4" s="1"/>
  <c r="H11" i="4"/>
  <c r="J11" i="4" s="1"/>
  <c r="H10" i="4"/>
  <c r="J10" i="4" s="1"/>
  <c r="H9" i="4"/>
  <c r="J9" i="4" s="1"/>
  <c r="H8" i="4"/>
  <c r="J8" i="4" s="1"/>
  <c r="H7" i="4"/>
  <c r="J7" i="4" s="1"/>
  <c r="H6" i="4"/>
  <c r="J6" i="4" s="1"/>
  <c r="H5" i="4"/>
  <c r="J5" i="4" s="1"/>
  <c r="K34" i="4" l="1"/>
  <c r="BY30" i="12"/>
  <c r="AN30" i="12" s="1"/>
  <c r="BQ30" i="12"/>
  <c r="AF30" i="12" s="1"/>
  <c r="BI30" i="12"/>
  <c r="X30" i="12" s="1"/>
  <c r="BA30" i="12"/>
  <c r="P30" i="12" s="1"/>
  <c r="BD30" i="12"/>
  <c r="S30" i="12" s="1"/>
  <c r="BX30" i="12"/>
  <c r="AM30" i="12" s="1"/>
  <c r="BP30" i="12"/>
  <c r="AE30" i="12" s="1"/>
  <c r="BH30" i="12"/>
  <c r="W30" i="12" s="1"/>
  <c r="AZ30" i="12"/>
  <c r="O30" i="12" s="1"/>
  <c r="BW30" i="12"/>
  <c r="AL30" i="12" s="1"/>
  <c r="BO30" i="12"/>
  <c r="AD30" i="12" s="1"/>
  <c r="BG30" i="12"/>
  <c r="V30" i="12" s="1"/>
  <c r="BU30" i="12"/>
  <c r="AJ30" i="12" s="1"/>
  <c r="AW30" i="12"/>
  <c r="L30" i="12" s="1"/>
  <c r="BK30" i="12"/>
  <c r="Z30" i="12" s="1"/>
  <c r="BC30" i="12"/>
  <c r="R30" i="12" s="1"/>
  <c r="BR30" i="12"/>
  <c r="AG30" i="12" s="1"/>
  <c r="BB30" i="12"/>
  <c r="Q30" i="12" s="1"/>
  <c r="BV30" i="12"/>
  <c r="AK30" i="12" s="1"/>
  <c r="BJ30" i="12"/>
  <c r="Y30" i="12" s="1"/>
  <c r="BN30" i="12"/>
  <c r="AC30" i="12" s="1"/>
  <c r="K7" i="4"/>
  <c r="K9" i="4"/>
  <c r="K5" i="4"/>
  <c r="L5" i="4" s="1" a="1"/>
  <c r="L5" i="4" s="1"/>
  <c r="K6" i="4"/>
  <c r="K8" i="4"/>
  <c r="L9" i="4" l="1" a="1"/>
  <c r="L9" i="4" s="1"/>
  <c r="L6" i="4" a="1"/>
  <c r="L6" i="4" s="1"/>
  <c r="L7" i="4" s="1" a="1"/>
  <c r="L7" i="4" s="1"/>
  <c r="L8" i="4" s="1" a="1"/>
  <c r="L8" i="4" s="1"/>
  <c r="L34" i="4" s="1" a="1"/>
  <c r="L34" i="4" s="1"/>
  <c r="L35" i="4" s="1" a="1"/>
  <c r="L35" i="4" s="1"/>
  <c r="L36" i="4" s="1" a="1"/>
  <c r="L36" i="4" s="1"/>
  <c r="L37" i="4" s="1" a="1"/>
  <c r="L37" i="4" s="1"/>
  <c r="AV30" i="12"/>
  <c r="K30" i="12" s="1"/>
  <c r="AP30" i="12" s="1"/>
  <c r="AQ30" i="12" s="1"/>
  <c r="F40" i="12"/>
  <c r="D40" i="12" l="1"/>
  <c r="F39" i="12"/>
  <c r="D39" i="12"/>
  <c r="L40" i="4" a="1"/>
  <c r="L40" i="4" s="1"/>
  <c r="L33"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<sst xmlns="http://schemas.openxmlformats.org/spreadsheetml/2006/main" count="378" uniqueCount="309">
  <si>
    <t>○</t>
    <phoneticPr fontId="1"/>
  </si>
  <si>
    <t>週平均の勤務時間</t>
    <rPh sb="0" eb="3">
      <t>しゅうへいきん</t>
    </rPh>
    <rPh sb="4" eb="8">
      <t>きんむじかん</t>
    </rPh>
    <phoneticPr fontId="6" type="Hiragana" alignment="distributed"/>
  </si>
  <si>
    <t>常勤換算後の人数</t>
    <rPh sb="0" eb="2">
      <t>じょうきん</t>
    </rPh>
    <rPh sb="2" eb="4">
      <t>かんざん</t>
    </rPh>
    <rPh sb="4" eb="5">
      <t>ご</t>
    </rPh>
    <rPh sb="6" eb="8">
      <t>にんずう</t>
    </rPh>
    <phoneticPr fontId="6" type="Hiragana" alignment="distributed"/>
  </si>
  <si>
    <t>管理者</t>
    <rPh sb="0" eb="3">
      <t>カンリシャ</t>
    </rPh>
    <phoneticPr fontId="1"/>
  </si>
  <si>
    <t>【入力上の注意点】</t>
    <rPh sb="1" eb="4">
      <t>にゅうりょくじょう</t>
    </rPh>
    <rPh sb="5" eb="8">
      <t>ちゅういてん</t>
    </rPh>
    <phoneticPr fontId="6" type="Hiragana" alignment="distributed"/>
  </si>
  <si>
    <t>当該事業所の勤務時間</t>
    <rPh sb="0" eb="5">
      <t>とうがいじぎょうしょ</t>
    </rPh>
    <rPh sb="6" eb="10">
      <t>きんむじかん</t>
    </rPh>
    <phoneticPr fontId="6" type="Hiragana" alignment="distributed"/>
  </si>
  <si>
    <t>職種</t>
    <rPh sb="0" eb="2">
      <t>ショクシュ</t>
    </rPh>
    <phoneticPr fontId="1"/>
  </si>
  <si>
    <t>勤務形態</t>
    <rPh sb="0" eb="4">
      <t>キンムケイタイ</t>
    </rPh>
    <phoneticPr fontId="1"/>
  </si>
  <si>
    <t>勤務時間（記号）</t>
    <rPh sb="0" eb="4">
      <t>キンムジカン</t>
    </rPh>
    <rPh sb="5" eb="7">
      <t>キゴウ</t>
    </rPh>
    <phoneticPr fontId="1"/>
  </si>
  <si>
    <t>勤務時間１（開始）</t>
    <rPh sb="0" eb="4">
      <t>キンムジカン</t>
    </rPh>
    <rPh sb="6" eb="8">
      <t>カイシ</t>
    </rPh>
    <phoneticPr fontId="1"/>
  </si>
  <si>
    <t>勤務時間１（終了）</t>
    <rPh sb="0" eb="4">
      <t>キンムジカン</t>
    </rPh>
    <rPh sb="6" eb="8">
      <t>シュウリョウ</t>
    </rPh>
    <phoneticPr fontId="1"/>
  </si>
  <si>
    <t>勤務時間２（開始）</t>
    <rPh sb="0" eb="4">
      <t>キンムジカン</t>
    </rPh>
    <rPh sb="6" eb="8">
      <t>カイシ</t>
    </rPh>
    <phoneticPr fontId="1"/>
  </si>
  <si>
    <t>勤務時間２（終了）</t>
    <rPh sb="0" eb="4">
      <t>キンムジカン</t>
    </rPh>
    <rPh sb="6" eb="8">
      <t>シュウリョウ</t>
    </rPh>
    <phoneticPr fontId="1"/>
  </si>
  <si>
    <t>勤務時間３（開始）</t>
    <rPh sb="0" eb="4">
      <t>キンムジカン</t>
    </rPh>
    <rPh sb="6" eb="8">
      <t>カイシ</t>
    </rPh>
    <phoneticPr fontId="1"/>
  </si>
  <si>
    <t>勤務時間３（終了）</t>
    <rPh sb="0" eb="4">
      <t>キンムジカン</t>
    </rPh>
    <rPh sb="6" eb="8">
      <t>シュウリョウ</t>
    </rPh>
    <phoneticPr fontId="1"/>
  </si>
  <si>
    <t>拘束時間（合計）</t>
    <rPh sb="0" eb="4">
      <t>コウソクジカン</t>
    </rPh>
    <rPh sb="5" eb="7">
      <t>ゴウケイ</t>
    </rPh>
    <phoneticPr fontId="1"/>
  </si>
  <si>
    <t>休憩時間（合計）</t>
    <rPh sb="0" eb="4">
      <t>キュウケイジカン</t>
    </rPh>
    <rPh sb="5" eb="7">
      <t>ゴウケイ</t>
    </rPh>
    <phoneticPr fontId="1"/>
  </si>
  <si>
    <t>勤務時間（単位：h）</t>
    <rPh sb="0" eb="4">
      <t>キンムジカン</t>
    </rPh>
    <rPh sb="5" eb="7">
      <t>タンイ</t>
    </rPh>
    <phoneticPr fontId="1"/>
  </si>
  <si>
    <t>勤務時間</t>
    <rPh sb="0" eb="4">
      <t>キンムジカン</t>
    </rPh>
    <phoneticPr fontId="1"/>
  </si>
  <si>
    <t>①</t>
  </si>
  <si>
    <t>サービス管理責任者</t>
    <rPh sb="4" eb="9">
      <t>カンリセキニンシャ</t>
    </rPh>
    <phoneticPr fontId="1"/>
  </si>
  <si>
    <t>②</t>
  </si>
  <si>
    <t>医師</t>
    <rPh sb="0" eb="2">
      <t>イシ</t>
    </rPh>
    <phoneticPr fontId="1"/>
  </si>
  <si>
    <t>③</t>
  </si>
  <si>
    <t>看護職員</t>
    <rPh sb="0" eb="4">
      <t>カンゴショクイン</t>
    </rPh>
    <phoneticPr fontId="1"/>
  </si>
  <si>
    <t>④</t>
    <phoneticPr fontId="7" type="Hiragana" alignment="distributed"/>
  </si>
  <si>
    <t>理学療法士</t>
    <rPh sb="0" eb="5">
      <t>リガクリョウホウシ</t>
    </rPh>
    <phoneticPr fontId="1"/>
  </si>
  <si>
    <t>⑤</t>
  </si>
  <si>
    <t>作業療法士</t>
    <rPh sb="0" eb="5">
      <t>サギョウリョウホウシ</t>
    </rPh>
    <phoneticPr fontId="1"/>
  </si>
  <si>
    <t>⑥</t>
  </si>
  <si>
    <t>生活支援員</t>
    <rPh sb="0" eb="5">
      <t>セイカツシエンイン</t>
    </rPh>
    <phoneticPr fontId="1"/>
  </si>
  <si>
    <t>⑦</t>
  </si>
  <si>
    <t>地域移行支援員</t>
    <rPh sb="0" eb="7">
      <t>チイキイコウシエンイン</t>
    </rPh>
    <phoneticPr fontId="1"/>
  </si>
  <si>
    <t>⑧</t>
  </si>
  <si>
    <t>職業指導員</t>
    <rPh sb="0" eb="5">
      <t>ショクギョウシドウイン</t>
    </rPh>
    <phoneticPr fontId="1"/>
  </si>
  <si>
    <t>⑨</t>
  </si>
  <si>
    <t>就労支援員</t>
    <rPh sb="0" eb="5">
      <t>シュウロウシエンイン</t>
    </rPh>
    <phoneticPr fontId="1"/>
  </si>
  <si>
    <t>⑩</t>
  </si>
  <si>
    <t>就労定着支援員</t>
    <rPh sb="0" eb="7">
      <t>シュウロウテイチャクシエンイン</t>
    </rPh>
    <phoneticPr fontId="1"/>
  </si>
  <si>
    <t>⑪</t>
  </si>
  <si>
    <t>世話人</t>
    <rPh sb="0" eb="3">
      <t>セワニン</t>
    </rPh>
    <phoneticPr fontId="1"/>
  </si>
  <si>
    <t>⑫</t>
  </si>
  <si>
    <t>賃金向上達成指導員</t>
    <rPh sb="0" eb="9">
      <t>チンギンコウジョウタッセイシドウイン</t>
    </rPh>
    <phoneticPr fontId="1"/>
  </si>
  <si>
    <t>⑬</t>
  </si>
  <si>
    <t>目標工賃達成指導員</t>
    <rPh sb="0" eb="9">
      <t>モクヒョウコウチンタッセイシドウイン</t>
    </rPh>
    <phoneticPr fontId="1"/>
  </si>
  <si>
    <t>⑭</t>
  </si>
  <si>
    <t>夜間支援従事者</t>
    <rPh sb="0" eb="7">
      <t>ヤカンシエンジュウジシャ</t>
    </rPh>
    <phoneticPr fontId="1"/>
  </si>
  <si>
    <t>⑮</t>
  </si>
  <si>
    <t>管理栄養士</t>
    <rPh sb="0" eb="5">
      <t>カンリエイヨウシ</t>
    </rPh>
    <phoneticPr fontId="1"/>
  </si>
  <si>
    <t>⑯</t>
  </si>
  <si>
    <t>栄養士</t>
    <rPh sb="0" eb="3">
      <t>エイヨウシ</t>
    </rPh>
    <phoneticPr fontId="1"/>
  </si>
  <si>
    <t>⑰</t>
  </si>
  <si>
    <t>調理員</t>
    <rPh sb="0" eb="3">
      <t>チョウリイン</t>
    </rPh>
    <phoneticPr fontId="1"/>
  </si>
  <si>
    <t>⑱</t>
  </si>
  <si>
    <t>言語聴覚士</t>
    <rPh sb="0" eb="5">
      <t>ゲンゴチョウカクシ</t>
    </rPh>
    <phoneticPr fontId="1"/>
  </si>
  <si>
    <t>⑲</t>
  </si>
  <si>
    <t>機能訓練指導員</t>
    <rPh sb="0" eb="7">
      <t>キノウクンレンシドウイン</t>
    </rPh>
    <phoneticPr fontId="1"/>
  </si>
  <si>
    <t>⑳</t>
  </si>
  <si>
    <t>その他</t>
    <rPh sb="2" eb="3">
      <t>タ</t>
    </rPh>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</si>
  <si>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</si>
  <si>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</si>
  <si>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</si>
  <si>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</si>
  <si>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</si>
  <si>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</si>
  <si>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</si>
  <si>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</si>
  <si>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</si>
  <si>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</si>
  <si>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合計</t>
    <rPh sb="0" eb="2">
      <t>ゴウケイ</t>
    </rPh>
    <phoneticPr fontId="1"/>
  </si>
  <si>
    <t>月分</t>
    <rPh sb="0" eb="1">
      <t>ツキ</t>
    </rPh>
    <rPh sb="1" eb="2">
      <t>ブン</t>
    </rPh>
    <phoneticPr fontId="1"/>
  </si>
  <si>
    <t>年</t>
    <rPh sb="0" eb="1">
      <t>ネン</t>
    </rPh>
    <phoneticPr fontId="1"/>
  </si>
  <si>
    <t>令和</t>
    <rPh sb="0" eb="2">
      <t>レイワ</t>
    </rPh>
    <phoneticPr fontId="1"/>
  </si>
  <si>
    <t>第5週</t>
    <rPh sb="0" eb="1">
      <t>ダイ</t>
    </rPh>
    <rPh sb="2" eb="3">
      <t>シュウ</t>
    </rPh>
    <phoneticPr fontId="1"/>
  </si>
  <si>
    <t>第3週</t>
    <rPh sb="0" eb="1">
      <t>だい</t>
    </rPh>
    <rPh sb="2" eb="3">
      <t>しゅう</t>
    </rPh>
    <phoneticPr fontId="6" type="Hiragana" alignment="distributed"/>
  </si>
  <si>
    <t>第2週</t>
    <rPh sb="0" eb="1">
      <t>だい</t>
    </rPh>
    <rPh sb="2" eb="3">
      <t>しゅう</t>
    </rPh>
    <phoneticPr fontId="6" type="Hiragana" alignment="distributed"/>
  </si>
  <si>
    <t>第1週</t>
    <rPh sb="0" eb="1">
      <t>だい</t>
    </rPh>
    <rPh sb="2" eb="3">
      <t>しゅう</t>
    </rPh>
    <phoneticPr fontId="6" type="Hiragana" alignment="distributed"/>
  </si>
  <si>
    <t>平成</t>
    <rPh sb="0" eb="2">
      <t>ヘイセイ</t>
    </rPh>
    <phoneticPr fontId="1"/>
  </si>
  <si>
    <t>令和</t>
    <rPh sb="0" eb="2">
      <t>レイワ</t>
    </rPh>
    <phoneticPr fontId="1"/>
  </si>
  <si>
    <t>元号</t>
    <rPh sb="0" eb="2">
      <t>ゲンゴウ</t>
    </rPh>
    <phoneticPr fontId="1"/>
  </si>
  <si>
    <t>開始年</t>
    <rPh sb="0" eb="3">
      <t>カイシネン</t>
    </rPh>
    <phoneticPr fontId="1"/>
  </si>
  <si>
    <t>勤務時間数合計</t>
    <rPh sb="0" eb="7">
      <t>きんむじかんすうごうけい</t>
    </rPh>
    <phoneticPr fontId="6" type="Hiragana" alignment="distributed"/>
  </si>
  <si>
    <t>就労選択支援員</t>
    <rPh sb="0" eb="7">
      <t>シュウロウセンタクシエンイン</t>
    </rPh>
    <phoneticPr fontId="1"/>
  </si>
  <si>
    <t>サービス提供時間</t>
    <rPh sb="4" eb="8">
      <t>テイキョウジカン</t>
    </rPh>
    <phoneticPr fontId="1"/>
  </si>
  <si>
    <t>A</t>
    <phoneticPr fontId="1"/>
  </si>
  <si>
    <t>B</t>
    <phoneticPr fontId="1"/>
  </si>
  <si>
    <t>C</t>
    <phoneticPr fontId="1"/>
  </si>
  <si>
    <t>D</t>
    <phoneticPr fontId="1"/>
  </si>
  <si>
    <t>医師（嘱託医）</t>
    <rPh sb="0" eb="2">
      <t>イシ</t>
    </rPh>
    <rPh sb="3" eb="6">
      <t>ショクタクイ</t>
    </rPh>
    <phoneticPr fontId="1"/>
  </si>
  <si>
    <t>サービスの種類</t>
    <rPh sb="5" eb="7">
      <t>しゅるい</t>
    </rPh>
    <phoneticPr fontId="6" type="Hiragana" alignment="distributed"/>
  </si>
  <si>
    <t>事業所・施設名</t>
    <rPh sb="0" eb="3">
      <t>じぎょうしょ</t>
    </rPh>
    <rPh sb="4" eb="6">
      <t>しせつ</t>
    </rPh>
    <rPh sb="6" eb="7">
      <t>めい</t>
    </rPh>
    <phoneticPr fontId="6" type="Hiragana" alignment="distributed"/>
  </si>
  <si>
    <t>予定/実績の別</t>
    <rPh sb="0" eb="2">
      <t>ヨテイ</t>
    </rPh>
    <rPh sb="3" eb="5">
      <t>ジッセキ</t>
    </rPh>
    <rPh sb="6" eb="7">
      <t>ベツ</t>
    </rPh>
    <phoneticPr fontId="1"/>
  </si>
  <si>
    <t>記載する期間</t>
    <rPh sb="0" eb="2">
      <t>キサイ</t>
    </rPh>
    <rPh sb="4" eb="6">
      <t>キカン</t>
    </rPh>
    <phoneticPr fontId="1"/>
  </si>
  <si>
    <t>歴月</t>
    <rPh sb="0" eb="2">
      <t>レキゲツ</t>
    </rPh>
    <phoneticPr fontId="1"/>
  </si>
  <si>
    <t>4週</t>
    <rPh sb="1" eb="2">
      <t>シュウ</t>
    </rPh>
    <phoneticPr fontId="1"/>
  </si>
  <si>
    <t>予定</t>
    <rPh sb="0" eb="2">
      <t>ヨテイ</t>
    </rPh>
    <phoneticPr fontId="1"/>
  </si>
  <si>
    <t>実績</t>
    <rPh sb="0" eb="2">
      <t>ジッセキ</t>
    </rPh>
    <phoneticPr fontId="1"/>
  </si>
  <si>
    <t>時間/週</t>
    <rPh sb="0" eb="2">
      <t>ジカン</t>
    </rPh>
    <rPh sb="3" eb="4">
      <t>シュウ</t>
    </rPh>
    <phoneticPr fontId="1"/>
  </si>
  <si>
    <t>時間/月</t>
    <rPh sb="0" eb="2">
      <t>ジカン</t>
    </rPh>
    <rPh sb="3" eb="4">
      <t>ツキ</t>
    </rPh>
    <phoneticPr fontId="1"/>
  </si>
  <si>
    <t>資格等</t>
    <rPh sb="0" eb="2">
      <t>シカク</t>
    </rPh>
    <rPh sb="2" eb="3">
      <t>トウ</t>
    </rPh>
    <phoneticPr fontId="1"/>
  </si>
  <si>
    <t>サービス種別</t>
    <rPh sb="4" eb="6">
      <t>シュベツ</t>
    </rPh>
    <phoneticPr fontId="1"/>
  </si>
  <si>
    <t>生活介護</t>
    <rPh sb="0" eb="4">
      <t>セイカツカイゴ</t>
    </rPh>
    <phoneticPr fontId="1"/>
  </si>
  <si>
    <t>短期入所</t>
    <rPh sb="0" eb="4">
      <t>タンキニュウショ</t>
    </rPh>
    <phoneticPr fontId="1"/>
  </si>
  <si>
    <t>就労選択支援</t>
    <rPh sb="0" eb="6">
      <t>シュウロウセンタクシエン</t>
    </rPh>
    <phoneticPr fontId="1"/>
  </si>
  <si>
    <t>就労移行支援</t>
    <rPh sb="0" eb="6">
      <t>シュウロウイコウシエン</t>
    </rPh>
    <phoneticPr fontId="1"/>
  </si>
  <si>
    <t>就労継続支援A型</t>
    <rPh sb="0" eb="2">
      <t>シュウロウ</t>
    </rPh>
    <rPh sb="2" eb="6">
      <t>ケイゾクシエン</t>
    </rPh>
    <rPh sb="7" eb="8">
      <t>ガタ</t>
    </rPh>
    <phoneticPr fontId="1"/>
  </si>
  <si>
    <t>就労継続支援B型</t>
    <rPh sb="0" eb="6">
      <t>シュウロウケイゾクシエン</t>
    </rPh>
    <rPh sb="7" eb="8">
      <t>ガタ</t>
    </rPh>
    <phoneticPr fontId="1"/>
  </si>
  <si>
    <t>就労定着支援</t>
    <rPh sb="0" eb="6">
      <t>シュウロウテイチャクシエン</t>
    </rPh>
    <phoneticPr fontId="1"/>
  </si>
  <si>
    <t>共同生活援助（介護サービス包括型）</t>
    <rPh sb="0" eb="6">
      <t>キョウドウセイカツエンジョ</t>
    </rPh>
    <rPh sb="7" eb="9">
      <t>カイゴ</t>
    </rPh>
    <rPh sb="13" eb="16">
      <t>ホウカツガタ</t>
    </rPh>
    <phoneticPr fontId="1"/>
  </si>
  <si>
    <t>共同生活援助（日中サービス支援型）</t>
    <rPh sb="0" eb="6">
      <t>キョウドウセイカツエンジョ</t>
    </rPh>
    <rPh sb="7" eb="9">
      <t>ニッチュウ</t>
    </rPh>
    <rPh sb="13" eb="16">
      <t>シエンガタ</t>
    </rPh>
    <phoneticPr fontId="1"/>
  </si>
  <si>
    <t>共同生活援助（外部サービス利用型）</t>
    <rPh sb="0" eb="6">
      <t>キョウドウセイカツエンジョ</t>
    </rPh>
    <rPh sb="7" eb="9">
      <t>ガイブ</t>
    </rPh>
    <rPh sb="13" eb="16">
      <t>リヨウガタ</t>
    </rPh>
    <phoneticPr fontId="1"/>
  </si>
  <si>
    <t>自立訓練（機能訓練）</t>
    <rPh sb="0" eb="4">
      <t>ジリツクンレン</t>
    </rPh>
    <rPh sb="5" eb="9">
      <t>キノウクンレン</t>
    </rPh>
    <phoneticPr fontId="1"/>
  </si>
  <si>
    <t>自立訓練（生活訓練）</t>
    <rPh sb="0" eb="4">
      <t>ジリツクンレン</t>
    </rPh>
    <rPh sb="5" eb="9">
      <t>セイカツクンレン</t>
    </rPh>
    <phoneticPr fontId="1"/>
  </si>
  <si>
    <t>宿泊型自立訓練</t>
    <rPh sb="0" eb="7">
      <t>シュクハクガタジリツクンレン</t>
    </rPh>
    <phoneticPr fontId="1"/>
  </si>
  <si>
    <t>常勤</t>
    <rPh sb="0" eb="2">
      <t>ジョウキン</t>
    </rPh>
    <phoneticPr fontId="1"/>
  </si>
  <si>
    <t>非常勤</t>
    <rPh sb="0" eb="3">
      <t>ヒジョウキン</t>
    </rPh>
    <phoneticPr fontId="1"/>
  </si>
  <si>
    <t>-</t>
    <phoneticPr fontId="1"/>
  </si>
  <si>
    <t>専従</t>
    <rPh sb="0" eb="2">
      <t>センジュウ</t>
    </rPh>
    <phoneticPr fontId="1"/>
  </si>
  <si>
    <t>兼務</t>
    <rPh sb="0" eb="2">
      <t>ケンム</t>
    </rPh>
    <phoneticPr fontId="1"/>
  </si>
  <si>
    <t>―</t>
    <phoneticPr fontId="1"/>
  </si>
  <si>
    <t>氏名</t>
    <rPh sb="0" eb="2">
      <t>しめい</t>
    </rPh>
    <phoneticPr fontId="6" type="Hiragana" alignment="distributed"/>
  </si>
  <si>
    <t>勤務形態</t>
    <rPh sb="0" eb="4">
      <t>きんむけいたい</t>
    </rPh>
    <phoneticPr fontId="6" type="Hiragana" alignment="distributed"/>
  </si>
  <si>
    <t>職種</t>
    <rPh sb="0" eb="2">
      <t>しょくしゅ</t>
    </rPh>
    <phoneticPr fontId="6" type="Hiragana" alignment="distributed"/>
  </si>
  <si>
    <t>5月</t>
  </si>
  <si>
    <t>6月</t>
  </si>
  <si>
    <t>7月</t>
  </si>
  <si>
    <t>8月</t>
  </si>
  <si>
    <t>9月</t>
  </si>
  <si>
    <t>10月</t>
  </si>
  <si>
    <t>11月</t>
  </si>
  <si>
    <t>12月</t>
  </si>
  <si>
    <t>開所日数</t>
    <rPh sb="0" eb="4">
      <t>カイショニッスウ</t>
    </rPh>
    <phoneticPr fontId="1"/>
  </si>
  <si>
    <t>常勤換算数</t>
    <rPh sb="0" eb="4">
      <t>ジョウキンカンサン</t>
    </rPh>
    <rPh sb="4" eb="5">
      <t>スウ</t>
    </rPh>
    <phoneticPr fontId="1"/>
  </si>
  <si>
    <t>なし</t>
    <phoneticPr fontId="1"/>
  </si>
  <si>
    <t>7.5:1</t>
    <phoneticPr fontId="1"/>
  </si>
  <si>
    <t>12:1</t>
    <phoneticPr fontId="1"/>
  </si>
  <si>
    <t>20:1</t>
    <phoneticPr fontId="1"/>
  </si>
  <si>
    <t>30:1</t>
    <phoneticPr fontId="1"/>
  </si>
  <si>
    <t>6:1</t>
    <phoneticPr fontId="1"/>
  </si>
  <si>
    <t>5:1</t>
    <phoneticPr fontId="1"/>
  </si>
  <si>
    <t>基準上必要な数</t>
    <rPh sb="0" eb="2">
      <t>キジュン</t>
    </rPh>
    <rPh sb="2" eb="3">
      <t>ジョウ</t>
    </rPh>
    <rPh sb="3" eb="5">
      <t>ヒツヨウ</t>
    </rPh>
    <rPh sb="6" eb="7">
      <t>カズ</t>
    </rPh>
    <phoneticPr fontId="1"/>
  </si>
  <si>
    <t>-</t>
    <phoneticPr fontId="6" type="Hiragana" alignment="distributed"/>
  </si>
  <si>
    <t>夜間支援体制</t>
    <rPh sb="0" eb="6">
      <t>ヤカンシエンタイセイ</t>
    </rPh>
    <phoneticPr fontId="1"/>
  </si>
  <si>
    <t>あり</t>
    <phoneticPr fontId="1"/>
  </si>
  <si>
    <t>(1)記載する期間</t>
    <rPh sb="3" eb="5">
      <t>きさい</t>
    </rPh>
    <rPh sb="7" eb="9">
      <t>きかん</t>
    </rPh>
    <phoneticPr fontId="6" type="Hiragana" alignment="distributed"/>
  </si>
  <si>
    <t>(2)予定/実績の別</t>
    <rPh sb="3" eb="5">
      <t>ヨテイ</t>
    </rPh>
    <rPh sb="6" eb="8">
      <t>ジッセキ</t>
    </rPh>
    <rPh sb="9" eb="10">
      <t>ベツ</t>
    </rPh>
    <phoneticPr fontId="1"/>
  </si>
  <si>
    <t>(3)当該事業所において
常勤の職員が
勤務すべき時間数</t>
    <phoneticPr fontId="1"/>
  </si>
  <si>
    <t>(1)</t>
    <phoneticPr fontId="6" type="Hiragana" alignment="distributed"/>
  </si>
  <si>
    <t>(2)</t>
    <phoneticPr fontId="6" type="Hiragana" alignment="distributed"/>
  </si>
  <si>
    <t>(3)</t>
    <phoneticPr fontId="6" type="Hiragana" alignment="distributed"/>
  </si>
  <si>
    <t>「予定」・「実績」のいずれかを選択してください。</t>
    <phoneticPr fontId="6" type="Hiragana" alignment="distributed"/>
  </si>
  <si>
    <t>事業所における常勤の従業者が勤務すべき時間数を入力してください。</t>
    <phoneticPr fontId="6" type="Hiragana" alignment="distributed"/>
  </si>
  <si>
    <t>(4)</t>
    <phoneticPr fontId="6" type="Hiragana" alignment="distributed"/>
  </si>
  <si>
    <t>(5)</t>
    <phoneticPr fontId="6" type="Hiragana" alignment="distributed"/>
  </si>
  <si>
    <t xml:space="preserve"> 従業者の職種を入力してください。記入の順序は、職種ごとにまとめてください。</t>
    <phoneticPr fontId="6" type="Hiragana" alignment="distributed"/>
  </si>
  <si>
    <t>従業者の勤務形態について、下記のうち該当する区分の記号を入力してください。</t>
    <phoneticPr fontId="6" type="Hiragana" alignment="distributed"/>
  </si>
  <si>
    <t>記号</t>
    <rPh sb="0" eb="2">
      <t>キゴウ</t>
    </rPh>
    <phoneticPr fontId="13"/>
  </si>
  <si>
    <t>区分</t>
    <rPh sb="0" eb="2">
      <t>クブン</t>
    </rPh>
    <phoneticPr fontId="13"/>
  </si>
  <si>
    <t>A</t>
  </si>
  <si>
    <t>常勤で専従</t>
    <rPh sb="0" eb="2">
      <t>ジョウキン</t>
    </rPh>
    <rPh sb="3" eb="5">
      <t>センジュウ</t>
    </rPh>
    <phoneticPr fontId="13"/>
  </si>
  <si>
    <t>B</t>
  </si>
  <si>
    <t>常勤で兼務</t>
    <rPh sb="0" eb="2">
      <t>ジョウキン</t>
    </rPh>
    <rPh sb="3" eb="5">
      <t>ケンム</t>
    </rPh>
    <phoneticPr fontId="13"/>
  </si>
  <si>
    <t>C</t>
  </si>
  <si>
    <t>非常勤で専従</t>
    <rPh sb="0" eb="3">
      <t>ヒジョウキン</t>
    </rPh>
    <rPh sb="4" eb="6">
      <t>センジュウ</t>
    </rPh>
    <phoneticPr fontId="13"/>
  </si>
  <si>
    <t>D</t>
  </si>
  <si>
    <t>非常勤で兼務</t>
    <rPh sb="0" eb="3">
      <t>ヒジョウキン</t>
    </rPh>
    <rPh sb="4" eb="6">
      <t>ケンム</t>
    </rPh>
    <phoneticPr fontId="13"/>
  </si>
  <si>
    <t>(6)</t>
    <phoneticPr fontId="6" type="Hiragana" alignment="distributed"/>
  </si>
  <si>
    <t>従業者の保有する資格を記入してください。保有資格を全て記入するのではなく、人員基準・加配加算上、求められる資格等を入力してください。</t>
    <rPh sb="11" eb="13">
      <t>きにゅう</t>
    </rPh>
    <rPh sb="20" eb="22">
      <t>ほゆう</t>
    </rPh>
    <phoneticPr fontId="6" type="Hiragana" alignment="distributed"/>
  </si>
  <si>
    <t>※記入した資格及び研修に関して、必要に応じて、資格証又は研修修了証等の写しを添付資料として提出してください。</t>
    <rPh sb="1" eb="3">
      <t>きにゅう</t>
    </rPh>
    <phoneticPr fontId="6" type="Hiragana" alignment="distributed"/>
  </si>
  <si>
    <t>(7)</t>
    <phoneticPr fontId="6" type="Hiragana" alignment="distributed"/>
  </si>
  <si>
    <t>従業者の氏名を記入してください。</t>
    <rPh sb="0" eb="3">
      <t>じゅうぎょうしゃ</t>
    </rPh>
    <rPh sb="4" eb="6">
      <t>しめい</t>
    </rPh>
    <rPh sb="7" eb="9">
      <t>きにゅう</t>
    </rPh>
    <phoneticPr fontId="6" type="Hiragana" alignment="distributed"/>
  </si>
  <si>
    <t>(8)</t>
    <phoneticPr fontId="6" type="Hiragana" alignment="distributed"/>
  </si>
  <si>
    <t>(9)</t>
    <phoneticPr fontId="6" type="Hiragana" alignment="distributed"/>
  </si>
  <si>
    <t>その場合、勤務時間欄には「休」と記入し、勤務時間の合計に含めてください（非常勤職員の休暇等は常勤換算の計算に含めることはできません）。</t>
    <phoneticPr fontId="6" type="Hiragana" alignment="distributed"/>
  </si>
  <si>
    <t>休①</t>
    <rPh sb="0" eb="1">
      <t>キュウ</t>
    </rPh>
    <phoneticPr fontId="1"/>
  </si>
  <si>
    <t>休②</t>
    <rPh sb="0" eb="1">
      <t>キュウ</t>
    </rPh>
    <phoneticPr fontId="1"/>
  </si>
  <si>
    <t>休③</t>
    <rPh sb="0" eb="1">
      <t>キュウ</t>
    </rPh>
    <phoneticPr fontId="1"/>
  </si>
  <si>
    <t>申請する事業に係る従業者（管理者を含む。）の1か月分の勤務時間を入力してください。</t>
    <phoneticPr fontId="6" type="Hiragana" alignment="distributed"/>
  </si>
  <si>
    <t>常勤の職員の休暇等については、その期間が暦年で1月を超えるものでない限り、常勤換算の計算上は勤務したものとみなすことができます。</t>
    <phoneticPr fontId="6" type="Hiragana" alignment="distributed"/>
  </si>
  <si>
    <t>第4週</t>
    <phoneticPr fontId="6" type="Hiragana" alignment="distributed"/>
  </si>
  <si>
    <t>No.</t>
  </si>
  <si>
    <t>(6)</t>
    <phoneticPr fontId="1"/>
  </si>
  <si>
    <t>(10)</t>
    <phoneticPr fontId="6" type="Hiragana" alignment="distributed"/>
  </si>
  <si>
    <t>従業者ごとに、合計勤務時間数を入力してください。</t>
    <phoneticPr fontId="6" type="Hiragana" alignment="distributed"/>
  </si>
  <si>
    <t>休④</t>
    <rPh sb="0" eb="1">
      <t>キュウ</t>
    </rPh>
    <phoneticPr fontId="1"/>
  </si>
  <si>
    <t>休⑤</t>
    <rPh sb="0" eb="1">
      <t>キュウ</t>
    </rPh>
    <phoneticPr fontId="1"/>
  </si>
  <si>
    <t>従業者ごとに、週平均の勤務時間数を入力してください。</t>
    <phoneticPr fontId="6" type="Hiragana" alignment="distributed"/>
  </si>
  <si>
    <t>(11)</t>
  </si>
  <si>
    <t>(11)</t>
    <phoneticPr fontId="6" type="Hiragana" alignment="distributed"/>
  </si>
  <si>
    <t>申請する事業所以外の事業所・施設との兼務がある場合は、兼務先の事業所・施設の名称、兼務する職務の内容について記入してください。</t>
    <phoneticPr fontId="6" type="Hiragana" alignment="distributed"/>
  </si>
  <si>
    <t>(12)</t>
    <phoneticPr fontId="6" type="Hiragana" alignment="distributed"/>
  </si>
  <si>
    <t>(13)</t>
    <phoneticPr fontId="6" type="Hiragana" alignment="distributed"/>
  </si>
  <si>
    <t>同一事業所内の兼務についても兼務する職務の内容を記入してください。</t>
    <phoneticPr fontId="6" type="Hiragana" alignment="distributed"/>
  </si>
  <si>
    <t>その他、特記事項欄としてもご活用ください。</t>
    <phoneticPr fontId="6" type="Hiragana" alignment="distributed"/>
  </si>
  <si>
    <t>本表には計算式を設定していますが、結果に誤りがないかご確認ください。</t>
    <phoneticPr fontId="6" type="Hiragana" alignment="distributed"/>
  </si>
  <si>
    <t>必要項目を満たしていれば、各事業所で使用するシフト表等をもって代替書類として差し支えありません。</t>
    <phoneticPr fontId="6" type="Hiragana" alignment="distributed"/>
  </si>
  <si>
    <t>（注）常勤・非常勤の区分について</t>
    <phoneticPr fontId="6" type="Hiragana" alignment="distributed"/>
  </si>
  <si>
    <t>雇用の形態は考慮しません。</t>
    <phoneticPr fontId="6" type="Hiragana" alignment="distributed"/>
  </si>
  <si>
    <t>当該事業所における勤務時間が、当該事業所において定められている常勤の従業者が勤務すべき時間数に達していることをいいます。</t>
    <rPh sb="0" eb="2">
      <t>トウガイ</t>
    </rPh>
    <rPh sb="2" eb="5">
      <t>ジギョウショ</t>
    </rPh>
    <rPh sb="9" eb="11">
      <t>キンム</t>
    </rPh>
    <rPh sb="11" eb="13">
      <t>ジカン</t>
    </rPh>
    <rPh sb="15" eb="17">
      <t>トウガイ</t>
    </rPh>
    <rPh sb="17" eb="20">
      <t>ジギョウショ</t>
    </rPh>
    <rPh sb="24" eb="25">
      <t>サダ</t>
    </rPh>
    <rPh sb="31" eb="33">
      <t>ジョウキン</t>
    </rPh>
    <rPh sb="34" eb="37">
      <t>ジュウギョウシャ</t>
    </rPh>
    <rPh sb="38" eb="40">
      <t>キンム</t>
    </rPh>
    <rPh sb="43" eb="46">
      <t>ジカンスウ</t>
    </rPh>
    <rPh sb="47" eb="48">
      <t>タッ</t>
    </rPh>
    <phoneticPr fontId="1"/>
  </si>
  <si>
    <t>（例えば、常勤者は週に40時間勤務することとされた事業所であれば、非正規雇用であっても、週40時間勤務する従業者は常勤扱いとなります。）</t>
    <rPh sb="1" eb="2">
      <t>タト</t>
    </rPh>
    <rPh sb="5" eb="8">
      <t>ジョウキンシャ</t>
    </rPh>
    <rPh sb="9" eb="10">
      <t>シュウ</t>
    </rPh>
    <rPh sb="13" eb="15">
      <t>ジカン</t>
    </rPh>
    <rPh sb="15" eb="17">
      <t>キンム</t>
    </rPh>
    <rPh sb="25" eb="28">
      <t>ジギョウショ</t>
    </rPh>
    <rPh sb="33" eb="36">
      <t>ヒセイキ</t>
    </rPh>
    <rPh sb="36" eb="38">
      <t>コヨウ</t>
    </rPh>
    <rPh sb="44" eb="45">
      <t>シュウ</t>
    </rPh>
    <rPh sb="47" eb="49">
      <t>ジカン</t>
    </rPh>
    <rPh sb="49" eb="51">
      <t>キンム</t>
    </rPh>
    <rPh sb="53" eb="56">
      <t>ジュウギョウシャ</t>
    </rPh>
    <rPh sb="57" eb="59">
      <t>ジョウキン</t>
    </rPh>
    <rPh sb="59" eb="60">
      <t>アツカ</t>
    </rPh>
    <phoneticPr fontId="1"/>
  </si>
  <si>
    <t>時短
勤務</t>
    <rPh sb="0" eb="2">
      <t>ジタン</t>
    </rPh>
    <rPh sb="3" eb="5">
      <t>キンム</t>
    </rPh>
    <phoneticPr fontId="1"/>
  </si>
  <si>
    <t>兼務状況
（兼務先／兼務する職務の内容）等</t>
    <rPh sb="0" eb="2">
      <t>けんむ</t>
    </rPh>
    <rPh sb="2" eb="4">
      <t>じょうきょう</t>
    </rPh>
    <rPh sb="6" eb="8">
      <t>けんむ</t>
    </rPh>
    <rPh sb="8" eb="9">
      <t>さき</t>
    </rPh>
    <rPh sb="10" eb="12">
      <t>けんむ</t>
    </rPh>
    <rPh sb="14" eb="16">
      <t>しょくむ</t>
    </rPh>
    <rPh sb="17" eb="19">
      <t>ないよう</t>
    </rPh>
    <rPh sb="20" eb="21">
      <t>とう</t>
    </rPh>
    <phoneticPr fontId="6" type="Hiragana" alignment="distributed"/>
  </si>
  <si>
    <t>兼務先の週の合計勤務時間</t>
    <rPh sb="0" eb="2">
      <t>けんむ</t>
    </rPh>
    <rPh sb="2" eb="3">
      <t>さき</t>
    </rPh>
    <rPh sb="4" eb="5">
      <t>しゅう</t>
    </rPh>
    <rPh sb="6" eb="8">
      <t>ごうけい</t>
    </rPh>
    <rPh sb="8" eb="12">
      <t>きんむじかん</t>
    </rPh>
    <phoneticPr fontId="6" type="Hiragana" alignment="distributed"/>
  </si>
  <si>
    <t>「4週」・「暦月」のいずれかを選択してください。</t>
    <phoneticPr fontId="6" type="Hiragana" alignment="distributed"/>
  </si>
  <si>
    <t>育児、介護及び治療のための所定労働時間の短縮等の措置が講じられている者は「○」を入力してください。</t>
    <rPh sb="0" eb="2">
      <t>いくじ</t>
    </rPh>
    <rPh sb="34" eb="35">
      <t>_x0000__x0000_</t>
    </rPh>
    <rPh sb="40" eb="42">
      <t/>
    </rPh>
    <phoneticPr fontId="6" type="Hiragana" alignment="distributed"/>
  </si>
  <si>
    <t>※ 入力することができる時間数は、当該事業所において常勤の従業者が勤務すべき勤務時間数を上限とします。</t>
    <phoneticPr fontId="6" type="Hiragana" alignment="distributed"/>
  </si>
  <si>
    <t>※ 指定基準の確認に際しては、4週分の入力で差し支えありません。</t>
    <phoneticPr fontId="6" type="Hiragana" alignment="distributed"/>
  </si>
  <si>
    <r>
      <t xml:space="preserve">※ </t>
    </r>
    <r>
      <rPr>
        <u/>
        <sz val="12"/>
        <color rgb="FFFF0000"/>
        <rFont val="ＭＳ Ｐゴシック"/>
        <family val="3"/>
        <charset val="128"/>
      </rPr>
      <t>宿直勤務の場合</t>
    </r>
    <r>
      <rPr>
        <sz val="12"/>
        <rFont val="ＭＳ Ｐゴシック"/>
        <family val="3"/>
        <charset val="128"/>
      </rPr>
      <t>は、勤務時間と休憩時間が同じになるよう入力（例：勤務時間1「22:00～5:00」、休憩時間「7:00」と入力→勤務時間「0h」）</t>
    </r>
    <rPh sb="2" eb="6">
      <t>シュクチョクキンム</t>
    </rPh>
    <rPh sb="7" eb="9">
      <t>バアイ</t>
    </rPh>
    <rPh sb="11" eb="15">
      <t>キンムジカン</t>
    </rPh>
    <rPh sb="16" eb="18">
      <t>キュウケイ</t>
    </rPh>
    <rPh sb="18" eb="20">
      <t>ジカン</t>
    </rPh>
    <rPh sb="21" eb="22">
      <t>オナ</t>
    </rPh>
    <rPh sb="28" eb="30">
      <t>ニュウリョク</t>
    </rPh>
    <rPh sb="31" eb="32">
      <t>レイ</t>
    </rPh>
    <rPh sb="33" eb="37">
      <t>キンムジカン</t>
    </rPh>
    <rPh sb="51" eb="55">
      <t>キュウケイジカン</t>
    </rPh>
    <rPh sb="62" eb="64">
      <t>ニュウリョク</t>
    </rPh>
    <rPh sb="65" eb="69">
      <t>キンムジカン</t>
    </rPh>
    <phoneticPr fontId="1"/>
  </si>
  <si>
    <r>
      <t xml:space="preserve">※ </t>
    </r>
    <r>
      <rPr>
        <u/>
        <sz val="12"/>
        <color rgb="FFFF0000"/>
        <rFont val="ＭＳ Ｐゴシック"/>
        <family val="3"/>
        <charset val="128"/>
      </rPr>
      <t>常勤の職員の休暇等</t>
    </r>
    <r>
      <rPr>
        <sz val="12"/>
        <rFont val="ＭＳ Ｐゴシック"/>
        <family val="3"/>
        <charset val="128"/>
      </rPr>
      <t>は、「休○」に当該職員の通常の勤務時間を入力（例：勤務時間1「0：00～8:00」、休憩時間「0:00」と入力→勤務時間「8h」）</t>
    </r>
    <rPh sb="2" eb="4">
      <t>ジョウキン</t>
    </rPh>
    <rPh sb="5" eb="7">
      <t>ショクイン</t>
    </rPh>
    <rPh sb="8" eb="11">
      <t>キュウカトウ</t>
    </rPh>
    <rPh sb="14" eb="15">
      <t>ヤス</t>
    </rPh>
    <rPh sb="18" eb="22">
      <t>トウガイショクイン</t>
    </rPh>
    <rPh sb="23" eb="25">
      <t>ツウジョウ</t>
    </rPh>
    <rPh sb="26" eb="30">
      <t>キンムジカン</t>
    </rPh>
    <rPh sb="31" eb="33">
      <t>ニュウリョク</t>
    </rPh>
    <rPh sb="34" eb="35">
      <t>レイ</t>
    </rPh>
    <rPh sb="36" eb="40">
      <t>キンムジカン</t>
    </rPh>
    <rPh sb="53" eb="57">
      <t>キュウケイジカン</t>
    </rPh>
    <rPh sb="64" eb="66">
      <t>ニュウリョク</t>
    </rPh>
    <rPh sb="67" eb="71">
      <t>キンムジカン</t>
    </rPh>
    <phoneticPr fontId="1"/>
  </si>
  <si>
    <t>※ 「勤務時間」及び「休憩時間」は「h:mm」形式で入力</t>
    <rPh sb="3" eb="7">
      <t>キンムジカン</t>
    </rPh>
    <rPh sb="8" eb="9">
      <t>オヨ</t>
    </rPh>
    <rPh sb="11" eb="15">
      <t>キュウケイジカン</t>
    </rPh>
    <rPh sb="23" eb="25">
      <t>ケイシキ</t>
    </rPh>
    <rPh sb="26" eb="28">
      <t>ニュウリョク</t>
    </rPh>
    <phoneticPr fontId="1"/>
  </si>
  <si>
    <t>※ 「勤務時間２」以降は、同日に複数の勤務時間がある場合に入力</t>
    <rPh sb="3" eb="7">
      <t>キンムジカン</t>
    </rPh>
    <rPh sb="9" eb="11">
      <t>イコウ</t>
    </rPh>
    <rPh sb="13" eb="15">
      <t>ドウジツ</t>
    </rPh>
    <rPh sb="16" eb="18">
      <t>フクスウ</t>
    </rPh>
    <rPh sb="19" eb="23">
      <t>キンムジカン</t>
    </rPh>
    <rPh sb="26" eb="28">
      <t>バアイ</t>
    </rPh>
    <rPh sb="29" eb="31">
      <t>ニュウリョク</t>
    </rPh>
    <phoneticPr fontId="1"/>
  </si>
  <si>
    <t>※ 「休憩時間」は1日の休憩時間の合計を入力（例：「勤務時間１」に30分間、「勤務時間２」に30分間の休憩時間がある場合は、「1:00」と入力）</t>
    <rPh sb="3" eb="7">
      <t>キュウケイジカン</t>
    </rPh>
    <rPh sb="10" eb="11">
      <t>ニチ</t>
    </rPh>
    <rPh sb="12" eb="14">
      <t>キュウケイ</t>
    </rPh>
    <rPh sb="14" eb="16">
      <t>ジカン</t>
    </rPh>
    <rPh sb="17" eb="19">
      <t>ゴウケイ</t>
    </rPh>
    <rPh sb="20" eb="22">
      <t>ニュウリョク</t>
    </rPh>
    <rPh sb="23" eb="24">
      <t>レイ</t>
    </rPh>
    <rPh sb="26" eb="30">
      <t>キンムジカン</t>
    </rPh>
    <rPh sb="35" eb="37">
      <t>フンカン</t>
    </rPh>
    <rPh sb="39" eb="43">
      <t>キンムジカン</t>
    </rPh>
    <rPh sb="48" eb="50">
      <t>フンカン</t>
    </rPh>
    <rPh sb="51" eb="55">
      <t>キュウケイジカン</t>
    </rPh>
    <rPh sb="58" eb="60">
      <t>バアイ</t>
    </rPh>
    <rPh sb="69" eb="71">
      <t>ニュウリョク</t>
    </rPh>
    <phoneticPr fontId="1"/>
  </si>
  <si>
    <t>・</t>
    <phoneticPr fontId="6" type="Hiragana" alignment="distributed"/>
  </si>
  <si>
    <t>現年度</t>
    <rPh sb="0" eb="3">
      <t>ゲンネンド</t>
    </rPh>
    <phoneticPr fontId="1"/>
  </si>
  <si>
    <t>前年度</t>
    <rPh sb="0" eb="3">
      <t>ゼンネンド</t>
    </rPh>
    <phoneticPr fontId="1"/>
  </si>
  <si>
    <t>4月</t>
    <rPh sb="1" eb="2">
      <t>ガツ</t>
    </rPh>
    <phoneticPr fontId="1"/>
  </si>
  <si>
    <t>事業所名</t>
    <rPh sb="0" eb="3">
      <t>ジギョウショ</t>
    </rPh>
    <rPh sb="3" eb="4">
      <t>メイ</t>
    </rPh>
    <phoneticPr fontId="1"/>
  </si>
  <si>
    <t>延べ利用者数</t>
    <rPh sb="0" eb="1">
      <t>ノ</t>
    </rPh>
    <rPh sb="2" eb="6">
      <t>リヨウシャスウ</t>
    </rPh>
    <phoneticPr fontId="1"/>
  </si>
  <si>
    <t>平均利用者数</t>
    <rPh sb="0" eb="6">
      <t>ヘイキンリヨウシャスウ</t>
    </rPh>
    <phoneticPr fontId="1"/>
  </si>
  <si>
    <t>対象期間</t>
    <rPh sb="0" eb="4">
      <t>タイショウキカン</t>
    </rPh>
    <phoneticPr fontId="1"/>
  </si>
  <si>
    <t>始期</t>
    <rPh sb="0" eb="2">
      <t>シキ</t>
    </rPh>
    <phoneticPr fontId="1"/>
  </si>
  <si>
    <t>終期</t>
    <rPh sb="0" eb="2">
      <t>シュウキ</t>
    </rPh>
    <phoneticPr fontId="1"/>
  </si>
  <si>
    <t>翌1月</t>
    <rPh sb="0" eb="1">
      <t>ヨク</t>
    </rPh>
    <phoneticPr fontId="1"/>
  </si>
  <si>
    <t>翌2月</t>
    <rPh sb="0" eb="1">
      <t>ヨク</t>
    </rPh>
    <phoneticPr fontId="1"/>
  </si>
  <si>
    <t>翌3月</t>
    <rPh sb="0" eb="1">
      <t>ヨク</t>
    </rPh>
    <phoneticPr fontId="1"/>
  </si>
  <si>
    <t>　※いずれか１つに○（定員減の時点から３か月未満の場合はその他該当するものに○）</t>
    <rPh sb="11" eb="13">
      <t>テイイン</t>
    </rPh>
    <rPh sb="13" eb="14">
      <t>ゲン</t>
    </rPh>
    <rPh sb="15" eb="17">
      <t>ジテン</t>
    </rPh>
    <rPh sb="21" eb="22">
      <t>ゲツ</t>
    </rPh>
    <rPh sb="22" eb="24">
      <t>ミマン</t>
    </rPh>
    <rPh sb="25" eb="27">
      <t>バアイ</t>
    </rPh>
    <rPh sb="30" eb="31">
      <t>ホカ</t>
    </rPh>
    <rPh sb="31" eb="33">
      <t>ガイトウ</t>
    </rPh>
    <phoneticPr fontId="1"/>
  </si>
  <si>
    <t>前年度の平均利用者数</t>
    <rPh sb="0" eb="3">
      <t>ゼンネンド</t>
    </rPh>
    <rPh sb="4" eb="6">
      <t>ヘイキン</t>
    </rPh>
    <rPh sb="6" eb="9">
      <t>リヨウシャ</t>
    </rPh>
    <rPh sb="9" eb="10">
      <t>スウ</t>
    </rPh>
    <phoneticPr fontId="6"/>
  </si>
  <si>
    <t>1.前年度１年間の実績あり</t>
    <rPh sb="2" eb="5">
      <t>ゼンネンド</t>
    </rPh>
    <rPh sb="6" eb="8">
      <t>ネンカン</t>
    </rPh>
    <rPh sb="9" eb="11">
      <t>ジッセキ</t>
    </rPh>
    <phoneticPr fontId="1"/>
  </si>
  <si>
    <t>2.新設又は定員増の時点から１年以上</t>
    <rPh sb="2" eb="5">
      <t>シンセツマタ</t>
    </rPh>
    <rPh sb="6" eb="8">
      <t>テイイン</t>
    </rPh>
    <rPh sb="8" eb="9">
      <t>ゾウ</t>
    </rPh>
    <rPh sb="10" eb="12">
      <t>ジテン</t>
    </rPh>
    <rPh sb="15" eb="18">
      <t>ネンイジョウ</t>
    </rPh>
    <phoneticPr fontId="1"/>
  </si>
  <si>
    <t>3.新設又は定員増の時点から６か月以上１年未満</t>
    <rPh sb="2" eb="5">
      <t>シンセツマタ</t>
    </rPh>
    <rPh sb="6" eb="8">
      <t>テイイン</t>
    </rPh>
    <rPh sb="8" eb="9">
      <t>ゾウ</t>
    </rPh>
    <rPh sb="10" eb="12">
      <t>ジテン</t>
    </rPh>
    <rPh sb="16" eb="17">
      <t>ゲツ</t>
    </rPh>
    <rPh sb="17" eb="19">
      <t>イジョウ</t>
    </rPh>
    <rPh sb="20" eb="21">
      <t>ネン</t>
    </rPh>
    <rPh sb="21" eb="23">
      <t>ミマン</t>
    </rPh>
    <phoneticPr fontId="1"/>
  </si>
  <si>
    <t>4.新設又は定員増の時点から６か月未満</t>
    <rPh sb="2" eb="5">
      <t>シンセツマタ</t>
    </rPh>
    <rPh sb="6" eb="8">
      <t>テイイン</t>
    </rPh>
    <rPh sb="8" eb="9">
      <t>ゾウ</t>
    </rPh>
    <rPh sb="10" eb="12">
      <t>ジテン</t>
    </rPh>
    <rPh sb="16" eb="17">
      <t>ゲツ</t>
    </rPh>
    <rPh sb="17" eb="19">
      <t>ミマン</t>
    </rPh>
    <phoneticPr fontId="1"/>
  </si>
  <si>
    <t>5.定員減の時点から３か月以上</t>
    <rPh sb="2" eb="5">
      <t>テイインゲン</t>
    </rPh>
    <rPh sb="6" eb="8">
      <t>ジテン</t>
    </rPh>
    <rPh sb="12" eb="13">
      <t>ゲツ</t>
    </rPh>
    <rPh sb="13" eb="15">
      <t>イジョウ</t>
    </rPh>
    <phoneticPr fontId="1"/>
  </si>
  <si>
    <t>指定（変更）年月日</t>
    <rPh sb="0" eb="2">
      <t>シテイ</t>
    </rPh>
    <rPh sb="3" eb="5">
      <t>ヘンコウ</t>
    </rPh>
    <rPh sb="6" eb="9">
      <t>ネンガッピ</t>
    </rPh>
    <rPh sb="8" eb="9">
      <t>ヒ</t>
    </rPh>
    <phoneticPr fontId="1"/>
  </si>
  <si>
    <t>直近の定員増減年月日（6か月以内・新規含む）</t>
    <rPh sb="0" eb="2">
      <t>チョッキン</t>
    </rPh>
    <rPh sb="3" eb="6">
      <t>テイインゾウ</t>
    </rPh>
    <rPh sb="7" eb="10">
      <t>ネンガッピ</t>
    </rPh>
    <rPh sb="12" eb="14">
      <t>シンキ</t>
    </rPh>
    <rPh sb="14" eb="15">
      <t>フク</t>
    </rPh>
    <phoneticPr fontId="1"/>
  </si>
  <si>
    <t>※従たる事業所がある場合、従たる事業所のみに勤務する者は「従」、主たる・従たる事業所を兼務する者は「主・従」と記入してください。</t>
    <phoneticPr fontId="6" type="Hiragana" alignment="distributed"/>
  </si>
  <si>
    <t>※行が不足する場合は追加してください（数式もコピーすること）</t>
    <rPh sb="1" eb="2">
      <t>ぎょう</t>
    </rPh>
    <rPh sb="3" eb="5">
      <t>ふそく</t>
    </rPh>
    <rPh sb="7" eb="9">
      <t>ばあい</t>
    </rPh>
    <rPh sb="10" eb="12">
      <t>ついか</t>
    </rPh>
    <rPh sb="19" eb="21">
      <t>すうしき</t>
    </rPh>
    <phoneticPr fontId="6" type="Hiragana" alignment="distributed"/>
  </si>
  <si>
    <t>勤務時間数</t>
    <rPh sb="0" eb="5">
      <t>キンムジカンスウ</t>
    </rPh>
    <phoneticPr fontId="1"/>
  </si>
  <si>
    <t>※ 行が不足する場合は追加してください（数式もコピーすること）</t>
    <rPh sb="2" eb="3">
      <t>ギョウ</t>
    </rPh>
    <rPh sb="4" eb="6">
      <t>フソク</t>
    </rPh>
    <rPh sb="8" eb="10">
      <t>バアイ</t>
    </rPh>
    <rPh sb="11" eb="13">
      <t>ツイカ</t>
    </rPh>
    <rPh sb="20" eb="22">
      <t>スウシキ</t>
    </rPh>
    <phoneticPr fontId="1"/>
  </si>
  <si>
    <t>対象期間
利用者数</t>
    <rPh sb="0" eb="4">
      <t>タイショウキカン</t>
    </rPh>
    <rPh sb="5" eb="9">
      <t>リヨウシャスウ</t>
    </rPh>
    <phoneticPr fontId="1"/>
  </si>
  <si>
    <t>平均利用者数合計</t>
    <rPh sb="0" eb="6">
      <t>ヘイキンリヨウシャスウ</t>
    </rPh>
    <rPh sb="6" eb="8">
      <t>ゴウケイ</t>
    </rPh>
    <phoneticPr fontId="1"/>
  </si>
  <si>
    <t>実績分平均</t>
    <rPh sb="0" eb="3">
      <t>ジッセキブン</t>
    </rPh>
    <rPh sb="3" eb="5">
      <t>ヘイキン</t>
    </rPh>
    <phoneticPr fontId="1"/>
  </si>
  <si>
    <t>定員増分平均</t>
    <rPh sb="0" eb="2">
      <t>テイイン</t>
    </rPh>
    <rPh sb="2" eb="3">
      <t>ゾウ</t>
    </rPh>
    <rPh sb="3" eb="4">
      <t>ブン</t>
    </rPh>
    <rPh sb="4" eb="6">
      <t>ヘイキン</t>
    </rPh>
    <phoneticPr fontId="1"/>
  </si>
  <si>
    <t>サービス種別（GH）</t>
    <rPh sb="4" eb="6">
      <t>シュベツ</t>
    </rPh>
    <phoneticPr fontId="1"/>
  </si>
  <si>
    <t>（時間数計算用・印刷不要）</t>
    <rPh sb="1" eb="4">
      <t>じかんすう</t>
    </rPh>
    <rPh sb="4" eb="7">
      <t>けいさんよう</t>
    </rPh>
    <rPh sb="8" eb="12">
      <t>いんさつふよう</t>
    </rPh>
    <phoneticPr fontId="6" type="Hiragana" alignment="distributed"/>
  </si>
  <si>
    <t>↓「勤務一覧」への貼付用（※「値貼り付け」で貼り付けてください）</t>
    <rPh sb="2" eb="6">
      <t>キンムイチラン</t>
    </rPh>
    <rPh sb="9" eb="12">
      <t>ハリツケヨウ</t>
    </rPh>
    <rPh sb="15" eb="16">
      <t>アタイ</t>
    </rPh>
    <rPh sb="16" eb="17">
      <t>ハ</t>
    </rPh>
    <rPh sb="18" eb="19">
      <t>ツ</t>
    </rPh>
    <rPh sb="22" eb="23">
      <t>ハ</t>
    </rPh>
    <rPh sb="24" eb="25">
      <t>ツ</t>
    </rPh>
    <phoneticPr fontId="1"/>
  </si>
  <si>
    <t>サービス種別（障害者支援施設）</t>
    <rPh sb="4" eb="6">
      <t>シュベツ</t>
    </rPh>
    <rPh sb="7" eb="14">
      <t>ショウガイシャシエンシセツ</t>
    </rPh>
    <phoneticPr fontId="1"/>
  </si>
  <si>
    <t>サービス種別（GH以外）</t>
    <rPh sb="4" eb="6">
      <t>シュベツ</t>
    </rPh>
    <rPh sb="9" eb="11">
      <t>イガイ</t>
    </rPh>
    <phoneticPr fontId="1"/>
  </si>
  <si>
    <t>事業所定員数</t>
    <rPh sb="0" eb="3">
      <t>じぎょうしょ</t>
    </rPh>
    <rPh sb="3" eb="6">
      <t>ていいんすう</t>
    </rPh>
    <phoneticPr fontId="6" type="Hiragana" alignment="distributed"/>
  </si>
  <si>
    <t>10:1</t>
    <phoneticPr fontId="1"/>
  </si>
  <si>
    <t>人員区分
（GH）</t>
    <rPh sb="0" eb="2">
      <t>ジンイン</t>
    </rPh>
    <rPh sb="2" eb="4">
      <t>クブン</t>
    </rPh>
    <phoneticPr fontId="1"/>
  </si>
  <si>
    <t>人員加算（GH）</t>
    <rPh sb="0" eb="2">
      <t>ジンイン</t>
    </rPh>
    <rPh sb="2" eb="4">
      <t>カサン</t>
    </rPh>
    <phoneticPr fontId="1"/>
  </si>
  <si>
    <t>加配数
（GH)</t>
    <rPh sb="0" eb="2">
      <t>カハイ</t>
    </rPh>
    <rPh sb="2" eb="3">
      <t>スウ</t>
    </rPh>
    <phoneticPr fontId="1"/>
  </si>
  <si>
    <t>必要時間数</t>
    <phoneticPr fontId="1"/>
  </si>
  <si>
    <t>1人</t>
    <rPh sb="1" eb="2">
      <t>ニン</t>
    </rPh>
    <phoneticPr fontId="1"/>
  </si>
  <si>
    <t>1.5:1</t>
    <phoneticPr fontId="1"/>
  </si>
  <si>
    <t>1.7:1</t>
    <phoneticPr fontId="1"/>
  </si>
  <si>
    <t>2:1</t>
    <phoneticPr fontId="1"/>
  </si>
  <si>
    <t>2.5:1</t>
    <phoneticPr fontId="1"/>
  </si>
  <si>
    <t>3:1</t>
    <phoneticPr fontId="1"/>
  </si>
  <si>
    <t>4.5:1</t>
    <phoneticPr fontId="1"/>
  </si>
  <si>
    <t>5:1</t>
    <phoneticPr fontId="1"/>
  </si>
  <si>
    <t>6:1</t>
    <phoneticPr fontId="1"/>
  </si>
  <si>
    <t>5.5:1</t>
    <phoneticPr fontId="1"/>
  </si>
  <si>
    <t>人員区分
（生活介護）</t>
    <rPh sb="0" eb="2">
      <t>ジンイン</t>
    </rPh>
    <rPh sb="2" eb="4">
      <t>クブン</t>
    </rPh>
    <rPh sb="6" eb="10">
      <t>セイカツカイゴ</t>
    </rPh>
    <phoneticPr fontId="1"/>
  </si>
  <si>
    <t>人員加算
（生活介護）</t>
    <rPh sb="0" eb="4">
      <t>ジンインカサン</t>
    </rPh>
    <rPh sb="6" eb="10">
      <t>セイカツカイゴ</t>
    </rPh>
    <phoneticPr fontId="1"/>
  </si>
  <si>
    <t>6:1</t>
  </si>
  <si>
    <t>Ⅰ型</t>
    <rPh sb="0" eb="1">
      <t>イチガタ</t>
    </rPh>
    <phoneticPr fontId="1"/>
  </si>
  <si>
    <t>Ⅱ型</t>
    <rPh sb="0" eb="1">
      <t>ニガタ</t>
    </rPh>
    <phoneticPr fontId="1"/>
  </si>
  <si>
    <t>Ⅲ型</t>
    <rPh sb="0" eb="1">
      <t>サンガタ</t>
    </rPh>
    <phoneticPr fontId="1"/>
  </si>
  <si>
    <t>Ⅳ型</t>
    <rPh sb="0" eb="1">
      <t>ヨンガタ</t>
    </rPh>
    <phoneticPr fontId="1"/>
  </si>
  <si>
    <t>Ⅴ型</t>
    <rPh sb="0" eb="1">
      <t>ゴガタ</t>
    </rPh>
    <phoneticPr fontId="1"/>
  </si>
  <si>
    <t>Ⅵ型</t>
    <rPh sb="0" eb="1">
      <t>ロクガタ</t>
    </rPh>
    <phoneticPr fontId="1"/>
  </si>
  <si>
    <t>Ⅶ型</t>
  </si>
  <si>
    <t>Ⅷ型</t>
    <rPh sb="0" eb="1">
      <t>ガタ</t>
    </rPh>
    <phoneticPr fontId="1"/>
  </si>
  <si>
    <t>Ⅸ型</t>
    <rPh sb="0" eb="1">
      <t>ガタ</t>
    </rPh>
    <phoneticPr fontId="1"/>
  </si>
  <si>
    <t>3.5:1</t>
    <phoneticPr fontId="1"/>
  </si>
  <si>
    <t>4:1</t>
    <phoneticPr fontId="1"/>
  </si>
  <si>
    <t>Ⅹ型</t>
    <rPh sb="0" eb="1">
      <t>ガタ</t>
    </rPh>
    <phoneticPr fontId="1"/>
  </si>
  <si>
    <t>Ⅺ型</t>
    <rPh sb="0" eb="1">
      <t>ガタ</t>
    </rPh>
    <phoneticPr fontId="1"/>
  </si>
  <si>
    <t>共同生活援助（介護サービス包括型）・短期入所（併設）</t>
    <rPh sb="0" eb="6">
      <t>キョウドウセイカツエンジョ</t>
    </rPh>
    <rPh sb="7" eb="9">
      <t>カイゴ</t>
    </rPh>
    <rPh sb="13" eb="16">
      <t>ホウカツガタ</t>
    </rPh>
    <rPh sb="18" eb="22">
      <t>タンキニュウショ</t>
    </rPh>
    <rPh sb="23" eb="25">
      <t>ヘイセツ</t>
    </rPh>
    <phoneticPr fontId="1"/>
  </si>
  <si>
    <t>共同生活援助（日中サービス支援型）・短期入所（併設）</t>
    <rPh sb="0" eb="6">
      <t>キョウドウセイカツエンジョ</t>
    </rPh>
    <rPh sb="7" eb="9">
      <t>ニッチュウ</t>
    </rPh>
    <rPh sb="13" eb="16">
      <t>シエンガタ</t>
    </rPh>
    <rPh sb="18" eb="22">
      <t>タンキニュウショ</t>
    </rPh>
    <phoneticPr fontId="1"/>
  </si>
  <si>
    <t>共同生活援助（外部サービス利用型）・短期入所（併設）</t>
    <rPh sb="0" eb="6">
      <t>キョウドウセイカツエンジョ</t>
    </rPh>
    <rPh sb="7" eb="9">
      <t>ガイブ</t>
    </rPh>
    <rPh sb="13" eb="16">
      <t>リヨウガタ</t>
    </rPh>
    <rPh sb="18" eb="22">
      <t>タンキニュウショ</t>
    </rPh>
    <phoneticPr fontId="1"/>
  </si>
  <si>
    <t>利用者数</t>
    <rPh sb="0" eb="4">
      <t>リヨウシャスウ</t>
    </rPh>
    <phoneticPr fontId="1"/>
  </si>
  <si>
    <t>人員区分
（就労）</t>
    <rPh sb="0" eb="2">
      <t>ジンイン</t>
    </rPh>
    <rPh sb="2" eb="4">
      <t>クブン</t>
    </rPh>
    <rPh sb="6" eb="8">
      <t>シュウロウ</t>
    </rPh>
    <phoneticPr fontId="1"/>
  </si>
  <si>
    <t>－</t>
    <phoneticPr fontId="1"/>
  </si>
  <si>
    <t>直近6か月以内の増加定員数（新規含む）</t>
    <rPh sb="5" eb="7">
      <t>イナイ</t>
    </rPh>
    <rPh sb="14" eb="17">
      <t>シンキフク</t>
    </rPh>
    <phoneticPr fontId="1"/>
  </si>
  <si>
    <t>夜勤</t>
    <rPh sb="0" eb="1">
      <t>ヤキン</t>
    </rPh>
    <phoneticPr fontId="1"/>
  </si>
  <si>
    <t>宿直</t>
    <rPh sb="0" eb="1">
      <t>シュクチョク</t>
    </rPh>
    <phoneticPr fontId="1"/>
  </si>
  <si>
    <t>夜勤・宿直</t>
    <rPh sb="0" eb="1">
      <t>ヤキン</t>
    </rPh>
    <rPh sb="2" eb="4">
      <t>シュクチョク</t>
    </rPh>
    <phoneticPr fontId="1"/>
  </si>
  <si>
    <t>-</t>
  </si>
  <si>
    <t>（参考様式５－１　別添①）勤務時間表</t>
    <rPh sb="1" eb="5">
      <t>サンコウヨウシキ</t>
    </rPh>
    <rPh sb="9" eb="11">
      <t>ベッテン</t>
    </rPh>
    <rPh sb="13" eb="17">
      <t>キンムジカン</t>
    </rPh>
    <rPh sb="17" eb="18">
      <t>ヒョウ</t>
    </rPh>
    <phoneticPr fontId="1"/>
  </si>
  <si>
    <t>（参考様式５－１）従業者等の勤務体制及び勤務形態一覧表【就労選択支援】</t>
    <rPh sb="28" eb="34">
      <t>シュウロウセンタクシエン</t>
    </rPh>
    <phoneticPr fontId="1"/>
  </si>
  <si>
    <t>（参考様式５－１　別添②）利用者数算定表【就労選択支援】</t>
    <rPh sb="1" eb="3">
      <t>サンコウ</t>
    </rPh>
    <rPh sb="3" eb="5">
      <t>ヨウシキ</t>
    </rPh>
    <rPh sb="9" eb="11">
      <t>ベッテン</t>
    </rPh>
    <rPh sb="13" eb="16">
      <t>リヨウシャ</t>
    </rPh>
    <rPh sb="16" eb="17">
      <t>スウ</t>
    </rPh>
    <rPh sb="17" eb="19">
      <t>サンテイ</t>
    </rPh>
    <rPh sb="19" eb="20">
      <t>ヒョウ</t>
    </rPh>
    <rPh sb="21" eb="23">
      <t>シュウロウ</t>
    </rPh>
    <rPh sb="23" eb="25">
      <t>センタク</t>
    </rPh>
    <rPh sb="25" eb="27">
      <t>シエン</t>
    </rPh>
    <phoneticPr fontId="1"/>
  </si>
  <si>
    <t>転記用列
（印刷不要）</t>
    <rPh sb="0" eb="3">
      <t>テンキヨウ</t>
    </rPh>
    <rPh sb="3" eb="4">
      <t>レツ</t>
    </rPh>
    <rPh sb="6" eb="10">
      <t>インサツフヨウ</t>
    </rPh>
    <phoneticPr fontId="1"/>
  </si>
  <si>
    <t>通常の開所日のうち祝日等で開所しない日に○</t>
    <rPh sb="0" eb="2">
      <t>ツウジョウ</t>
    </rPh>
    <rPh sb="3" eb="5">
      <t>カイショ</t>
    </rPh>
    <rPh sb="5" eb="6">
      <t>ビ</t>
    </rPh>
    <rPh sb="9" eb="11">
      <t>シュクジツ</t>
    </rPh>
    <rPh sb="11" eb="12">
      <t>トウ</t>
    </rPh>
    <rPh sb="13" eb="15">
      <t>カイショ</t>
    </rPh>
    <rPh sb="18" eb="19">
      <t>ヒ</t>
    </rPh>
    <phoneticPr fontId="1"/>
  </si>
  <si>
    <t>祝日を
控除した
勤務時間数</t>
    <rPh sb="0" eb="2">
      <t>シュクジツ</t>
    </rPh>
    <rPh sb="4" eb="6">
      <t>コウジョ</t>
    </rPh>
    <rPh sb="9" eb="14">
      <t>キンムジカンスウ</t>
    </rPh>
    <phoneticPr fontId="1"/>
  </si>
  <si>
    <t>障害者支援施設</t>
    <rPh sb="0" eb="7">
      <t>ショウガイシャシエンシセツ</t>
    </rPh>
    <phoneticPr fontId="1"/>
  </si>
  <si>
    <t>障害者支援施設・短期入所（併設型）</t>
    <rPh sb="0" eb="7">
      <t>ショウガイシャシエンシセツ</t>
    </rPh>
    <rPh sb="8" eb="12">
      <t>タンキニュウショ</t>
    </rPh>
    <rPh sb="15" eb="16">
      <t>ガタ</t>
    </rPh>
    <phoneticPr fontId="1"/>
  </si>
  <si>
    <t>障害者支援施設・短期入所（空床型）</t>
    <rPh sb="0" eb="7">
      <t>ショウガイシャシエンシセツ</t>
    </rPh>
    <rPh sb="8" eb="12">
      <t>タンキニュウショ</t>
    </rPh>
    <rPh sb="13" eb="16">
      <t>クウショウガタ</t>
    </rPh>
    <phoneticPr fontId="1"/>
  </si>
  <si>
    <t>障害者支援施設・短期入所（併設・空床型）</t>
    <rPh sb="0" eb="7">
      <t>ショウガイシャシエンシセツ</t>
    </rPh>
    <rPh sb="8" eb="12">
      <t>タンキニュウショ</t>
    </rPh>
    <rPh sb="16" eb="19">
      <t>クウショウガタ</t>
    </rPh>
    <phoneticPr fontId="1"/>
  </si>
  <si>
    <t>就労選択支援員員の必要配置数</t>
    <rPh sb="0" eb="2">
      <t>しゅうろう</t>
    </rPh>
    <rPh sb="2" eb="4">
      <t>せんたく</t>
    </rPh>
    <rPh sb="4" eb="6">
      <t>しえん</t>
    </rPh>
    <rPh sb="6" eb="7">
      <t>いん</t>
    </rPh>
    <rPh sb="7" eb="8">
      <t>いん</t>
    </rPh>
    <rPh sb="9" eb="14">
      <t>ひつようはいちすう</t>
    </rPh>
    <phoneticPr fontId="6" type="Hiragana" alignment="distributed"/>
  </si>
  <si>
    <t>-</t>
    <phoneticPr fontId="1"/>
  </si>
  <si>
    <t>【以下は新設又は定員増の時点から6か月以上経過している場合に記入してください】</t>
    <rPh sb="1" eb="3">
      <t>イカ</t>
    </rPh>
    <rPh sb="4" eb="7">
      <t>シンセツマタ</t>
    </rPh>
    <rPh sb="8" eb="11">
      <t>テイインゾウ</t>
    </rPh>
    <rPh sb="12" eb="14">
      <t>ジテン</t>
    </rPh>
    <rPh sb="18" eb="19">
      <t>ゲツ</t>
    </rPh>
    <rPh sb="19" eb="21">
      <t>イジョウ</t>
    </rPh>
    <rPh sb="21" eb="23">
      <t>ケイカ</t>
    </rPh>
    <rPh sb="27" eb="29">
      <t>バアイ</t>
    </rPh>
    <rPh sb="30" eb="32">
      <t>キニュウ</t>
    </rPh>
    <phoneticPr fontId="1"/>
  </si>
  <si>
    <t>新規指定申請の場合○</t>
    <rPh sb="0" eb="6">
      <t>シンキシテイシンセイ</t>
    </rPh>
    <rPh sb="7" eb="9">
      <t>バアイ</t>
    </rPh>
    <phoneticPr fontId="1"/>
  </si>
  <si>
    <t>5時間未満</t>
    <rPh sb="0" eb="2">
      <t>ジカン</t>
    </rPh>
    <rPh sb="2" eb="4">
      <t>ミマン</t>
    </rPh>
    <phoneticPr fontId="1"/>
  </si>
  <si>
    <t>5時間以上7時間未満</t>
    <rPh sb="0" eb="4">
      <t>ジカンイジョウ</t>
    </rPh>
    <rPh sb="5" eb="9">
      <t>ジカンミマン</t>
    </rPh>
    <phoneticPr fontId="1"/>
  </si>
  <si>
    <t>7時間以上</t>
    <rPh sb="0" eb="4">
      <t>ジカンイジョウ</t>
    </rPh>
    <phoneticPr fontId="1"/>
  </si>
  <si>
    <t>生活介護
（サービス提供時間）</t>
    <rPh sb="0" eb="4">
      <t>セイカツカイゴ</t>
    </rPh>
    <rPh sb="10" eb="14">
      <t>テイキョウジカン</t>
    </rPh>
    <phoneticPr fontId="1"/>
  </si>
  <si>
    <t>実配置数（常勤換算）</t>
    <rPh sb="0" eb="1">
      <t>ジツ</t>
    </rPh>
    <rPh sb="1" eb="3">
      <t>ハイチ</t>
    </rPh>
    <rPh sb="3" eb="4">
      <t>スウ</t>
    </rPh>
    <rPh sb="5" eb="9">
      <t>ジョウキンカンサン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</si>
</sst>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Red]\-#,##0.0"/>
    <numFmt numFmtId="177" formatCode="0.0"/>
    <numFmt numFmtId="178" formatCode="#,##0.00_ "/>
    <numFmt numFmtId="179" formatCode="General&quot;h&quot;"/>
    <numFmt numFmtId="180" formatCode="d"/>
    <numFmt numFmtId="181" formatCode="aaa"/>
    <numFmt numFmtId="182" formatCode="&quot;常&quot;&quot;勤&quot;&quot;換&quot;&quot;算&quot;0.0&quot;人&quot;"/>
    <numFmt numFmtId="183" formatCode="m&quot;月&quot;"/>
    <numFmt numFmtId="184" formatCode="[$-411]ggge&quot;年度&quot;"/>
    <numFmt numFmtId="185" formatCode="[$-411]ge&quot;年&quot;m&quot;月&quot;"/>
    <numFmt numFmtId="186" formatCode="&quot;常&quot;&quot;勤&quot;&quot;換&quot;&quot;算&quot;&quot;合&quot;&quot;計&quot;0.0&quot;人&quot;"/>
    <numFmt numFmtId="187" formatCode="&quot;計&quot;0&quot;日&quot;"/>
  </numFmts>
  <fonts count="25">
    <font>
      <sz val="11"/>
      <color theme="1"/>
      <name val="Yu Gothic"/>
      <family val="2"/>
      <scheme val="minor"/>
    </font>
    <font>
      <sz val="6"/>
      <name val="Yu Gothic"/>
      <family val="3"/>
      <charset val="128"/>
      <scheme val="minor"/>
    </font>
    <font>
      <sz val="11"/>
      <name val="ＭＳ Ｐゴシック"/>
      <family val="3"/>
      <charset val="128"/>
    </font>
    <font>
      <sz val="12"/>
      <name val="ＭＳ ゴシック"/>
      <family val="3"/>
      <charset val="128"/>
    </font>
    <font>
      <sz val="11"/>
      <color theme="1"/>
      <name val="Yu Gothic"/>
      <family val="2"/>
      <scheme val="minor"/>
    </font>
    <font>
      <sz val="11"/>
      <color theme="1"/>
      <name val="ＭＳ ゴシック"/>
      <family val="2"/>
      <charset val="128"/>
    </font>
    <font>
      <sz val="6"/>
      <name val="ＭＳ Ｐゴシック"/>
      <family val="3"/>
      <charset val="128"/>
    </font>
    <font>
      <sz val="12"/>
      <name val="ＭＳ Ｐゴシック"/>
      <family val="3"/>
      <charset val="128"/>
    </font>
    <font>
      <b/>
      <sz val="12"/>
      <color rgb="FFFF0000"/>
      <name val="ＭＳ Ｐゴシック"/>
      <family val="3"/>
      <charset val="128"/>
    </font>
    <font>
      <b/>
      <sz val="12"/>
      <name val="ＭＳ Ｐゴシック"/>
      <family val="3"/>
      <charset val="128"/>
    </font>
    <font>
      <sz val="12"/>
      <color theme="1"/>
      <name val="ＭＳ ゴシック"/>
      <family val="3"/>
      <charset val="128"/>
    </font>
    <font>
      <sz val="12"/>
      <color theme="1"/>
      <name val="ＭＳ Ｐゴシック"/>
      <family val="3"/>
      <charset val="128"/>
    </font>
    <font>
      <b/>
      <sz val="14"/>
      <name val="ＭＳ ゴシック"/>
      <family val="3"/>
      <charset val="128"/>
    </font>
    <font>
      <sz val="10"/>
      <color indexed="8"/>
      <name val="ＭＳ ゴシック"/>
      <family val="3"/>
      <charset val="128"/>
    </font>
    <font>
      <u/>
      <sz val="12"/>
      <name val="ＭＳ Ｐゴシック"/>
      <family val="3"/>
      <charset val="128"/>
    </font>
    <font>
      <u/>
      <sz val="12"/>
      <color rgb="FFFF0000"/>
      <name val="ＭＳ Ｐゴシック"/>
      <family val="3"/>
      <charset val="128"/>
    </font>
    <font>
      <sz val="11"/>
      <color theme="1"/>
      <name val="ＭＳ ゴシック"/>
      <family val="3"/>
      <charset val="128"/>
    </font>
    <font>
      <sz val="11"/>
      <name val="ＭＳ ゴシック"/>
      <family val="3"/>
      <charset val="128"/>
    </font>
    <font>
      <sz val="12"/>
      <color rgb="FFFF0000"/>
      <name val="ＭＳ Ｐゴシック"/>
      <family val="3"/>
      <charset val="128"/>
    </font>
    <font>
      <sz val="11"/>
      <name val="Yu Gothic"/>
      <family val="2"/>
      <scheme val="minor"/>
    </font>
    <font>
      <sz val="11"/>
      <name val="Yu Gothic"/>
      <family val="3"/>
      <charset val="128"/>
      <scheme val="minor"/>
    </font>
    <font>
      <b/>
      <sz val="11"/>
      <name val="Yu Gothic"/>
      <family val="3"/>
      <charset val="128"/>
      <scheme val="minor"/>
    </font>
    <font>
      <sz val="9"/>
      <name val="Yu Gothic"/>
      <family val="3"/>
      <charset val="128"/>
      <scheme val="minor"/>
    </font>
    <font>
      <b/>
      <sz val="10"/>
      <name val="Yu Gothic"/>
      <family val="3"/>
      <charset val="128"/>
      <scheme val="minor"/>
    </font>
    <font>
      <sz val="10"/>
      <name val="Yu Gothic"/>
      <family val="3"/>
      <charset val="128"/>
      <scheme val="minor"/>
    </font>
  </fonts>
  <fills count="9">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rgb="FFCCCCCC"/>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4" tint="0.79998168889431442"/>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medium">
        <color auto="1"/>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thin">
        <color indexed="64"/>
      </top>
      <bottom style="medium">
        <color auto="1"/>
      </bottom>
      <diagonal/>
    </border>
    <border>
      <left/>
      <right/>
      <top style="thin">
        <color indexed="64"/>
      </top>
      <bottom style="medium">
        <color auto="1"/>
      </bottom>
      <diagonal/>
    </border>
    <border>
      <left/>
      <right style="medium">
        <color indexed="64"/>
      </right>
      <top style="thin">
        <color indexed="64"/>
      </top>
      <bottom style="medium">
        <color auto="1"/>
      </bottom>
      <diagonal/>
    </border>
    <border>
      <left/>
      <right/>
      <top/>
      <bottom style="medium">
        <color auto="1"/>
      </bottom>
      <diagonal/>
    </border>
    <border>
      <left/>
      <right style="medium">
        <color indexed="64"/>
      </right>
      <top/>
      <bottom style="medium">
        <color auto="1"/>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auto="1"/>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top style="medium">
        <color indexed="64"/>
      </top>
      <bottom style="double">
        <color indexed="64"/>
      </bottom>
      <diagonal/>
    </border>
    <border>
      <left/>
      <right/>
      <top/>
      <bottom style="double">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5">
    <xf numFmtId="0" fontId="0" fillId="0" borderId="0"/>
    <xf numFmtId="38" fontId="2" fillId="0" borderId="0" applyFont="0" applyFill="0" applyBorder="0" applyAlignment="0" applyProtection="0">
      <alignment vertical="center"/>
    </xf>
    <xf numFmtId="38" fontId="4" fillId="0" borderId="0" applyFont="0" applyFill="0" applyBorder="0" applyAlignment="0" applyProtection="0">
      <alignment vertical="center"/>
    </xf>
    <xf numFmtId="0" fontId="5" fillId="0" borderId="0">
      <alignment vertical="center"/>
    </xf>
    <xf numFmtId="0" fontId="2" fillId="0" borderId="0">
      <alignment vertical="center"/>
    </xf>
  </cellStyleXfs>
  <cellXfs count="364">
    <xf numFmtId="0" fontId="0" fillId="0" borderId="0" xfId="0"/>
    <xf numFmtId="0" fontId="7" fillId="0" borderId="0" xfId="0" applyFont="1" applyAlignment="1">
      <alignment vertical="center"/>
    </xf>
    <xf numFmtId="0" fontId="9" fillId="0" borderId="0" xfId="0" applyFont="1" applyAlignment="1">
      <alignment vertical="center"/>
    </xf>
    <xf numFmtId="4" fontId="7" fillId="0" borderId="1" xfId="0" applyNumberFormat="1" applyFont="1" applyBorder="1" applyAlignment="1">
      <alignment vertical="center" shrinkToFit="1"/>
    </xf>
    <xf numFmtId="0" fontId="7" fillId="0" borderId="5" xfId="0" applyFont="1" applyBorder="1" applyAlignment="1">
      <alignment vertical="center"/>
    </xf>
    <xf numFmtId="0" fontId="7" fillId="4" borderId="2" xfId="0" applyFont="1" applyFill="1" applyBorder="1" applyAlignment="1">
      <alignment horizontal="center" vertical="center" wrapText="1"/>
    </xf>
    <xf numFmtId="20" fontId="7" fillId="2" borderId="2" xfId="0" applyNumberFormat="1" applyFont="1" applyFill="1" applyBorder="1" applyAlignment="1">
      <alignment horizontal="center" vertical="center"/>
    </xf>
    <xf numFmtId="0" fontId="7" fillId="4" borderId="3" xfId="0" applyFont="1" applyFill="1" applyBorder="1" applyAlignment="1">
      <alignment horizontal="center" vertical="center" wrapText="1"/>
    </xf>
    <xf numFmtId="20" fontId="7" fillId="2" borderId="3" xfId="0" applyNumberFormat="1" applyFont="1" applyFill="1" applyBorder="1" applyAlignment="1">
      <alignment horizontal="center" vertical="center"/>
    </xf>
    <xf numFmtId="0" fontId="7" fillId="4" borderId="35" xfId="0" applyFont="1" applyFill="1" applyBorder="1" applyAlignment="1">
      <alignment horizontal="center" vertical="center" wrapText="1"/>
    </xf>
    <xf numFmtId="0" fontId="7" fillId="4" borderId="37" xfId="0" applyFont="1" applyFill="1" applyBorder="1" applyAlignment="1">
      <alignment horizontal="center" vertical="center" wrapText="1"/>
    </xf>
    <xf numFmtId="20" fontId="7" fillId="2" borderId="35" xfId="0" applyNumberFormat="1" applyFont="1" applyFill="1" applyBorder="1" applyAlignment="1">
      <alignment horizontal="center" vertical="center"/>
    </xf>
    <xf numFmtId="20" fontId="7" fillId="2" borderId="37" xfId="0" applyNumberFormat="1" applyFont="1" applyFill="1" applyBorder="1" applyAlignment="1">
      <alignment horizontal="center" vertical="center"/>
    </xf>
    <xf numFmtId="0" fontId="7" fillId="4" borderId="38" xfId="0" applyFont="1" applyFill="1" applyBorder="1" applyAlignment="1">
      <alignment horizontal="center" vertical="center" wrapText="1"/>
    </xf>
    <xf numFmtId="0" fontId="7" fillId="0" borderId="39" xfId="0" applyFont="1" applyBorder="1" applyAlignment="1">
      <alignment vertical="center"/>
    </xf>
    <xf numFmtId="20" fontId="7" fillId="0" borderId="39" xfId="0" applyNumberFormat="1" applyFont="1" applyBorder="1" applyAlignment="1">
      <alignment horizontal="center" vertical="center"/>
    </xf>
    <xf numFmtId="179" fontId="7" fillId="0" borderId="2" xfId="0" applyNumberFormat="1" applyFont="1" applyBorder="1" applyAlignment="1">
      <alignment horizontal="center" vertical="center"/>
    </xf>
    <xf numFmtId="180" fontId="7" fillId="0" borderId="31" xfId="0" applyNumberFormat="1" applyFont="1" applyBorder="1" applyAlignment="1">
      <alignment horizontal="center" vertical="center"/>
    </xf>
    <xf numFmtId="180" fontId="7" fillId="0" borderId="1" xfId="0" applyNumberFormat="1" applyFont="1" applyBorder="1" applyAlignment="1">
      <alignment horizontal="center" vertical="center"/>
    </xf>
    <xf numFmtId="180" fontId="7" fillId="0" borderId="18" xfId="0" applyNumberFormat="1" applyFont="1" applyBorder="1" applyAlignment="1">
      <alignment horizontal="center" vertical="center"/>
    </xf>
    <xf numFmtId="181" fontId="7" fillId="0" borderId="33" xfId="0" applyNumberFormat="1" applyFont="1" applyBorder="1" applyAlignment="1">
      <alignment horizontal="center" vertical="center"/>
    </xf>
    <xf numFmtId="181" fontId="7" fillId="0" borderId="34" xfId="0" applyNumberFormat="1" applyFont="1" applyBorder="1" applyAlignment="1">
      <alignment horizontal="center" vertical="center"/>
    </xf>
    <xf numFmtId="181" fontId="7" fillId="0" borderId="22" xfId="0" applyNumberFormat="1" applyFont="1" applyBorder="1" applyAlignment="1">
      <alignment horizontal="center" vertical="center"/>
    </xf>
    <xf numFmtId="20" fontId="7" fillId="5" borderId="12" xfId="0" applyNumberFormat="1" applyFont="1" applyFill="1" applyBorder="1" applyAlignment="1">
      <alignment horizontal="center" vertical="center"/>
    </xf>
    <xf numFmtId="20" fontId="7" fillId="5" borderId="44" xfId="0" applyNumberFormat="1" applyFont="1" applyFill="1" applyBorder="1" applyAlignment="1">
      <alignment horizontal="center" vertical="center"/>
    </xf>
    <xf numFmtId="20" fontId="7" fillId="5" borderId="45" xfId="0" applyNumberFormat="1" applyFont="1" applyFill="1" applyBorder="1" applyAlignment="1">
      <alignment horizontal="center" vertical="center"/>
    </xf>
    <xf numFmtId="20" fontId="7" fillId="5" borderId="13" xfId="0" applyNumberFormat="1" applyFont="1" applyFill="1" applyBorder="1" applyAlignment="1">
      <alignment horizontal="center" vertical="center"/>
    </xf>
    <xf numFmtId="0" fontId="7" fillId="5" borderId="2" xfId="0" applyFont="1" applyFill="1" applyBorder="1" applyAlignment="1">
      <alignment vertical="center"/>
    </xf>
    <xf numFmtId="0" fontId="7" fillId="5" borderId="35" xfId="0" applyFont="1" applyFill="1" applyBorder="1" applyAlignment="1">
      <alignment vertical="center"/>
    </xf>
    <xf numFmtId="0" fontId="7" fillId="5" borderId="37" xfId="0" applyFont="1" applyFill="1" applyBorder="1" applyAlignment="1">
      <alignment vertical="center"/>
    </xf>
    <xf numFmtId="0" fontId="7" fillId="5" borderId="3" xfId="0" applyFont="1" applyFill="1" applyBorder="1" applyAlignment="1">
      <alignment vertical="center"/>
    </xf>
    <xf numFmtId="0" fontId="7" fillId="5" borderId="39" xfId="0" applyFont="1" applyFill="1" applyBorder="1" applyAlignment="1">
      <alignment vertical="center"/>
    </xf>
    <xf numFmtId="0" fontId="7" fillId="6" borderId="42" xfId="0" applyFont="1" applyFill="1" applyBorder="1" applyAlignment="1">
      <alignment horizontal="center" vertical="center" shrinkToFit="1"/>
    </xf>
    <xf numFmtId="0" fontId="7" fillId="6" borderId="6" xfId="0" applyFont="1" applyFill="1" applyBorder="1" applyAlignment="1">
      <alignment horizontal="center" vertical="center" shrinkToFit="1"/>
    </xf>
    <xf numFmtId="0" fontId="7" fillId="6" borderId="43" xfId="0" applyFont="1" applyFill="1" applyBorder="1" applyAlignment="1">
      <alignment horizontal="center" vertical="center" shrinkToFit="1"/>
    </xf>
    <xf numFmtId="4" fontId="7" fillId="6" borderId="6" xfId="0" applyNumberFormat="1" applyFont="1" applyFill="1" applyBorder="1" applyAlignment="1">
      <alignment vertical="center" shrinkToFit="1"/>
    </xf>
    <xf numFmtId="4" fontId="7" fillId="6" borderId="43" xfId="0" applyNumberFormat="1" applyFont="1" applyFill="1" applyBorder="1" applyAlignment="1">
      <alignment vertical="center" shrinkToFit="1"/>
    </xf>
    <xf numFmtId="0" fontId="7" fillId="6" borderId="3" xfId="0" applyFont="1" applyFill="1" applyBorder="1" applyAlignment="1">
      <alignment horizontal="center" vertical="center" shrinkToFit="1"/>
    </xf>
    <xf numFmtId="0" fontId="7" fillId="0" borderId="1" xfId="0" applyFont="1" applyBorder="1" applyAlignment="1">
      <alignment horizontal="center" vertical="center" shrinkToFit="1"/>
    </xf>
    <xf numFmtId="4" fontId="7" fillId="0" borderId="3" xfId="0" applyNumberFormat="1" applyFont="1" applyBorder="1" applyAlignment="1">
      <alignment vertical="center" shrinkToFit="1"/>
    </xf>
    <xf numFmtId="4" fontId="7" fillId="6" borderId="11" xfId="0" applyNumberFormat="1" applyFont="1" applyFill="1" applyBorder="1" applyAlignment="1">
      <alignment vertical="center" shrinkToFit="1"/>
    </xf>
    <xf numFmtId="178" fontId="7" fillId="0" borderId="32" xfId="0" applyNumberFormat="1" applyFont="1" applyBorder="1" applyAlignment="1">
      <alignment vertical="center" shrinkToFit="1"/>
    </xf>
    <xf numFmtId="0" fontId="7" fillId="0" borderId="32" xfId="0" applyFont="1" applyBorder="1" applyAlignment="1">
      <alignment horizontal="center" vertical="center" shrinkToFit="1"/>
    </xf>
    <xf numFmtId="178" fontId="7" fillId="0" borderId="24" xfId="0" applyNumberFormat="1" applyFont="1" applyBorder="1" applyAlignment="1">
      <alignment vertical="center" shrinkToFit="1"/>
    </xf>
    <xf numFmtId="178" fontId="7" fillId="0" borderId="1" xfId="0" applyNumberFormat="1" applyFont="1" applyBorder="1" applyAlignment="1">
      <alignment vertical="center" shrinkToFit="1"/>
    </xf>
    <xf numFmtId="178" fontId="7" fillId="0" borderId="18" xfId="0" applyNumberFormat="1" applyFont="1" applyBorder="1" applyAlignment="1">
      <alignment vertical="center" shrinkToFit="1"/>
    </xf>
    <xf numFmtId="0" fontId="7" fillId="3" borderId="2" xfId="0" applyFont="1" applyFill="1" applyBorder="1" applyAlignment="1" applyProtection="1">
      <alignment horizontal="center" vertical="center" shrinkToFit="1"/>
      <protection locked="0"/>
    </xf>
    <xf numFmtId="0" fontId="7" fillId="3" borderId="3" xfId="0" applyFont="1" applyFill="1" applyBorder="1" applyAlignment="1" applyProtection="1">
      <alignment horizontal="center" vertical="center" shrinkToFit="1"/>
      <protection locked="0"/>
    </xf>
    <xf numFmtId="0" fontId="7" fillId="3" borderId="1" xfId="0" applyFont="1" applyFill="1" applyBorder="1" applyAlignment="1" applyProtection="1">
      <alignment horizontal="center" vertical="center" shrinkToFit="1"/>
      <protection locked="0"/>
    </xf>
    <xf numFmtId="0" fontId="7" fillId="3" borderId="31" xfId="0" applyFont="1" applyFill="1" applyBorder="1" applyAlignment="1" applyProtection="1">
      <alignment horizontal="center" vertical="center" shrinkToFit="1"/>
      <protection locked="0"/>
    </xf>
    <xf numFmtId="0" fontId="7" fillId="3" borderId="18" xfId="0" applyFont="1" applyFill="1" applyBorder="1" applyAlignment="1" applyProtection="1">
      <alignment horizontal="center" vertical="center" shrinkToFit="1"/>
      <protection locked="0"/>
    </xf>
    <xf numFmtId="0" fontId="7" fillId="2" borderId="1" xfId="0" applyFont="1" applyFill="1" applyBorder="1" applyAlignment="1" applyProtection="1">
      <alignment horizontal="center" vertical="center" shrinkToFit="1"/>
      <protection locked="0"/>
    </xf>
    <xf numFmtId="4" fontId="7" fillId="2" borderId="18" xfId="0" applyNumberFormat="1" applyFont="1" applyFill="1" applyBorder="1" applyAlignment="1" applyProtection="1">
      <alignment vertical="center" shrinkToFit="1"/>
      <protection locked="0"/>
    </xf>
    <xf numFmtId="0" fontId="7" fillId="0" borderId="0" xfId="0" applyFont="1" applyAlignment="1">
      <alignment vertical="center" wrapText="1"/>
    </xf>
    <xf numFmtId="0" fontId="12" fillId="0" borderId="0" xfId="0" applyFont="1" applyAlignment="1">
      <alignment vertical="center"/>
    </xf>
    <xf numFmtId="49" fontId="7" fillId="0" borderId="56" xfId="0" applyNumberFormat="1" applyFont="1" applyBorder="1" applyAlignment="1">
      <alignment horizontal="distributed" vertical="center" indent="1"/>
    </xf>
    <xf numFmtId="49" fontId="7" fillId="0" borderId="56" xfId="0" applyNumberFormat="1" applyFont="1" applyBorder="1" applyAlignment="1">
      <alignment horizontal="center" vertical="center" wrapText="1"/>
    </xf>
    <xf numFmtId="49" fontId="2" fillId="0" borderId="55"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57" xfId="0" applyNumberFormat="1" applyFont="1" applyBorder="1" applyAlignment="1">
      <alignment horizontal="center" vertical="center" wrapText="1"/>
    </xf>
    <xf numFmtId="20" fontId="7" fillId="5" borderId="35" xfId="0" applyNumberFormat="1" applyFont="1" applyFill="1" applyBorder="1" applyAlignment="1">
      <alignment horizontal="center" vertical="center"/>
    </xf>
    <xf numFmtId="20" fontId="7" fillId="5" borderId="37" xfId="0" applyNumberFormat="1" applyFont="1" applyFill="1" applyBorder="1" applyAlignment="1">
      <alignment horizontal="center" vertical="center"/>
    </xf>
    <xf numFmtId="20" fontId="7" fillId="5" borderId="3" xfId="0" applyNumberFormat="1" applyFont="1" applyFill="1" applyBorder="1" applyAlignment="1">
      <alignment horizontal="center" vertical="center"/>
    </xf>
    <xf numFmtId="20" fontId="7" fillId="5" borderId="2" xfId="0" applyNumberFormat="1" applyFont="1" applyFill="1" applyBorder="1" applyAlignment="1">
      <alignment horizontal="center" vertical="center"/>
    </xf>
    <xf numFmtId="20" fontId="7" fillId="2" borderId="12" xfId="0" applyNumberFormat="1" applyFont="1" applyFill="1" applyBorder="1" applyAlignment="1">
      <alignment horizontal="center" vertical="center"/>
    </xf>
    <xf numFmtId="20" fontId="7" fillId="5" borderId="39" xfId="0" applyNumberFormat="1" applyFont="1" applyFill="1" applyBorder="1" applyAlignment="1">
      <alignment horizontal="center" vertical="center"/>
    </xf>
    <xf numFmtId="0" fontId="14" fillId="0" borderId="0" xfId="0" applyFont="1" applyAlignment="1">
      <alignment vertical="center"/>
    </xf>
    <xf numFmtId="0" fontId="7" fillId="0" borderId="25" xfId="0" applyFont="1" applyBorder="1" applyAlignment="1">
      <alignment vertical="center" shrinkToFit="1"/>
    </xf>
    <xf numFmtId="0" fontId="7" fillId="6" borderId="4" xfId="0" applyFont="1" applyFill="1" applyBorder="1" applyAlignment="1">
      <alignment horizontal="center" vertical="center" shrinkToFit="1"/>
    </xf>
    <xf numFmtId="0" fontId="7" fillId="6" borderId="21" xfId="0" applyFont="1" applyFill="1" applyBorder="1" applyAlignment="1">
      <alignment vertical="center"/>
    </xf>
    <xf numFmtId="0" fontId="7" fillId="6" borderId="4" xfId="0" applyFont="1" applyFill="1" applyBorder="1" applyAlignment="1">
      <alignment vertical="center" shrinkToFit="1"/>
    </xf>
    <xf numFmtId="0" fontId="7" fillId="6" borderId="20" xfId="0" applyFont="1" applyFill="1" applyBorder="1" applyAlignment="1">
      <alignment vertical="center" shrinkToFit="1"/>
    </xf>
    <xf numFmtId="49" fontId="7" fillId="0" borderId="0" xfId="0" applyNumberFormat="1" applyFont="1" applyAlignment="1">
      <alignment horizontal="right" vertical="center" indent="1"/>
    </xf>
    <xf numFmtId="0" fontId="7" fillId="0" borderId="0" xfId="0" applyFont="1" applyAlignment="1">
      <alignment horizontal="right" vertical="center" indent="1"/>
    </xf>
    <xf numFmtId="0" fontId="7" fillId="0" borderId="31" xfId="0" applyFont="1" applyBorder="1" applyAlignment="1" applyProtection="1">
      <alignment horizontal="center" vertical="center" shrinkToFit="1"/>
      <protection locked="0"/>
    </xf>
    <xf numFmtId="180" fontId="7" fillId="0" borderId="3" xfId="0" applyNumberFormat="1" applyFont="1" applyBorder="1" applyAlignment="1">
      <alignment horizontal="center" vertical="center"/>
    </xf>
    <xf numFmtId="181" fontId="7" fillId="0" borderId="59" xfId="0" applyNumberFormat="1" applyFont="1" applyBorder="1" applyAlignment="1">
      <alignment horizontal="center" vertical="center"/>
    </xf>
    <xf numFmtId="0" fontId="7" fillId="6" borderId="11" xfId="0" applyFont="1" applyFill="1" applyBorder="1" applyAlignment="1">
      <alignment horizontal="center" vertical="center" shrinkToFit="1"/>
    </xf>
    <xf numFmtId="2" fontId="2" fillId="0" borderId="3" xfId="2" applyNumberFormat="1" applyFont="1" applyBorder="1" applyAlignment="1">
      <alignment vertical="center" shrinkToFit="1"/>
    </xf>
    <xf numFmtId="2" fontId="2" fillId="0" borderId="1" xfId="2" applyNumberFormat="1" applyFont="1" applyBorder="1" applyAlignment="1">
      <alignment vertical="center" shrinkToFit="1"/>
    </xf>
    <xf numFmtId="2" fontId="2" fillId="0" borderId="18" xfId="2" applyNumberFormat="1" applyFont="1" applyBorder="1" applyAlignment="1">
      <alignment vertical="center" shrinkToFit="1"/>
    </xf>
    <xf numFmtId="2" fontId="2" fillId="0" borderId="31" xfId="2" applyNumberFormat="1" applyFont="1" applyBorder="1" applyAlignment="1">
      <alignment vertical="center" shrinkToFit="1"/>
    </xf>
    <xf numFmtId="2" fontId="2" fillId="0" borderId="3" xfId="0" applyNumberFormat="1" applyFont="1" applyBorder="1" applyAlignment="1">
      <alignment vertical="center" shrinkToFit="1"/>
    </xf>
    <xf numFmtId="2" fontId="2" fillId="0" borderId="1" xfId="0" applyNumberFormat="1" applyFont="1" applyBorder="1" applyAlignment="1">
      <alignment vertical="center" shrinkToFit="1"/>
    </xf>
    <xf numFmtId="2" fontId="2" fillId="2" borderId="41" xfId="0" applyNumberFormat="1" applyFont="1" applyFill="1" applyBorder="1" applyAlignment="1" applyProtection="1">
      <alignment vertical="center" shrinkToFit="1"/>
      <protection locked="0"/>
    </xf>
    <xf numFmtId="2" fontId="2" fillId="2" borderId="32" xfId="0" applyNumberFormat="1" applyFont="1" applyFill="1" applyBorder="1" applyAlignment="1" applyProtection="1">
      <alignment vertical="center" shrinkToFit="1"/>
      <protection locked="0"/>
    </xf>
    <xf numFmtId="2" fontId="2" fillId="2" borderId="24" xfId="0" applyNumberFormat="1" applyFont="1" applyFill="1" applyBorder="1" applyAlignment="1" applyProtection="1">
      <alignment vertical="center" shrinkToFit="1"/>
      <protection locked="0"/>
    </xf>
    <xf numFmtId="2" fontId="2" fillId="2" borderId="23" xfId="0" applyNumberFormat="1" applyFont="1" applyFill="1" applyBorder="1" applyAlignment="1" applyProtection="1">
      <alignment vertical="center" shrinkToFit="1"/>
      <protection locked="0"/>
    </xf>
    <xf numFmtId="2" fontId="2" fillId="2" borderId="32" xfId="0" applyNumberFormat="1" applyFont="1" applyFill="1" applyBorder="1" applyAlignment="1">
      <alignment vertical="center" shrinkToFit="1"/>
    </xf>
    <xf numFmtId="2" fontId="2" fillId="2" borderId="24" xfId="0" applyNumberFormat="1" applyFont="1" applyFill="1" applyBorder="1" applyAlignment="1">
      <alignment vertical="center" shrinkToFit="1"/>
    </xf>
    <xf numFmtId="2" fontId="2" fillId="0" borderId="41" xfId="0" applyNumberFormat="1" applyFont="1" applyBorder="1" applyAlignment="1">
      <alignment vertical="center" shrinkToFit="1"/>
    </xf>
    <xf numFmtId="2" fontId="2" fillId="0" borderId="32" xfId="0" applyNumberFormat="1" applyFont="1" applyBorder="1" applyAlignment="1">
      <alignment vertical="center" shrinkToFit="1"/>
    </xf>
    <xf numFmtId="4" fontId="7" fillId="2" borderId="1" xfId="0" applyNumberFormat="1" applyFont="1" applyFill="1" applyBorder="1" applyAlignment="1" applyProtection="1">
      <alignment horizontal="center" vertical="center" shrinkToFit="1"/>
      <protection locked="0"/>
    </xf>
    <xf numFmtId="181" fontId="7" fillId="0" borderId="1" xfId="0" applyNumberFormat="1" applyFont="1" applyBorder="1" applyAlignment="1">
      <alignment horizontal="center" vertical="center"/>
    </xf>
    <xf numFmtId="0" fontId="16" fillId="0" borderId="0" xfId="0" applyFont="1" applyAlignment="1">
      <alignment shrinkToFit="1"/>
    </xf>
    <xf numFmtId="0" fontId="17" fillId="0" borderId="1" xfId="0" applyFont="1" applyBorder="1" applyAlignment="1">
      <alignment horizontal="center" vertical="center" wrapText="1" shrinkToFit="1"/>
    </xf>
    <xf numFmtId="0" fontId="17" fillId="6" borderId="1" xfId="0" applyFont="1" applyFill="1" applyBorder="1" applyAlignment="1">
      <alignment vertical="center" shrinkToFit="1"/>
    </xf>
    <xf numFmtId="0" fontId="17" fillId="0" borderId="1" xfId="0" applyFont="1" applyBorder="1" applyAlignment="1">
      <alignment vertical="center" shrinkToFit="1"/>
    </xf>
    <xf numFmtId="0" fontId="17" fillId="0" borderId="0" xfId="0" applyFont="1" applyAlignment="1">
      <alignment vertical="center" shrinkToFit="1"/>
    </xf>
    <xf numFmtId="0" fontId="16" fillId="0" borderId="1" xfId="0" applyFont="1" applyBorder="1" applyAlignment="1">
      <alignment horizontal="center" vertical="center" wrapText="1" shrinkToFit="1"/>
    </xf>
    <xf numFmtId="0" fontId="16" fillId="0" borderId="0" xfId="0" applyFont="1" applyAlignment="1">
      <alignment horizontal="center" vertical="center" wrapText="1" shrinkToFit="1"/>
    </xf>
    <xf numFmtId="0" fontId="16" fillId="6" borderId="1" xfId="0" applyFont="1" applyFill="1" applyBorder="1" applyAlignment="1">
      <alignment shrinkToFit="1"/>
    </xf>
    <xf numFmtId="0" fontId="16" fillId="0" borderId="1" xfId="0" applyFont="1" applyBorder="1" applyAlignment="1">
      <alignment shrinkToFit="1"/>
    </xf>
    <xf numFmtId="0" fontId="17" fillId="0" borderId="1" xfId="0" quotePrefix="1" applyFont="1" applyBorder="1" applyAlignment="1">
      <alignment vertical="center" shrinkToFit="1"/>
    </xf>
    <xf numFmtId="20" fontId="17" fillId="0" borderId="1" xfId="0" quotePrefix="1" applyNumberFormat="1" applyFont="1" applyBorder="1" applyAlignment="1">
      <alignment vertical="center" shrinkToFit="1"/>
    </xf>
    <xf numFmtId="0" fontId="16" fillId="0" borderId="1" xfId="0" quotePrefix="1" applyFont="1" applyBorder="1" applyAlignment="1">
      <alignment shrinkToFit="1"/>
    </xf>
    <xf numFmtId="177" fontId="7" fillId="0" borderId="0" xfId="0" applyNumberFormat="1" applyFont="1" applyAlignment="1">
      <alignment vertical="center"/>
    </xf>
    <xf numFmtId="40" fontId="7" fillId="3" borderId="1" xfId="2" applyNumberFormat="1" applyFont="1" applyFill="1" applyBorder="1" applyAlignment="1" applyProtection="1">
      <alignment horizontal="center" vertical="center" shrinkToFit="1"/>
      <protection locked="0"/>
    </xf>
    <xf numFmtId="2" fontId="7" fillId="3" borderId="1" xfId="0" applyNumberFormat="1" applyFont="1" applyFill="1" applyBorder="1" applyAlignment="1" applyProtection="1">
      <alignment horizontal="center" vertical="center" shrinkToFit="1"/>
      <protection locked="0"/>
    </xf>
    <xf numFmtId="0" fontId="7" fillId="3" borderId="19" xfId="0" applyFont="1" applyFill="1" applyBorder="1" applyAlignment="1" applyProtection="1">
      <alignment horizontal="center" vertical="center"/>
      <protection locked="0"/>
    </xf>
    <xf numFmtId="20" fontId="7" fillId="5" borderId="67" xfId="0" applyNumberFormat="1" applyFont="1" applyFill="1" applyBorder="1" applyAlignment="1">
      <alignment horizontal="center" vertical="center"/>
    </xf>
    <xf numFmtId="179" fontId="7" fillId="5" borderId="2" xfId="0" applyNumberFormat="1" applyFont="1" applyFill="1" applyBorder="1" applyAlignment="1">
      <alignment horizontal="center" vertical="center"/>
    </xf>
    <xf numFmtId="0" fontId="7" fillId="5" borderId="67" xfId="0" applyFont="1" applyFill="1" applyBorder="1" applyAlignment="1">
      <alignment vertical="center"/>
    </xf>
    <xf numFmtId="0" fontId="19" fillId="0" borderId="0" xfId="0" applyFont="1" applyAlignment="1">
      <alignment vertical="center" shrinkToFit="1"/>
    </xf>
    <xf numFmtId="0" fontId="19" fillId="0" borderId="55" xfId="0" applyFont="1" applyBorder="1" applyAlignment="1">
      <alignment horizontal="center" vertical="center" shrinkToFit="1"/>
    </xf>
    <xf numFmtId="0" fontId="19" fillId="0" borderId="0" xfId="0" applyFont="1" applyAlignment="1">
      <alignment vertical="center"/>
    </xf>
    <xf numFmtId="38" fontId="19" fillId="0" borderId="1" xfId="2" applyFont="1" applyFill="1" applyBorder="1" applyAlignment="1">
      <alignment vertical="center" shrinkToFit="1"/>
    </xf>
    <xf numFmtId="38" fontId="19" fillId="0" borderId="39" xfId="2" applyFont="1" applyFill="1" applyBorder="1" applyAlignment="1">
      <alignment vertical="center" shrinkToFit="1"/>
    </xf>
    <xf numFmtId="0" fontId="19" fillId="0" borderId="26" xfId="0" applyFont="1" applyBorder="1" applyAlignment="1">
      <alignment horizontal="center" vertical="center" shrinkToFit="1"/>
    </xf>
    <xf numFmtId="57" fontId="20" fillId="2" borderId="53" xfId="0" applyNumberFormat="1" applyFont="1" applyFill="1" applyBorder="1" applyAlignment="1">
      <alignment horizontal="center" vertical="center" shrinkToFit="1"/>
    </xf>
    <xf numFmtId="176" fontId="19" fillId="0" borderId="1" xfId="2" applyNumberFormat="1" applyFont="1" applyFill="1" applyBorder="1" applyAlignment="1">
      <alignment vertical="center" shrinkToFit="1"/>
    </xf>
    <xf numFmtId="176" fontId="19" fillId="0" borderId="68" xfId="2" applyNumberFormat="1" applyFont="1" applyFill="1" applyBorder="1" applyAlignment="1">
      <alignment vertical="center" shrinkToFit="1"/>
    </xf>
    <xf numFmtId="0" fontId="19" fillId="0" borderId="46" xfId="0" applyFont="1" applyBorder="1" applyAlignment="1">
      <alignment horizontal="center" vertical="center" shrinkToFit="1"/>
    </xf>
    <xf numFmtId="57" fontId="19" fillId="2" borderId="12" xfId="0" applyNumberFormat="1" applyFont="1" applyFill="1" applyBorder="1" applyAlignment="1">
      <alignment horizontal="center" vertical="center" shrinkToFit="1"/>
    </xf>
    <xf numFmtId="0" fontId="19" fillId="0" borderId="31" xfId="0" applyFont="1" applyBorder="1" applyAlignment="1">
      <alignment horizontal="center" vertical="center" shrinkToFit="1"/>
    </xf>
    <xf numFmtId="0" fontId="19" fillId="0" borderId="1" xfId="0" applyFont="1" applyBorder="1" applyAlignment="1">
      <alignment horizontal="center" vertical="center" shrinkToFit="1"/>
    </xf>
    <xf numFmtId="176" fontId="19" fillId="0" borderId="18" xfId="2" applyNumberFormat="1" applyFont="1" applyBorder="1" applyAlignment="1">
      <alignment horizontal="center" vertical="center" shrinkToFit="1"/>
    </xf>
    <xf numFmtId="0" fontId="19" fillId="0" borderId="26" xfId="0" applyFont="1" applyBorder="1" applyAlignment="1">
      <alignment vertical="center" shrinkToFit="1"/>
    </xf>
    <xf numFmtId="0" fontId="19" fillId="3" borderId="17" xfId="0" applyFont="1" applyFill="1" applyBorder="1" applyAlignment="1">
      <alignment horizontal="center" vertical="center" shrinkToFit="1"/>
    </xf>
    <xf numFmtId="185" fontId="19" fillId="0" borderId="31" xfId="0" applyNumberFormat="1" applyFont="1" applyBorder="1" applyAlignment="1">
      <alignment horizontal="right" vertical="center" shrinkToFit="1"/>
    </xf>
    <xf numFmtId="185" fontId="19" fillId="0" borderId="1" xfId="0" applyNumberFormat="1" applyFont="1" applyBorder="1" applyAlignment="1">
      <alignment horizontal="right" vertical="center" shrinkToFit="1"/>
    </xf>
    <xf numFmtId="0" fontId="19" fillId="0" borderId="18" xfId="2" applyNumberFormat="1" applyFont="1" applyBorder="1" applyAlignment="1">
      <alignment horizontal="right" vertical="center" shrinkToFit="1"/>
    </xf>
    <xf numFmtId="176" fontId="21" fillId="0" borderId="69" xfId="2" applyNumberFormat="1" applyFont="1" applyFill="1" applyBorder="1" applyAlignment="1">
      <alignment vertical="center" shrinkToFit="1"/>
    </xf>
    <xf numFmtId="0" fontId="19" fillId="0" borderId="21" xfId="0" applyFont="1" applyBorder="1" applyAlignment="1">
      <alignment vertical="center" shrinkToFit="1"/>
    </xf>
    <xf numFmtId="0" fontId="19" fillId="3" borderId="2" xfId="0" applyFont="1" applyFill="1" applyBorder="1" applyAlignment="1">
      <alignment horizontal="center" vertical="center" shrinkToFit="1"/>
    </xf>
    <xf numFmtId="0" fontId="19" fillId="0" borderId="46" xfId="0" applyFont="1" applyBorder="1" applyAlignment="1">
      <alignment vertical="center" shrinkToFit="1"/>
    </xf>
    <xf numFmtId="0" fontId="19" fillId="3" borderId="52" xfId="0" applyFont="1" applyFill="1" applyBorder="1" applyAlignment="1">
      <alignment horizontal="center" vertical="center" shrinkToFit="1"/>
    </xf>
    <xf numFmtId="185" fontId="19" fillId="0" borderId="33" xfId="0" applyNumberFormat="1" applyFont="1" applyBorder="1" applyAlignment="1">
      <alignment horizontal="right" vertical="center" shrinkToFit="1"/>
    </xf>
    <xf numFmtId="185" fontId="19" fillId="0" borderId="34" xfId="0" applyNumberFormat="1" applyFont="1" applyBorder="1" applyAlignment="1">
      <alignment horizontal="right" vertical="center" shrinkToFit="1"/>
    </xf>
    <xf numFmtId="0" fontId="19" fillId="0" borderId="22" xfId="2" applyNumberFormat="1" applyFont="1" applyBorder="1" applyAlignment="1">
      <alignment horizontal="right" vertical="center" shrinkToFit="1"/>
    </xf>
    <xf numFmtId="0" fontId="20" fillId="0" borderId="0" xfId="0" applyFont="1" applyAlignment="1">
      <alignment vertical="center" shrinkToFit="1"/>
    </xf>
    <xf numFmtId="0" fontId="20" fillId="0" borderId="1" xfId="0" applyFont="1" applyBorder="1" applyAlignment="1">
      <alignment horizontal="center" vertical="center"/>
    </xf>
    <xf numFmtId="184" fontId="19" fillId="0" borderId="1" xfId="0" applyNumberFormat="1" applyFont="1" applyBorder="1" applyAlignment="1">
      <alignment horizontal="center" vertical="center" shrinkToFit="1"/>
    </xf>
    <xf numFmtId="0" fontId="20" fillId="0" borderId="40" xfId="0" applyFont="1" applyBorder="1" applyAlignment="1">
      <alignment vertical="center"/>
    </xf>
    <xf numFmtId="0" fontId="20" fillId="0" borderId="1" xfId="0" applyFont="1" applyBorder="1" applyAlignment="1">
      <alignment horizontal="right" vertical="center"/>
    </xf>
    <xf numFmtId="0" fontId="20" fillId="2" borderId="1" xfId="0" applyFont="1" applyFill="1" applyBorder="1" applyAlignment="1">
      <alignment vertical="center"/>
    </xf>
    <xf numFmtId="0" fontId="20" fillId="0" borderId="0" xfId="0" applyFont="1" applyAlignment="1">
      <alignment vertical="center"/>
    </xf>
    <xf numFmtId="183" fontId="20" fillId="0" borderId="1" xfId="0" applyNumberFormat="1" applyFont="1" applyBorder="1" applyAlignment="1">
      <alignment horizontal="right" vertical="center"/>
    </xf>
    <xf numFmtId="38" fontId="19" fillId="2" borderId="1" xfId="2" applyFont="1" applyFill="1" applyBorder="1" applyAlignment="1">
      <alignment vertical="center" shrinkToFit="1"/>
    </xf>
    <xf numFmtId="0" fontId="19" fillId="0" borderId="1" xfId="0" applyFont="1" applyBorder="1" applyAlignment="1">
      <alignment vertical="center" shrinkToFit="1"/>
    </xf>
    <xf numFmtId="0" fontId="21" fillId="0" borderId="1" xfId="0" applyFont="1" applyBorder="1" applyAlignment="1">
      <alignment horizontal="center" vertical="center" shrinkToFit="1"/>
    </xf>
    <xf numFmtId="0" fontId="22" fillId="0" borderId="0" xfId="0" applyFont="1" applyAlignment="1">
      <alignment vertical="center"/>
    </xf>
    <xf numFmtId="183" fontId="20" fillId="0" borderId="1" xfId="0" applyNumberFormat="1" applyFont="1" applyBorder="1" applyAlignment="1">
      <alignment vertical="center"/>
    </xf>
    <xf numFmtId="0" fontId="20" fillId="0" borderId="2" xfId="0" applyFont="1" applyBorder="1" applyAlignment="1">
      <alignment horizontal="center" vertical="center" shrinkToFit="1"/>
    </xf>
    <xf numFmtId="0" fontId="20" fillId="0" borderId="10" xfId="0" applyFont="1" applyBorder="1" applyAlignment="1">
      <alignment horizontal="center" vertical="center" shrinkToFit="1"/>
    </xf>
    <xf numFmtId="0" fontId="21" fillId="0" borderId="14" xfId="0" applyFont="1" applyBorder="1" applyAlignment="1">
      <alignment horizontal="center" vertical="center" shrinkToFit="1"/>
    </xf>
    <xf numFmtId="176" fontId="19" fillId="0" borderId="39" xfId="2" applyNumberFormat="1" applyFont="1" applyFill="1" applyBorder="1" applyAlignment="1">
      <alignment vertical="center" shrinkToFit="1"/>
    </xf>
    <xf numFmtId="0" fontId="21" fillId="0" borderId="70" xfId="0" applyFont="1" applyBorder="1" applyAlignment="1">
      <alignment horizontal="center" vertical="center" shrinkToFit="1"/>
    </xf>
    <xf numFmtId="0" fontId="21" fillId="0" borderId="71" xfId="0" applyFont="1" applyBorder="1" applyAlignment="1">
      <alignment vertical="center" shrinkToFit="1"/>
    </xf>
    <xf numFmtId="0" fontId="7" fillId="0" borderId="0" xfId="0" applyFont="1" applyAlignment="1">
      <alignment vertical="center" shrinkToFit="1"/>
    </xf>
    <xf numFmtId="0" fontId="7" fillId="4" borderId="38" xfId="0" applyFont="1" applyFill="1" applyBorder="1" applyAlignment="1">
      <alignment horizontal="center" vertical="center" shrinkToFit="1"/>
    </xf>
    <xf numFmtId="0" fontId="7" fillId="5" borderId="39" xfId="0" applyFont="1" applyFill="1" applyBorder="1" applyAlignment="1">
      <alignment vertical="center" shrinkToFit="1"/>
    </xf>
    <xf numFmtId="0" fontId="7" fillId="0" borderId="39" xfId="0" applyFont="1" applyBorder="1" applyAlignment="1">
      <alignment vertical="center" shrinkToFit="1"/>
    </xf>
    <xf numFmtId="0" fontId="7" fillId="5" borderId="67" xfId="0" applyFont="1" applyFill="1" applyBorder="1" applyAlignment="1">
      <alignment vertical="center" shrinkToFit="1"/>
    </xf>
    <xf numFmtId="0" fontId="18" fillId="0" borderId="69" xfId="0" applyFont="1" applyBorder="1" applyAlignment="1">
      <alignment vertical="center" shrinkToFit="1"/>
    </xf>
    <xf numFmtId="0" fontId="7" fillId="0" borderId="2" xfId="0" applyFont="1" applyBorder="1" applyAlignment="1">
      <alignment horizontal="center" vertical="center"/>
    </xf>
    <xf numFmtId="0" fontId="7" fillId="0" borderId="4" xfId="0" applyFont="1" applyBorder="1" applyAlignment="1">
      <alignment vertical="center" shrinkToFit="1"/>
    </xf>
    <xf numFmtId="4" fontId="7" fillId="2" borderId="2" xfId="0" applyNumberFormat="1" applyFont="1" applyFill="1" applyBorder="1" applyAlignment="1">
      <alignment horizontal="center" vertical="center" shrinkToFit="1"/>
    </xf>
    <xf numFmtId="0" fontId="7" fillId="3" borderId="8" xfId="0" applyFont="1" applyFill="1" applyBorder="1" applyAlignment="1">
      <alignment horizontal="center" vertical="center" shrinkToFit="1"/>
    </xf>
    <xf numFmtId="4" fontId="7" fillId="6" borderId="76" xfId="0" applyNumberFormat="1" applyFont="1" applyFill="1" applyBorder="1" applyAlignment="1">
      <alignment vertical="center" shrinkToFit="1"/>
    </xf>
    <xf numFmtId="0" fontId="7" fillId="6" borderId="75" xfId="0" applyFont="1" applyFill="1" applyBorder="1" applyAlignment="1">
      <alignment horizontal="center" vertical="center" shrinkToFit="1"/>
    </xf>
    <xf numFmtId="0" fontId="7" fillId="6" borderId="76" xfId="0" applyFont="1" applyFill="1" applyBorder="1" applyAlignment="1">
      <alignment horizontal="center" vertical="center" wrapText="1" shrinkToFit="1"/>
    </xf>
    <xf numFmtId="4" fontId="7" fillId="6" borderId="77" xfId="0" applyNumberFormat="1" applyFont="1" applyFill="1" applyBorder="1" applyAlignment="1">
      <alignment vertical="center" shrinkToFit="1"/>
    </xf>
    <xf numFmtId="40" fontId="7" fillId="3" borderId="76" xfId="2" applyNumberFormat="1" applyFont="1" applyFill="1" applyBorder="1" applyAlignment="1" applyProtection="1">
      <alignment horizontal="center" vertical="center" shrinkToFit="1"/>
    </xf>
    <xf numFmtId="0" fontId="7" fillId="3" borderId="75" xfId="0" applyFont="1" applyFill="1" applyBorder="1" applyAlignment="1">
      <alignment horizontal="center" vertical="center" shrinkToFit="1"/>
    </xf>
    <xf numFmtId="0" fontId="7" fillId="3" borderId="76" xfId="0" applyFont="1" applyFill="1" applyBorder="1" applyAlignment="1">
      <alignment horizontal="center" vertical="center" shrinkToFit="1"/>
    </xf>
    <xf numFmtId="0" fontId="7" fillId="3" borderId="77" xfId="0" applyFont="1" applyFill="1" applyBorder="1" applyAlignment="1">
      <alignment horizontal="center" vertical="center" shrinkToFit="1"/>
    </xf>
    <xf numFmtId="0" fontId="7" fillId="3" borderId="78" xfId="0" applyFont="1" applyFill="1" applyBorder="1" applyAlignment="1">
      <alignment horizontal="center" vertical="center" shrinkToFit="1"/>
    </xf>
    <xf numFmtId="0" fontId="7" fillId="0" borderId="3" xfId="0" applyFont="1" applyBorder="1" applyAlignment="1">
      <alignment vertical="center" shrinkToFit="1"/>
    </xf>
    <xf numFmtId="2" fontId="7" fillId="0" borderId="2" xfId="0" applyNumberFormat="1" applyFont="1" applyBorder="1" applyAlignment="1">
      <alignment vertical="center" wrapText="1" shrinkToFit="1"/>
    </xf>
    <xf numFmtId="0" fontId="7" fillId="7" borderId="2" xfId="0" applyFont="1" applyFill="1" applyBorder="1" applyAlignment="1">
      <alignment horizontal="center" vertical="center"/>
    </xf>
    <xf numFmtId="0" fontId="7" fillId="7" borderId="12" xfId="0" applyFont="1" applyFill="1" applyBorder="1" applyAlignment="1">
      <alignment horizontal="center" vertical="center"/>
    </xf>
    <xf numFmtId="0" fontId="7" fillId="5" borderId="2" xfId="0" applyFont="1" applyFill="1" applyBorder="1" applyAlignment="1">
      <alignment horizontal="center" vertical="center"/>
    </xf>
    <xf numFmtId="0" fontId="19" fillId="0" borderId="23" xfId="0" applyFont="1" applyBorder="1" applyAlignment="1">
      <alignment horizontal="center" vertical="center" shrinkToFit="1"/>
    </xf>
    <xf numFmtId="0" fontId="19" fillId="0" borderId="73" xfId="0" applyFont="1" applyBorder="1" applyAlignment="1">
      <alignment vertical="center"/>
    </xf>
    <xf numFmtId="0" fontId="19" fillId="0" borderId="80" xfId="0" applyFont="1" applyBorder="1" applyAlignment="1">
      <alignment vertical="center" shrinkToFit="1"/>
    </xf>
    <xf numFmtId="0" fontId="20" fillId="0" borderId="80" xfId="0" applyFont="1" applyBorder="1" applyAlignment="1">
      <alignment vertical="center" shrinkToFit="1"/>
    </xf>
    <xf numFmtId="0" fontId="24" fillId="0" borderId="73" xfId="0" applyFont="1" applyBorder="1" applyAlignment="1">
      <alignment vertical="center"/>
    </xf>
    <xf numFmtId="0" fontId="2" fillId="0" borderId="10" xfId="0" applyFont="1" applyBorder="1" applyAlignment="1">
      <alignment horizontal="center" vertical="center" wrapText="1" shrinkToFit="1"/>
    </xf>
    <xf numFmtId="0" fontId="2" fillId="0" borderId="11" xfId="0" applyFont="1" applyBorder="1" applyAlignment="1">
      <alignment horizontal="center" vertical="center" wrapText="1" shrinkToFit="1"/>
    </xf>
    <xf numFmtId="0" fontId="2" fillId="0" borderId="12" xfId="0" applyFont="1" applyBorder="1" applyAlignment="1">
      <alignment horizontal="center" vertical="center" wrapText="1" shrinkToFit="1"/>
    </xf>
    <xf numFmtId="0" fontId="2" fillId="0" borderId="13" xfId="0" applyFont="1" applyBorder="1" applyAlignment="1">
      <alignment horizontal="center" vertical="center" wrapText="1" shrinkToFit="1"/>
    </xf>
    <xf numFmtId="0" fontId="7" fillId="0" borderId="2"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2" xfId="0" applyFont="1" applyBorder="1" applyAlignment="1" applyProtection="1">
      <alignment horizontal="center" vertical="center" shrinkToFit="1"/>
      <protection locked="0"/>
    </xf>
    <xf numFmtId="0" fontId="7" fillId="0" borderId="4" xfId="0" applyFont="1" applyBorder="1" applyAlignment="1" applyProtection="1">
      <alignment horizontal="center" vertical="center" shrinkToFit="1"/>
      <protection locked="0"/>
    </xf>
    <xf numFmtId="0" fontId="7" fillId="0" borderId="3" xfId="0" applyFont="1" applyBorder="1" applyAlignment="1" applyProtection="1">
      <alignment horizontal="center" vertical="center" shrinkToFit="1"/>
      <protection locked="0"/>
    </xf>
    <xf numFmtId="0" fontId="7" fillId="2" borderId="19" xfId="0" applyFont="1" applyFill="1" applyBorder="1" applyAlignment="1" applyProtection="1">
      <alignment horizontal="center" vertical="center"/>
      <protection locked="0"/>
    </xf>
    <xf numFmtId="0" fontId="7" fillId="0" borderId="19" xfId="0" applyFont="1" applyBorder="1" applyAlignment="1">
      <alignment horizontal="center" vertical="center"/>
    </xf>
    <xf numFmtId="0" fontId="7" fillId="2" borderId="2"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protection locked="0"/>
    </xf>
    <xf numFmtId="0" fontId="7" fillId="0" borderId="1" xfId="0" applyFont="1" applyBorder="1" applyAlignment="1">
      <alignment horizontal="center" vertical="center" wrapText="1" shrinkToFit="1"/>
    </xf>
    <xf numFmtId="0" fontId="7" fillId="3" borderId="2" xfId="0" applyFont="1" applyFill="1" applyBorder="1" applyAlignment="1" applyProtection="1">
      <alignment horizontal="center" vertical="center" shrinkToFit="1"/>
      <protection locked="0"/>
    </xf>
    <xf numFmtId="0" fontId="7" fillId="3" borderId="4" xfId="0" applyFont="1" applyFill="1" applyBorder="1" applyAlignment="1" applyProtection="1">
      <alignment horizontal="center" vertical="center" shrinkToFit="1"/>
      <protection locked="0"/>
    </xf>
    <xf numFmtId="0" fontId="7" fillId="3" borderId="3" xfId="0" applyFont="1" applyFill="1" applyBorder="1" applyAlignment="1" applyProtection="1">
      <alignment horizontal="center" vertical="center" shrinkToFit="1"/>
      <protection locked="0"/>
    </xf>
    <xf numFmtId="3" fontId="7" fillId="2" borderId="1" xfId="0" applyNumberFormat="1" applyFont="1" applyFill="1" applyBorder="1" applyAlignment="1" applyProtection="1">
      <alignment horizontal="center" vertical="center" shrinkToFit="1"/>
      <protection locked="0"/>
    </xf>
    <xf numFmtId="0" fontId="10" fillId="0" borderId="2" xfId="3" applyFont="1" applyBorder="1" applyAlignment="1">
      <alignment horizontal="center" vertical="center" shrinkToFit="1"/>
    </xf>
    <xf numFmtId="0" fontId="10" fillId="0" borderId="4" xfId="3" applyFont="1" applyBorder="1" applyAlignment="1">
      <alignment horizontal="center" vertical="center" shrinkToFit="1"/>
    </xf>
    <xf numFmtId="0" fontId="10" fillId="0" borderId="3" xfId="3" applyFont="1" applyBorder="1" applyAlignment="1">
      <alignment horizontal="center" vertical="center" shrinkToFit="1"/>
    </xf>
    <xf numFmtId="177" fontId="7" fillId="2" borderId="1" xfId="0" applyNumberFormat="1" applyFont="1" applyFill="1" applyBorder="1" applyAlignment="1" applyProtection="1">
      <alignment horizontal="center" vertical="center"/>
      <protection locked="0"/>
    </xf>
    <xf numFmtId="0" fontId="7" fillId="2" borderId="2"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7" fillId="2" borderId="20" xfId="0" applyFont="1" applyFill="1" applyBorder="1" applyAlignment="1" applyProtection="1">
      <alignment horizontal="center" vertical="center" shrinkToFit="1"/>
      <protection locked="0"/>
    </xf>
    <xf numFmtId="0" fontId="7" fillId="2" borderId="3" xfId="0" applyFont="1" applyFill="1" applyBorder="1" applyAlignment="1" applyProtection="1">
      <alignment horizontal="center" vertical="center" shrinkToFit="1"/>
      <protection locked="0"/>
    </xf>
    <xf numFmtId="0" fontId="7" fillId="0" borderId="72" xfId="0" applyFont="1" applyBorder="1" applyAlignment="1">
      <alignment horizontal="center" vertical="center" shrinkToFit="1"/>
    </xf>
    <xf numFmtId="0" fontId="7" fillId="0" borderId="73" xfId="0" applyFont="1" applyBorder="1" applyAlignment="1">
      <alignment horizontal="center" vertical="center" shrinkToFit="1"/>
    </xf>
    <xf numFmtId="49" fontId="7" fillId="0" borderId="53" xfId="0" applyNumberFormat="1" applyFont="1" applyBorder="1" applyAlignment="1">
      <alignment horizontal="center" vertical="center" wrapText="1"/>
    </xf>
    <xf numFmtId="49" fontId="7" fillId="0" borderId="27" xfId="0" applyNumberFormat="1" applyFont="1" applyBorder="1" applyAlignment="1">
      <alignment horizontal="center" vertical="center" wrapText="1"/>
    </xf>
    <xf numFmtId="49" fontId="7" fillId="0" borderId="54" xfId="0" applyNumberFormat="1" applyFont="1" applyBorder="1" applyAlignment="1">
      <alignment horizontal="center" vertical="center" wrapText="1"/>
    </xf>
    <xf numFmtId="49" fontId="7" fillId="0" borderId="53" xfId="0" applyNumberFormat="1" applyFont="1" applyBorder="1" applyAlignment="1">
      <alignment horizontal="distributed" vertical="center" indent="1"/>
    </xf>
    <xf numFmtId="49" fontId="7" fillId="0" borderId="27" xfId="0" applyNumberFormat="1" applyFont="1" applyBorder="1" applyAlignment="1">
      <alignment horizontal="distributed" vertical="center" indent="1"/>
    </xf>
    <xf numFmtId="49" fontId="7" fillId="0" borderId="28" xfId="0" applyNumberFormat="1" applyFont="1" applyBorder="1" applyAlignment="1">
      <alignment horizontal="distributed" vertical="center" indent="1"/>
    </xf>
    <xf numFmtId="49" fontId="7" fillId="0" borderId="26" xfId="0" applyNumberFormat="1" applyFont="1" applyBorder="1" applyAlignment="1">
      <alignment horizontal="center" vertical="center"/>
    </xf>
    <xf numFmtId="49" fontId="7" fillId="0" borderId="27" xfId="0" applyNumberFormat="1" applyFont="1" applyBorder="1" applyAlignment="1">
      <alignment horizontal="center" vertical="center"/>
    </xf>
    <xf numFmtId="49" fontId="7" fillId="0" borderId="28" xfId="0" applyNumberFormat="1" applyFont="1" applyBorder="1" applyAlignment="1">
      <alignment horizontal="center" vertical="center"/>
    </xf>
    <xf numFmtId="0" fontId="7" fillId="0" borderId="42" xfId="0" applyFont="1" applyBorder="1" applyAlignment="1">
      <alignment horizontal="center" vertical="center" shrinkToFit="1"/>
    </xf>
    <xf numFmtId="0" fontId="7" fillId="0" borderId="29" xfId="0" applyFont="1" applyBorder="1" applyAlignment="1">
      <alignment horizontal="center" vertical="center" shrinkToFit="1"/>
    </xf>
    <xf numFmtId="0" fontId="7" fillId="0" borderId="23" xfId="0" applyFont="1" applyBorder="1" applyAlignment="1">
      <alignment horizontal="center" vertical="center" shrinkToFit="1"/>
    </xf>
    <xf numFmtId="0" fontId="7" fillId="0" borderId="6" xfId="0" applyFont="1" applyBorder="1" applyAlignment="1">
      <alignment horizontal="distributed" vertical="center" indent="1"/>
    </xf>
    <xf numFmtId="0" fontId="7" fillId="0" borderId="7" xfId="0" applyFont="1" applyBorder="1" applyAlignment="1">
      <alignment horizontal="distributed" vertical="center" indent="1"/>
    </xf>
    <xf numFmtId="0" fontId="7" fillId="0" borderId="32" xfId="0" applyFont="1" applyBorder="1" applyAlignment="1">
      <alignment horizontal="distributed" vertical="center" inden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2" xfId="0" applyFont="1" applyBorder="1" applyAlignment="1">
      <alignment horizontal="center" vertical="center"/>
    </xf>
    <xf numFmtId="0" fontId="7" fillId="0" borderId="4" xfId="0" applyFont="1" applyBorder="1" applyAlignment="1">
      <alignment horizontal="center" vertical="center"/>
    </xf>
    <xf numFmtId="0" fontId="7" fillId="0" borderId="3" xfId="0" applyFont="1" applyBorder="1" applyAlignment="1">
      <alignment horizontal="center" vertical="center"/>
    </xf>
    <xf numFmtId="187" fontId="7" fillId="0" borderId="79" xfId="0" applyNumberFormat="1" applyFont="1" applyBorder="1" applyAlignment="1">
      <alignment horizontal="center" vertical="center" shrinkToFit="1"/>
    </xf>
    <xf numFmtId="187" fontId="7" fillId="0" borderId="73" xfId="0" applyNumberFormat="1" applyFont="1" applyBorder="1" applyAlignment="1">
      <alignment horizontal="center" vertical="center" shrinkToFit="1"/>
    </xf>
    <xf numFmtId="187" fontId="7" fillId="0" borderId="74" xfId="0" applyNumberFormat="1" applyFont="1" applyBorder="1" applyAlignment="1">
      <alignment horizontal="center" vertical="center" shrinkToFi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24" xfId="0" applyFont="1" applyBorder="1" applyAlignment="1">
      <alignment horizontal="center" vertical="center" wrapText="1"/>
    </xf>
    <xf numFmtId="0" fontId="7" fillId="0" borderId="21" xfId="0" applyFont="1" applyBorder="1" applyAlignment="1">
      <alignment horizontal="center" vertical="center"/>
    </xf>
    <xf numFmtId="0" fontId="7" fillId="0" borderId="20" xfId="0" applyFont="1" applyBorder="1" applyAlignment="1">
      <alignment horizontal="center" vertical="center"/>
    </xf>
    <xf numFmtId="0" fontId="2" fillId="0" borderId="42"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23"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0" xfId="0" applyFont="1" applyAlignment="1">
      <alignment horizontal="center" vertical="center" wrapText="1"/>
    </xf>
    <xf numFmtId="0" fontId="7" fillId="0" borderId="40"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10" xfId="0" applyFont="1" applyBorder="1" applyAlignment="1">
      <alignment horizontal="distributed" vertical="center" indent="1"/>
    </xf>
    <xf numFmtId="0" fontId="7" fillId="0" borderId="5" xfId="0" applyFont="1" applyBorder="1" applyAlignment="1">
      <alignment horizontal="distributed" vertical="center" indent="1"/>
    </xf>
    <xf numFmtId="0" fontId="7" fillId="0" borderId="58" xfId="0" applyFont="1" applyBorder="1" applyAlignment="1">
      <alignment horizontal="distributed" vertical="center" indent="1"/>
    </xf>
    <xf numFmtId="0" fontId="7" fillId="0" borderId="36" xfId="0" applyFont="1" applyBorder="1" applyAlignment="1">
      <alignment horizontal="distributed" vertical="center" indent="1"/>
    </xf>
    <xf numFmtId="0" fontId="7" fillId="0" borderId="0" xfId="0" applyFont="1" applyAlignment="1">
      <alignment horizontal="distributed" vertical="center" indent="1"/>
    </xf>
    <xf numFmtId="0" fontId="7" fillId="0" borderId="9" xfId="0" applyFont="1" applyBorder="1" applyAlignment="1">
      <alignment horizontal="distributed" vertical="center" indent="1"/>
    </xf>
    <xf numFmtId="0" fontId="7" fillId="0" borderId="52" xfId="0" applyFont="1" applyBorder="1" applyAlignment="1">
      <alignment horizontal="distributed" vertical="center" indent="1"/>
    </xf>
    <xf numFmtId="0" fontId="7" fillId="0" borderId="49" xfId="0" applyFont="1" applyBorder="1" applyAlignment="1">
      <alignment horizontal="distributed" vertical="center" indent="1"/>
    </xf>
    <xf numFmtId="0" fontId="7" fillId="0" borderId="50" xfId="0" applyFont="1" applyBorder="1" applyAlignment="1">
      <alignment horizontal="distributed" vertical="center" indent="1"/>
    </xf>
    <xf numFmtId="0" fontId="7" fillId="8" borderId="10" xfId="0" applyFont="1" applyFill="1" applyBorder="1" applyAlignment="1">
      <alignment vertical="center"/>
    </xf>
    <xf numFmtId="0" fontId="7" fillId="8" borderId="11" xfId="0" applyFont="1" applyFill="1" applyBorder="1" applyAlignment="1">
      <alignment vertical="center"/>
    </xf>
    <xf numFmtId="0" fontId="7" fillId="8" borderId="2" xfId="0" applyFont="1" applyFill="1" applyBorder="1" applyAlignment="1">
      <alignment horizontal="center" vertical="center" shrinkToFit="1"/>
    </xf>
    <xf numFmtId="0" fontId="7" fillId="8" borderId="4" xfId="0" applyFont="1" applyFill="1" applyBorder="1" applyAlignment="1">
      <alignment horizontal="center" vertical="center" shrinkToFit="1"/>
    </xf>
    <xf numFmtId="0" fontId="7" fillId="8" borderId="3" xfId="0" applyFont="1" applyFill="1" applyBorder="1" applyAlignment="1">
      <alignment horizontal="center" vertical="center" shrinkToFit="1"/>
    </xf>
    <xf numFmtId="0" fontId="7" fillId="0" borderId="21"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46" xfId="0" applyFont="1" applyBorder="1" applyAlignment="1">
      <alignment horizontal="center" vertical="center" shrinkToFit="1"/>
    </xf>
    <xf numFmtId="0" fontId="7" fillId="0" borderId="47" xfId="0" applyFont="1" applyBorder="1" applyAlignment="1">
      <alignment horizontal="center" vertical="center" shrinkToFit="1"/>
    </xf>
    <xf numFmtId="0" fontId="7" fillId="0" borderId="48" xfId="0" applyFont="1" applyBorder="1" applyAlignment="1">
      <alignment horizontal="center" vertical="center" shrinkToFit="1"/>
    </xf>
    <xf numFmtId="0" fontId="9" fillId="0" borderId="14" xfId="0" applyFont="1" applyBorder="1" applyAlignment="1">
      <alignment horizontal="center" vertical="center"/>
    </xf>
    <xf numFmtId="0" fontId="9" fillId="0" borderId="15" xfId="0" applyFont="1" applyBorder="1" applyAlignment="1">
      <alignment horizontal="center" vertical="center"/>
    </xf>
    <xf numFmtId="0" fontId="9" fillId="0" borderId="51" xfId="0" applyFont="1" applyBorder="1" applyAlignment="1">
      <alignment horizontal="center" vertical="center"/>
    </xf>
    <xf numFmtId="0" fontId="8" fillId="0" borderId="66" xfId="0" applyFont="1" applyBorder="1" applyAlignment="1">
      <alignment vertical="center" wrapText="1"/>
    </xf>
    <xf numFmtId="0" fontId="8" fillId="0" borderId="15" xfId="0" applyFont="1" applyBorder="1" applyAlignment="1">
      <alignment vertical="center" wrapText="1"/>
    </xf>
    <xf numFmtId="0" fontId="8" fillId="0" borderId="16" xfId="0" applyFont="1" applyBorder="1" applyAlignment="1">
      <alignment vertical="center" wrapText="1"/>
    </xf>
    <xf numFmtId="0" fontId="7" fillId="8" borderId="1" xfId="0" applyFont="1" applyFill="1" applyBorder="1" applyAlignment="1">
      <alignment horizontal="center" vertical="center" shrinkToFit="1"/>
    </xf>
    <xf numFmtId="176" fontId="11" fillId="0" borderId="1" xfId="2" applyNumberFormat="1" applyFont="1" applyBorder="1" applyAlignment="1">
      <alignment horizontal="center" vertical="center"/>
    </xf>
    <xf numFmtId="0" fontId="7" fillId="8" borderId="1" xfId="0" applyFont="1" applyFill="1" applyBorder="1" applyAlignment="1">
      <alignment horizontal="center" vertical="center"/>
    </xf>
    <xf numFmtId="2" fontId="7" fillId="0" borderId="1" xfId="0" applyNumberFormat="1" applyFont="1" applyBorder="1" applyAlignment="1">
      <alignment vertical="center"/>
    </xf>
    <xf numFmtId="176" fontId="7" fillId="0" borderId="1" xfId="2" applyNumberFormat="1" applyFont="1" applyBorder="1" applyAlignment="1">
      <alignment horizontal="center" vertical="center"/>
    </xf>
    <xf numFmtId="0" fontId="7" fillId="8" borderId="2" xfId="0" applyFont="1" applyFill="1" applyBorder="1" applyAlignment="1">
      <alignment horizontal="center" vertical="center"/>
    </xf>
    <xf numFmtId="0" fontId="7" fillId="8" borderId="3" xfId="0" applyFont="1" applyFill="1" applyBorder="1" applyAlignment="1">
      <alignment horizontal="center" vertical="center"/>
    </xf>
    <xf numFmtId="0" fontId="7" fillId="8" borderId="12" xfId="0" applyFont="1" applyFill="1" applyBorder="1" applyAlignment="1">
      <alignment vertical="center"/>
    </xf>
    <xf numFmtId="0" fontId="7" fillId="8" borderId="13" xfId="0" applyFont="1" applyFill="1" applyBorder="1" applyAlignment="1">
      <alignment vertical="center"/>
    </xf>
    <xf numFmtId="177" fontId="7" fillId="0" borderId="2" xfId="0" applyNumberFormat="1" applyFont="1" applyBorder="1" applyAlignment="1">
      <alignment horizontal="center" vertical="center"/>
    </xf>
    <xf numFmtId="177" fontId="7" fillId="0" borderId="4" xfId="0" applyNumberFormat="1" applyFont="1" applyBorder="1" applyAlignment="1">
      <alignment horizontal="center" vertical="center"/>
    </xf>
    <xf numFmtId="177" fontId="7" fillId="0" borderId="3" xfId="0" applyNumberFormat="1" applyFont="1" applyBorder="1" applyAlignment="1">
      <alignment horizontal="center" vertical="center"/>
    </xf>
    <xf numFmtId="2" fontId="7" fillId="0" borderId="2" xfId="0" applyNumberFormat="1" applyFont="1" applyBorder="1" applyAlignment="1">
      <alignment horizontal="center" vertical="center"/>
    </xf>
    <xf numFmtId="2" fontId="7" fillId="0" borderId="4" xfId="0" applyNumberFormat="1" applyFont="1" applyBorder="1" applyAlignment="1">
      <alignment horizontal="center" vertical="center"/>
    </xf>
    <xf numFmtId="2" fontId="7" fillId="0" borderId="3" xfId="0" applyNumberFormat="1" applyFont="1" applyBorder="1" applyAlignment="1">
      <alignment horizontal="center" vertical="center"/>
    </xf>
    <xf numFmtId="0" fontId="7" fillId="0" borderId="0" xfId="0" applyFont="1" applyAlignment="1">
      <alignment vertical="center"/>
    </xf>
    <xf numFmtId="0" fontId="3" fillId="0" borderId="2" xfId="4" applyFont="1" applyBorder="1" applyAlignment="1">
      <alignment horizontal="center" vertical="center"/>
    </xf>
    <xf numFmtId="0" fontId="3" fillId="0" borderId="3" xfId="4" applyFont="1" applyBorder="1" applyAlignment="1">
      <alignment horizontal="center" vertical="center"/>
    </xf>
    <xf numFmtId="0" fontId="3" fillId="0" borderId="4" xfId="4" applyFont="1" applyBorder="1" applyAlignment="1">
      <alignment horizontal="center" vertical="center"/>
    </xf>
    <xf numFmtId="0" fontId="3" fillId="0" borderId="2" xfId="4" applyFont="1" applyBorder="1" applyAlignment="1">
      <alignment vertical="center" textRotation="255" shrinkToFit="1"/>
    </xf>
    <xf numFmtId="0" fontId="3" fillId="0" borderId="3" xfId="4" applyFont="1" applyBorder="1" applyAlignment="1">
      <alignment vertical="center" textRotation="255" shrinkToFit="1"/>
    </xf>
    <xf numFmtId="0" fontId="3" fillId="0" borderId="2" xfId="4" applyFont="1" applyBorder="1">
      <alignment vertical="center"/>
    </xf>
    <xf numFmtId="0" fontId="3" fillId="0" borderId="4" xfId="4" applyFont="1" applyBorder="1">
      <alignment vertical="center"/>
    </xf>
    <xf numFmtId="0" fontId="3" fillId="0" borderId="3" xfId="4" applyFont="1" applyBorder="1">
      <alignment vertical="center"/>
    </xf>
    <xf numFmtId="182" fontId="7" fillId="0" borderId="10" xfId="0" applyNumberFormat="1" applyFont="1" applyBorder="1" applyAlignment="1">
      <alignment horizontal="right" vertical="center" shrinkToFit="1"/>
    </xf>
    <xf numFmtId="182" fontId="7" fillId="0" borderId="5" xfId="0" applyNumberFormat="1" applyFont="1" applyBorder="1" applyAlignment="1">
      <alignment horizontal="right" vertical="center" shrinkToFit="1"/>
    </xf>
    <xf numFmtId="182" fontId="7" fillId="0" borderId="11" xfId="0" applyNumberFormat="1" applyFont="1" applyBorder="1" applyAlignment="1">
      <alignment horizontal="right" vertical="center" shrinkToFit="1"/>
    </xf>
    <xf numFmtId="182" fontId="7" fillId="0" borderId="12" xfId="0" applyNumberFormat="1" applyFont="1" applyBorder="1" applyAlignment="1">
      <alignment horizontal="right" vertical="center" shrinkToFit="1"/>
    </xf>
    <xf numFmtId="182" fontId="7" fillId="0" borderId="19" xfId="0" applyNumberFormat="1" applyFont="1" applyBorder="1" applyAlignment="1">
      <alignment horizontal="right" vertical="center" shrinkToFit="1"/>
    </xf>
    <xf numFmtId="182" fontId="7" fillId="0" borderId="13" xfId="0" applyNumberFormat="1" applyFont="1" applyBorder="1" applyAlignment="1">
      <alignment horizontal="right" vertical="center" shrinkToFit="1"/>
    </xf>
    <xf numFmtId="182" fontId="7" fillId="0" borderId="63" xfId="0" applyNumberFormat="1" applyFont="1" applyBorder="1" applyAlignment="1">
      <alignment horizontal="right" vertical="center" shrinkToFit="1"/>
    </xf>
    <xf numFmtId="182" fontId="7" fillId="0" borderId="64" xfId="0" applyNumberFormat="1" applyFont="1" applyBorder="1" applyAlignment="1">
      <alignment horizontal="right" vertical="center" shrinkToFit="1"/>
    </xf>
    <xf numFmtId="182" fontId="7" fillId="0" borderId="65" xfId="0" applyNumberFormat="1" applyFont="1" applyBorder="1" applyAlignment="1">
      <alignment horizontal="right" vertical="center" shrinkToFit="1"/>
    </xf>
    <xf numFmtId="0" fontId="7" fillId="0" borderId="0" xfId="0" applyFont="1" applyAlignment="1">
      <alignment vertical="center" wrapText="1"/>
    </xf>
    <xf numFmtId="0" fontId="7" fillId="8" borderId="10" xfId="0" applyFont="1" applyFill="1" applyBorder="1" applyAlignment="1">
      <alignment horizontal="center" vertical="center"/>
    </xf>
    <xf numFmtId="0" fontId="7" fillId="8" borderId="11" xfId="0" applyFont="1" applyFill="1" applyBorder="1" applyAlignment="1">
      <alignment horizontal="center" vertical="center"/>
    </xf>
    <xf numFmtId="0" fontId="7" fillId="8" borderId="12" xfId="0" applyFont="1" applyFill="1" applyBorder="1" applyAlignment="1">
      <alignment horizontal="center" vertical="center"/>
    </xf>
    <xf numFmtId="0" fontId="7" fillId="8" borderId="13" xfId="0" applyFont="1" applyFill="1" applyBorder="1" applyAlignment="1">
      <alignment horizontal="center" vertical="center"/>
    </xf>
    <xf numFmtId="0" fontId="7" fillId="0" borderId="10" xfId="0" applyFont="1" applyBorder="1" applyAlignment="1">
      <alignment horizontal="right" vertical="center" shrinkToFit="1"/>
    </xf>
    <xf numFmtId="0" fontId="7" fillId="0" borderId="5" xfId="0" applyFont="1" applyBorder="1" applyAlignment="1">
      <alignment horizontal="right" vertical="center" shrinkToFit="1"/>
    </xf>
    <xf numFmtId="0" fontId="7" fillId="0" borderId="11" xfId="0" applyFont="1" applyBorder="1" applyAlignment="1">
      <alignment horizontal="right" vertical="center" shrinkToFit="1"/>
    </xf>
    <xf numFmtId="0" fontId="7" fillId="0" borderId="12" xfId="0" applyFont="1" applyBorder="1" applyAlignment="1">
      <alignment horizontal="right" vertical="center" shrinkToFit="1"/>
    </xf>
    <xf numFmtId="0" fontId="7" fillId="0" borderId="19" xfId="0" applyFont="1" applyBorder="1" applyAlignment="1">
      <alignment horizontal="right" vertical="center" shrinkToFit="1"/>
    </xf>
    <xf numFmtId="0" fontId="7" fillId="0" borderId="13" xfId="0" applyFont="1" applyBorder="1" applyAlignment="1">
      <alignment horizontal="right" vertical="center" shrinkToFit="1"/>
    </xf>
    <xf numFmtId="182" fontId="7" fillId="0" borderId="60" xfId="0" applyNumberFormat="1" applyFont="1" applyBorder="1" applyAlignment="1">
      <alignment horizontal="right" vertical="center" shrinkToFit="1"/>
    </xf>
    <xf numFmtId="182" fontId="7" fillId="0" borderId="61" xfId="0" applyNumberFormat="1" applyFont="1" applyBorder="1" applyAlignment="1">
      <alignment horizontal="right" vertical="center" shrinkToFit="1"/>
    </xf>
    <xf numFmtId="182" fontId="7" fillId="0" borderId="62" xfId="0" applyNumberFormat="1" applyFont="1" applyBorder="1" applyAlignment="1">
      <alignment horizontal="right" vertical="center" shrinkToFit="1"/>
    </xf>
    <xf numFmtId="186" fontId="7" fillId="0" borderId="10" xfId="0" applyNumberFormat="1" applyFont="1" applyBorder="1" applyAlignment="1">
      <alignment horizontal="right" vertical="center" shrinkToFit="1"/>
    </xf>
    <xf numFmtId="186" fontId="7" fillId="0" borderId="5" xfId="0" applyNumberFormat="1" applyFont="1" applyBorder="1" applyAlignment="1">
      <alignment horizontal="right" vertical="center" shrinkToFit="1"/>
    </xf>
    <xf numFmtId="186" fontId="7" fillId="0" borderId="11" xfId="0" applyNumberFormat="1" applyFont="1" applyBorder="1" applyAlignment="1">
      <alignment horizontal="right" vertical="center" shrinkToFit="1"/>
    </xf>
    <xf numFmtId="186" fontId="7" fillId="0" borderId="12" xfId="0" applyNumberFormat="1" applyFont="1" applyBorder="1" applyAlignment="1">
      <alignment horizontal="right" vertical="center" shrinkToFit="1"/>
    </xf>
    <xf numFmtId="186" fontId="7" fillId="0" borderId="19" xfId="0" applyNumberFormat="1" applyFont="1" applyBorder="1" applyAlignment="1">
      <alignment horizontal="right" vertical="center" shrinkToFit="1"/>
    </xf>
    <xf numFmtId="186" fontId="7" fillId="0" borderId="13" xfId="0" applyNumberFormat="1" applyFont="1" applyBorder="1" applyAlignment="1">
      <alignment horizontal="right" vertical="center" shrinkToFit="1"/>
    </xf>
    <xf numFmtId="185" fontId="19" fillId="0" borderId="21" xfId="0" applyNumberFormat="1" applyFont="1" applyBorder="1" applyAlignment="1">
      <alignment horizontal="center" vertical="center" shrinkToFit="1"/>
    </xf>
    <xf numFmtId="185" fontId="19" fillId="0" borderId="4" xfId="0" applyNumberFormat="1" applyFont="1" applyBorder="1" applyAlignment="1">
      <alignment horizontal="center" vertical="center" shrinkToFit="1"/>
    </xf>
    <xf numFmtId="185" fontId="19" fillId="0" borderId="20" xfId="0" applyNumberFormat="1" applyFont="1" applyBorder="1" applyAlignment="1">
      <alignment horizontal="center" vertical="center" shrinkToFit="1"/>
    </xf>
    <xf numFmtId="0" fontId="19" fillId="2" borderId="53" xfId="0" applyFont="1" applyFill="1" applyBorder="1" applyAlignment="1">
      <alignment horizontal="center" vertical="center" shrinkToFit="1"/>
    </xf>
    <xf numFmtId="0" fontId="19" fillId="2" borderId="27" xfId="0" applyFont="1" applyFill="1" applyBorder="1" applyAlignment="1">
      <alignment horizontal="center" vertical="center" shrinkToFit="1"/>
    </xf>
    <xf numFmtId="0" fontId="19" fillId="2" borderId="28" xfId="0" applyFont="1" applyFill="1" applyBorder="1" applyAlignment="1">
      <alignment horizontal="center" vertical="center" shrinkToFit="1"/>
    </xf>
    <xf numFmtId="0" fontId="20" fillId="0" borderId="10" xfId="0" applyFont="1" applyBorder="1" applyAlignment="1">
      <alignment horizontal="center" vertical="center" wrapText="1" shrinkToFit="1"/>
    </xf>
    <xf numFmtId="0" fontId="20" fillId="0" borderId="12" xfId="0" applyFont="1" applyBorder="1" applyAlignment="1">
      <alignment horizontal="center" vertical="center" wrapText="1" shrinkToFit="1"/>
    </xf>
    <xf numFmtId="0" fontId="19" fillId="0" borderId="2" xfId="0" applyFont="1" applyBorder="1" applyAlignment="1">
      <alignment horizontal="center" vertical="center" shrinkToFit="1"/>
    </xf>
    <xf numFmtId="0" fontId="19" fillId="0" borderId="4" xfId="0" applyFont="1" applyBorder="1" applyAlignment="1">
      <alignment horizontal="center" vertical="center" shrinkToFit="1"/>
    </xf>
    <xf numFmtId="0" fontId="19" fillId="0" borderId="20" xfId="0" applyFont="1" applyBorder="1" applyAlignment="1">
      <alignment horizontal="center" vertical="center" shrinkToFit="1"/>
    </xf>
    <xf numFmtId="0" fontId="19" fillId="0" borderId="55" xfId="0" applyFont="1" applyBorder="1" applyAlignment="1">
      <alignment horizontal="center" vertical="center" shrinkToFit="1"/>
    </xf>
    <xf numFmtId="0" fontId="19" fillId="0" borderId="56" xfId="0" applyFont="1" applyBorder="1" applyAlignment="1">
      <alignment horizontal="center" vertical="center" shrinkToFit="1"/>
    </xf>
    <xf numFmtId="0" fontId="19" fillId="0" borderId="57" xfId="0" applyFont="1" applyBorder="1" applyAlignment="1">
      <alignment horizontal="center" vertical="center" shrinkToFit="1"/>
    </xf>
    <xf numFmtId="0" fontId="3" fillId="0" borderId="1" xfId="3" applyFont="1" applyBorder="1" applyAlignment="1">
      <alignment horizontal="center" vertical="center" shrinkToFit="1"/>
    </xf>
    <xf numFmtId="185" fontId="19" fillId="0" borderId="81" xfId="0" applyNumberFormat="1" applyFont="1" applyBorder="1" applyAlignment="1">
      <alignment horizontal="center" vertical="center" shrinkToFit="1"/>
    </xf>
    <xf numFmtId="185" fontId="19" fillId="0" borderId="82" xfId="0" applyNumberFormat="1" applyFont="1" applyBorder="1" applyAlignment="1">
      <alignment horizontal="center" vertical="center" shrinkToFit="1"/>
    </xf>
    <xf numFmtId="185" fontId="19" fillId="0" borderId="83" xfId="0" applyNumberFormat="1" applyFont="1" applyBorder="1" applyAlignment="1">
      <alignment horizontal="center" vertical="center" shrinkToFit="1"/>
    </xf>
    <xf numFmtId="0" fontId="19" fillId="0" borderId="1" xfId="0" applyFont="1" applyBorder="1" applyAlignment="1">
      <alignment horizontal="center" vertical="center" shrinkToFi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23" fillId="0" borderId="1" xfId="0" applyFont="1" applyBorder="1" applyAlignment="1">
      <alignment horizontal="center" vertical="center" wrapText="1" shrinkToFit="1"/>
    </xf>
    <xf numFmtId="0" fontId="22" fillId="0" borderId="1" xfId="0" applyFont="1" applyBorder="1" applyAlignment="1">
      <alignment horizontal="center" vertical="center" wrapText="1" shrinkToFit="1"/>
    </xf>
    <xf numFmtId="0" fontId="19" fillId="2" borderId="1" xfId="0" applyFont="1" applyFill="1" applyBorder="1" applyAlignment="1">
      <alignment vertical="center" shrinkToFit="1"/>
    </xf>
  </cellXfs>
  <cellStyles count="5">
    <cellStyle name="桁区切り" xfId="2" builtinId="6"/>
    <cellStyle name="桁区切り 2" xfId="1" xr:uid="{E626B8FE-2BB6-4C41-BC49-9374E95FE30F}"/>
    <cellStyle name="標準" xfId="0" builtinId="0"/>
    <cellStyle name="標準 4" xfId="3" xr:uid="{256BBEF6-3328-487E-9A80-89B683C8E276}"/>
    <cellStyle name="標準_③-２加算様式（就労）" xfId="4" xr:uid="{13409093-AE33-44AC-BEA3-5424D6C89961}"/>
  </cellStyles>
  <dxfs count="10">
    <dxf>
      <fill>
        <patternFill>
          <bgColor theme="0" tint="-0.24994659260841701"/>
        </patternFill>
      </fill>
      <border>
        <vertical/>
        <horizontal/>
      </border>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ont>
        <strike/>
        <color auto="1"/>
      </font>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s>
  <tableStyles count="0" defaultTableStyle="TableStyleMedium2" defaultPivotStyle="PivotStyleLight16"/>
  <colors>
    <mruColors>
      <color rgb="FFCCFFFF"/>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48</xdr:col>
      <xdr:colOff>0</xdr:colOff>
      <xdr:row>0</xdr:row>
      <xdr:rowOff>0</xdr:rowOff>
    </xdr:from>
    <xdr:to>
      <xdr:col>100</xdr:col>
      <xdr:colOff>186915</xdr:colOff>
      <xdr:row>6</xdr:row>
      <xdr:rowOff>233418</xdr:rowOff>
    </xdr:to>
    <xdr:sp macro="" textlink="">
      <xdr:nvSpPr>
        <xdr:cNvPr id="3" name="角丸四角形 2">
          <a:extLst>
            <a:ext uri="{FF2B5EF4-FFF2-40B4-BE49-F238E27FC236}">
              <a16:creationId xmlns:a16="http://schemas.microsoft.com/office/drawing/2014/main" id="{034E0C19-7017-4790-8C5F-F3CCFDCEC5C4}"/>
            </a:ext>
          </a:extLst>
        </xdr:cNvPr>
        <xdr:cNvSpPr/>
      </xdr:nvSpPr>
      <xdr:spPr>
        <a:xfrm>
          <a:off x="16147676" y="0"/>
          <a:ext cx="13118504" cy="198153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tIns="36000" bIns="36000" rtlCol="0" anchor="ctr"/>
        <a:lstStyle/>
        <a:p>
          <a:r>
            <a:rPr lang="ja-JP" altLang="en-US" sz="1200" b="1" i="0" u="sng">
              <a:solidFill>
                <a:schemeClr val="lt1"/>
              </a:solidFill>
              <a:effectLst/>
              <a:latin typeface="+mn-lt"/>
              <a:ea typeface="+mn-ea"/>
              <a:cs typeface="+mn-cs"/>
            </a:rPr>
            <a:t>・白色のセルは数式等が入力されているため、入力しないでください。</a:t>
          </a:r>
          <a:endParaRPr lang="en-US" altLang="ja-JP" sz="1200" b="1" i="0" u="sng">
            <a:solidFill>
              <a:schemeClr val="lt1"/>
            </a:solidFill>
            <a:effectLst/>
            <a:latin typeface="+mn-lt"/>
            <a:ea typeface="+mn-ea"/>
            <a:cs typeface="+mn-cs"/>
          </a:endParaRPr>
        </a:p>
        <a:p>
          <a:r>
            <a:rPr lang="ja-JP" altLang="ja-JP" sz="1200" b="1" i="0">
              <a:solidFill>
                <a:schemeClr val="lt1"/>
              </a:solidFill>
              <a:effectLst/>
              <a:latin typeface="+mn-lt"/>
              <a:ea typeface="+mn-ea"/>
              <a:cs typeface="+mn-cs"/>
            </a:rPr>
            <a:t>・オレンジ色に着色されているセルに入力してください。</a:t>
          </a:r>
          <a:br>
            <a:rPr lang="en-US" altLang="ja-JP" sz="1200" b="1" i="0">
              <a:solidFill>
                <a:schemeClr val="lt1"/>
              </a:solidFill>
              <a:effectLst/>
              <a:latin typeface="+mn-lt"/>
              <a:ea typeface="+mn-ea"/>
              <a:cs typeface="+mn-cs"/>
            </a:rPr>
          </a:br>
          <a:r>
            <a:rPr lang="ja-JP" altLang="en-US" sz="1200" b="1" i="0">
              <a:solidFill>
                <a:schemeClr val="lt1"/>
              </a:solidFill>
              <a:effectLst/>
              <a:latin typeface="+mn-lt"/>
              <a:ea typeface="+mn-ea"/>
              <a:cs typeface="+mn-cs"/>
            </a:rPr>
            <a:t>　</a:t>
          </a:r>
          <a:r>
            <a:rPr lang="en-US" altLang="ja-JP" sz="1200" b="1" i="0">
              <a:solidFill>
                <a:schemeClr val="lt1"/>
              </a:solidFill>
              <a:effectLst/>
              <a:latin typeface="+mn-lt"/>
              <a:ea typeface="+mn-ea"/>
              <a:cs typeface="+mn-cs"/>
            </a:rPr>
            <a:t>※</a:t>
          </a:r>
          <a:r>
            <a:rPr lang="ja-JP" altLang="en-US" sz="1200" b="1" i="0">
              <a:solidFill>
                <a:schemeClr val="lt1"/>
              </a:solidFill>
              <a:effectLst/>
              <a:latin typeface="+mn-lt"/>
              <a:ea typeface="+mn-ea"/>
              <a:cs typeface="+mn-cs"/>
            </a:rPr>
            <a:t>「前年度の平均利用者数」は、「別添②利用者数」から転記する数式が入力されています。</a:t>
          </a:r>
          <a:endParaRPr lang="en-US" altLang="ja-JP" sz="1200" b="1" i="0">
            <a:solidFill>
              <a:schemeClr val="lt1"/>
            </a:solidFill>
            <a:effectLst/>
            <a:latin typeface="+mn-lt"/>
            <a:ea typeface="+mn-ea"/>
            <a:cs typeface="+mn-cs"/>
          </a:endParaRPr>
        </a:p>
        <a:p>
          <a:r>
            <a:rPr lang="ja-JP" altLang="en-US" sz="1200" b="1" i="0">
              <a:solidFill>
                <a:schemeClr val="lt1"/>
              </a:solidFill>
              <a:effectLst/>
              <a:latin typeface="+mn-lt"/>
              <a:ea typeface="+mn-ea"/>
              <a:cs typeface="+mn-cs"/>
            </a:rPr>
            <a:t>　　数字を入力して修正することも可能です。</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・黄色に着色されているセルはリストから選択してください。</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・必要に応じて行を削除又は挿入</a:t>
          </a:r>
          <a:r>
            <a:rPr lang="ja-JP" altLang="en-US" sz="1200" b="1" i="0">
              <a:solidFill>
                <a:schemeClr val="lt1"/>
              </a:solidFill>
              <a:effectLst/>
              <a:latin typeface="+mn-lt"/>
              <a:ea typeface="+mn-ea"/>
              <a:cs typeface="+mn-cs"/>
            </a:rPr>
            <a:t>することができます。その場合、</a:t>
          </a:r>
          <a:r>
            <a:rPr lang="ja-JP" altLang="ja-JP" sz="1200" b="1" i="0">
              <a:solidFill>
                <a:schemeClr val="lt1"/>
              </a:solidFill>
              <a:effectLst/>
              <a:latin typeface="+mn-lt"/>
              <a:ea typeface="+mn-ea"/>
              <a:cs typeface="+mn-cs"/>
            </a:rPr>
            <a:t>数式</a:t>
          </a:r>
          <a:r>
            <a:rPr lang="ja-JP" altLang="en-US" sz="1200" b="1" i="0">
              <a:solidFill>
                <a:schemeClr val="lt1"/>
              </a:solidFill>
              <a:effectLst/>
              <a:latin typeface="+mn-lt"/>
              <a:ea typeface="+mn-ea"/>
              <a:cs typeface="+mn-cs"/>
            </a:rPr>
            <a:t>も</a:t>
          </a:r>
          <a:r>
            <a:rPr lang="ja-JP" altLang="ja-JP" sz="1200" b="1" i="0">
              <a:solidFill>
                <a:schemeClr val="lt1"/>
              </a:solidFill>
              <a:effectLst/>
              <a:latin typeface="+mn-lt"/>
              <a:ea typeface="+mn-ea"/>
              <a:cs typeface="+mn-cs"/>
            </a:rPr>
            <a:t>コピーしてください。</a:t>
          </a:r>
          <a:r>
            <a:rPr lang="ja-JP" altLang="ja-JP" sz="1200">
              <a:solidFill>
                <a:schemeClr val="lt1"/>
              </a:solidFill>
              <a:effectLst/>
              <a:latin typeface="+mn-lt"/>
              <a:ea typeface="+mn-ea"/>
              <a:cs typeface="+mn-cs"/>
            </a:rPr>
            <a:t> </a:t>
          </a:r>
          <a:endParaRPr lang="en-US" altLang="ja-JP" sz="1200">
            <a:solidFill>
              <a:schemeClr val="lt1"/>
            </a:solidFill>
            <a:effectLst/>
            <a:latin typeface="+mn-lt"/>
            <a:ea typeface="+mn-ea"/>
            <a:cs typeface="+mn-cs"/>
          </a:endParaRPr>
        </a:p>
        <a:p>
          <a:r>
            <a:rPr lang="ja-JP" altLang="en-US" sz="1200" b="1" i="0" u="none" strike="noStrike">
              <a:solidFill>
                <a:schemeClr val="lt1"/>
              </a:solidFill>
              <a:effectLst/>
              <a:latin typeface="+mn-lt"/>
              <a:ea typeface="+mn-ea"/>
              <a:cs typeface="+mn-cs"/>
            </a:rPr>
            <a:t>・勤務時間は「別添①勤務時間」シートで記載された内容から選択肢が表示されます。</a:t>
          </a:r>
          <a:endParaRPr lang="en-US" altLang="ja-JP" sz="12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92240-597B-48CF-87BF-C5A1C23B117F}">
  <sheetPr>
    <tabColor rgb="FFFFFF00"/>
  </sheetPr>
  <dimension ref="A1:BZ73"/>
  <sheetViews>
    <sheetView tabSelected="1" view="pageBreakPreview" zoomScale="85" zoomScaleNormal="100" zoomScaleSheetLayoutView="85" workbookViewId="0">
      <selection activeCell="B15" sqref="B15"/>
    </sheetView>
  </sheetViews>
  <sheetFormatPr defaultColWidth="2.5" defaultRowHeight="22.8" customHeight="1"/>
  <cols>
    <col min="1" max="1" width="6.5" style="1" customWidth="1"/>
    <col min="2" max="2" width="13" style="1" customWidth="1"/>
    <col min="3" max="3" width="5.5" style="1" customWidth="1"/>
    <col min="4" max="41" width="3.59765625" style="1" customWidth="1"/>
    <col min="42" max="43" width="8.19921875" style="1" customWidth="1"/>
    <col min="44" max="44" width="5.5" style="1" customWidth="1"/>
    <col min="45" max="45" width="5.69921875" style="1" customWidth="1"/>
    <col min="46" max="47" width="8.19921875" style="1" customWidth="1"/>
    <col min="48" max="78" width="3.8984375" style="1" customWidth="1"/>
    <col min="79" max="16384" width="2.5" style="1"/>
  </cols>
  <sheetData>
    <row r="1" spans="1:78" ht="22.8" customHeight="1">
      <c r="A1" s="2" t="s">
        <v>291</v>
      </c>
      <c r="B1" s="2"/>
      <c r="C1" s="2"/>
      <c r="D1" s="2"/>
      <c r="E1" s="2"/>
      <c r="F1" s="2"/>
      <c r="G1" s="2"/>
      <c r="H1" s="2"/>
      <c r="I1" s="2"/>
      <c r="J1" s="2"/>
      <c r="K1" s="2"/>
      <c r="L1" s="2"/>
      <c r="M1" s="2"/>
      <c r="AJ1" s="192" t="s">
        <v>89</v>
      </c>
      <c r="AK1" s="193"/>
      <c r="AL1" s="193"/>
      <c r="AM1" s="193"/>
      <c r="AN1" s="193"/>
      <c r="AO1" s="194"/>
      <c r="AP1" s="195" t="s">
        <v>103</v>
      </c>
      <c r="AQ1" s="196"/>
      <c r="AR1" s="196"/>
      <c r="AS1" s="196"/>
      <c r="AT1" s="196"/>
      <c r="AU1" s="197"/>
    </row>
    <row r="2" spans="1:78" ht="22.8" customHeight="1">
      <c r="B2" s="109" t="s">
        <v>72</v>
      </c>
      <c r="C2" s="198"/>
      <c r="D2" s="198"/>
      <c r="E2" s="199" t="s">
        <v>71</v>
      </c>
      <c r="F2" s="199"/>
      <c r="G2" s="198"/>
      <c r="H2" s="198"/>
      <c r="I2" s="199" t="s">
        <v>70</v>
      </c>
      <c r="J2" s="199"/>
      <c r="AJ2" s="192" t="s">
        <v>90</v>
      </c>
      <c r="AK2" s="193"/>
      <c r="AL2" s="193"/>
      <c r="AM2" s="193"/>
      <c r="AN2" s="193"/>
      <c r="AO2" s="194"/>
      <c r="AP2" s="200"/>
      <c r="AQ2" s="201"/>
      <c r="AR2" s="201"/>
      <c r="AS2" s="201"/>
      <c r="AT2" s="201"/>
      <c r="AU2" s="202"/>
    </row>
    <row r="3" spans="1:78" ht="22.8" customHeight="1">
      <c r="AJ3" s="192" t="s">
        <v>144</v>
      </c>
      <c r="AK3" s="193"/>
      <c r="AL3" s="193"/>
      <c r="AM3" s="193"/>
      <c r="AN3" s="193"/>
      <c r="AO3" s="194"/>
      <c r="AP3" s="204" t="s">
        <v>94</v>
      </c>
      <c r="AQ3" s="205"/>
      <c r="AR3" s="205"/>
      <c r="AS3" s="205"/>
      <c r="AT3" s="205"/>
      <c r="AU3" s="206"/>
    </row>
    <row r="4" spans="1:78" ht="22.8" customHeight="1">
      <c r="B4" s="192" t="s">
        <v>247</v>
      </c>
      <c r="C4" s="193"/>
      <c r="D4" s="193"/>
      <c r="E4" s="193"/>
      <c r="F4" s="194"/>
      <c r="G4" s="207"/>
      <c r="H4" s="207"/>
      <c r="I4" s="207"/>
      <c r="AJ4" s="192" t="s">
        <v>145</v>
      </c>
      <c r="AK4" s="193"/>
      <c r="AL4" s="193"/>
      <c r="AM4" s="193"/>
      <c r="AN4" s="193"/>
      <c r="AO4" s="194"/>
      <c r="AP4" s="204" t="s">
        <v>95</v>
      </c>
      <c r="AQ4" s="205"/>
      <c r="AR4" s="205"/>
      <c r="AS4" s="205"/>
      <c r="AT4" s="205"/>
      <c r="AU4" s="206"/>
    </row>
    <row r="5" spans="1:78" ht="22.8" customHeight="1">
      <c r="B5" s="208" t="s">
        <v>226</v>
      </c>
      <c r="C5" s="209"/>
      <c r="D5" s="209"/>
      <c r="E5" s="209"/>
      <c r="F5" s="210"/>
      <c r="G5" s="211">
        <f ca="1">別添②利用者数_就労選択!$H$7</f>
        <v>0</v>
      </c>
      <c r="H5" s="211"/>
      <c r="I5" s="211"/>
      <c r="AJ5" s="203" t="s">
        <v>146</v>
      </c>
      <c r="AK5" s="203"/>
      <c r="AL5" s="203"/>
      <c r="AM5" s="203"/>
      <c r="AN5" s="203"/>
      <c r="AO5" s="203"/>
      <c r="AP5" s="167">
        <v>40</v>
      </c>
      <c r="AQ5" s="166" t="s">
        <v>97</v>
      </c>
      <c r="AR5" s="188" t="s">
        <v>295</v>
      </c>
      <c r="AS5" s="189"/>
      <c r="AT5" s="179">
        <f>ROUND($AT$6/IF($AP$3="4週",4,DAY(EOMONTH($K$10,0))/7),2)</f>
        <v>40</v>
      </c>
      <c r="AU5" s="178" t="s">
        <v>97</v>
      </c>
    </row>
    <row r="6" spans="1:78" ht="22.8" customHeight="1">
      <c r="AJ6" s="203"/>
      <c r="AK6" s="203"/>
      <c r="AL6" s="203"/>
      <c r="AM6" s="203"/>
      <c r="AN6" s="203"/>
      <c r="AO6" s="203"/>
      <c r="AP6" s="167">
        <v>177.14</v>
      </c>
      <c r="AQ6" s="166" t="s">
        <v>98</v>
      </c>
      <c r="AR6" s="190"/>
      <c r="AS6" s="191"/>
      <c r="AT6" s="179">
        <f>ROUND((IF($AP$3="4週",$AP$5*4-IFERROR($G$12*($AP$5/5),0),$AP$6-($G$12*ROUND(($AP$6*(28/DAY(EOMONTH($K$10,0))))/4/5,2)))),2)</f>
        <v>160</v>
      </c>
      <c r="AU6" s="178" t="s">
        <v>98</v>
      </c>
    </row>
    <row r="7" spans="1:78" ht="22.8" customHeight="1" thickBot="1"/>
    <row r="8" spans="1:78" ht="22.8" customHeight="1">
      <c r="A8" s="67"/>
      <c r="B8" s="55" t="s">
        <v>152</v>
      </c>
      <c r="C8" s="56" t="s">
        <v>153</v>
      </c>
      <c r="D8" s="218" t="s">
        <v>181</v>
      </c>
      <c r="E8" s="219"/>
      <c r="F8" s="220"/>
      <c r="G8" s="221" t="s">
        <v>169</v>
      </c>
      <c r="H8" s="222"/>
      <c r="I8" s="222"/>
      <c r="J8" s="223"/>
      <c r="K8" s="224" t="s">
        <v>171</v>
      </c>
      <c r="L8" s="225"/>
      <c r="M8" s="225"/>
      <c r="N8" s="225"/>
      <c r="O8" s="225"/>
      <c r="P8" s="225"/>
      <c r="Q8" s="225"/>
      <c r="R8" s="225"/>
      <c r="S8" s="225"/>
      <c r="T8" s="225"/>
      <c r="U8" s="225"/>
      <c r="V8" s="225"/>
      <c r="W8" s="225"/>
      <c r="X8" s="225"/>
      <c r="Y8" s="225"/>
      <c r="Z8" s="225"/>
      <c r="AA8" s="225"/>
      <c r="AB8" s="225"/>
      <c r="AC8" s="225"/>
      <c r="AD8" s="225"/>
      <c r="AE8" s="225"/>
      <c r="AF8" s="225"/>
      <c r="AG8" s="225"/>
      <c r="AH8" s="225"/>
      <c r="AI8" s="225"/>
      <c r="AJ8" s="225"/>
      <c r="AK8" s="225"/>
      <c r="AL8" s="225"/>
      <c r="AM8" s="225"/>
      <c r="AN8" s="225"/>
      <c r="AO8" s="226"/>
      <c r="AP8" s="57" t="s">
        <v>172</v>
      </c>
      <c r="AQ8" s="58" t="s">
        <v>182</v>
      </c>
      <c r="AR8" s="58"/>
      <c r="AS8" s="56" t="s">
        <v>187</v>
      </c>
      <c r="AT8" s="58" t="s">
        <v>190</v>
      </c>
      <c r="AU8" s="59" t="s">
        <v>191</v>
      </c>
      <c r="AV8" s="1" t="s">
        <v>243</v>
      </c>
    </row>
    <row r="9" spans="1:78" ht="22.8" customHeight="1">
      <c r="A9" s="227" t="s">
        <v>180</v>
      </c>
      <c r="B9" s="230" t="s">
        <v>122</v>
      </c>
      <c r="C9" s="233" t="s">
        <v>121</v>
      </c>
      <c r="D9" s="253" t="s">
        <v>99</v>
      </c>
      <c r="E9" s="254"/>
      <c r="F9" s="255"/>
      <c r="G9" s="262" t="s">
        <v>120</v>
      </c>
      <c r="H9" s="263"/>
      <c r="I9" s="263"/>
      <c r="J9" s="264"/>
      <c r="K9" s="248" t="s">
        <v>76</v>
      </c>
      <c r="L9" s="237"/>
      <c r="M9" s="237"/>
      <c r="N9" s="237"/>
      <c r="O9" s="237"/>
      <c r="P9" s="237"/>
      <c r="Q9" s="249"/>
      <c r="R9" s="248" t="s">
        <v>75</v>
      </c>
      <c r="S9" s="237"/>
      <c r="T9" s="237"/>
      <c r="U9" s="237"/>
      <c r="V9" s="237"/>
      <c r="W9" s="237"/>
      <c r="X9" s="249"/>
      <c r="Y9" s="248" t="s">
        <v>74</v>
      </c>
      <c r="Z9" s="237"/>
      <c r="AA9" s="237"/>
      <c r="AB9" s="237"/>
      <c r="AC9" s="237"/>
      <c r="AD9" s="237"/>
      <c r="AE9" s="249"/>
      <c r="AF9" s="248" t="s">
        <v>179</v>
      </c>
      <c r="AG9" s="237"/>
      <c r="AH9" s="237"/>
      <c r="AI9" s="237"/>
      <c r="AJ9" s="237"/>
      <c r="AK9" s="237"/>
      <c r="AL9" s="249"/>
      <c r="AM9" s="248" t="s">
        <v>73</v>
      </c>
      <c r="AN9" s="237"/>
      <c r="AO9" s="249"/>
      <c r="AP9" s="250" t="s">
        <v>81</v>
      </c>
      <c r="AQ9" s="242" t="s">
        <v>1</v>
      </c>
      <c r="AR9" s="242" t="s">
        <v>2</v>
      </c>
      <c r="AS9" s="233" t="s">
        <v>200</v>
      </c>
      <c r="AT9" s="242" t="s">
        <v>201</v>
      </c>
      <c r="AU9" s="245" t="s">
        <v>202</v>
      </c>
      <c r="AV9" s="248" t="s">
        <v>76</v>
      </c>
      <c r="AW9" s="237"/>
      <c r="AX9" s="237"/>
      <c r="AY9" s="237"/>
      <c r="AZ9" s="237"/>
      <c r="BA9" s="237"/>
      <c r="BB9" s="238"/>
      <c r="BC9" s="236" t="s">
        <v>75</v>
      </c>
      <c r="BD9" s="237"/>
      <c r="BE9" s="237"/>
      <c r="BF9" s="237"/>
      <c r="BG9" s="237"/>
      <c r="BH9" s="237"/>
      <c r="BI9" s="238"/>
      <c r="BJ9" s="236" t="s">
        <v>74</v>
      </c>
      <c r="BK9" s="237"/>
      <c r="BL9" s="237"/>
      <c r="BM9" s="237"/>
      <c r="BN9" s="237"/>
      <c r="BO9" s="237"/>
      <c r="BP9" s="238"/>
      <c r="BQ9" s="236" t="s">
        <v>179</v>
      </c>
      <c r="BR9" s="237"/>
      <c r="BS9" s="237"/>
      <c r="BT9" s="237"/>
      <c r="BU9" s="237"/>
      <c r="BV9" s="237"/>
      <c r="BW9" s="238"/>
      <c r="BX9" s="236" t="s">
        <v>73</v>
      </c>
      <c r="BY9" s="237"/>
      <c r="BZ9" s="238"/>
    </row>
    <row r="10" spans="1:78" ht="22.8" customHeight="1">
      <c r="A10" s="228"/>
      <c r="B10" s="231"/>
      <c r="C10" s="234"/>
      <c r="D10" s="256"/>
      <c r="E10" s="257"/>
      <c r="F10" s="258"/>
      <c r="G10" s="265"/>
      <c r="H10" s="266"/>
      <c r="I10" s="266"/>
      <c r="J10" s="267"/>
      <c r="K10" s="75">
        <f>DATE(VLOOKUP($B$2,マスタ!$A$2:$B$5,2,FALSE)-1+IF($C$2="元",1,$C$2),$G$2,1)</f>
        <v>43070</v>
      </c>
      <c r="L10" s="18">
        <f t="shared" ref="L10:AL10" si="0">K10+1</f>
        <v>43071</v>
      </c>
      <c r="M10" s="18">
        <f t="shared" si="0"/>
        <v>43072</v>
      </c>
      <c r="N10" s="18">
        <f t="shared" si="0"/>
        <v>43073</v>
      </c>
      <c r="O10" s="18">
        <f t="shared" si="0"/>
        <v>43074</v>
      </c>
      <c r="P10" s="18">
        <f t="shared" si="0"/>
        <v>43075</v>
      </c>
      <c r="Q10" s="19">
        <f t="shared" si="0"/>
        <v>43076</v>
      </c>
      <c r="R10" s="17">
        <f t="shared" si="0"/>
        <v>43077</v>
      </c>
      <c r="S10" s="18">
        <f t="shared" si="0"/>
        <v>43078</v>
      </c>
      <c r="T10" s="18">
        <f t="shared" si="0"/>
        <v>43079</v>
      </c>
      <c r="U10" s="18">
        <f t="shared" si="0"/>
        <v>43080</v>
      </c>
      <c r="V10" s="18">
        <f t="shared" si="0"/>
        <v>43081</v>
      </c>
      <c r="W10" s="18">
        <f t="shared" si="0"/>
        <v>43082</v>
      </c>
      <c r="X10" s="19">
        <f t="shared" si="0"/>
        <v>43083</v>
      </c>
      <c r="Y10" s="17">
        <f t="shared" si="0"/>
        <v>43084</v>
      </c>
      <c r="Z10" s="18">
        <f t="shared" si="0"/>
        <v>43085</v>
      </c>
      <c r="AA10" s="18">
        <f t="shared" si="0"/>
        <v>43086</v>
      </c>
      <c r="AB10" s="18">
        <f t="shared" si="0"/>
        <v>43087</v>
      </c>
      <c r="AC10" s="18">
        <f t="shared" si="0"/>
        <v>43088</v>
      </c>
      <c r="AD10" s="18">
        <f t="shared" si="0"/>
        <v>43089</v>
      </c>
      <c r="AE10" s="19">
        <f t="shared" si="0"/>
        <v>43090</v>
      </c>
      <c r="AF10" s="17">
        <f t="shared" si="0"/>
        <v>43091</v>
      </c>
      <c r="AG10" s="18">
        <f t="shared" si="0"/>
        <v>43092</v>
      </c>
      <c r="AH10" s="18">
        <f t="shared" si="0"/>
        <v>43093</v>
      </c>
      <c r="AI10" s="18">
        <f t="shared" si="0"/>
        <v>43094</v>
      </c>
      <c r="AJ10" s="18">
        <f t="shared" si="0"/>
        <v>43095</v>
      </c>
      <c r="AK10" s="18">
        <f t="shared" si="0"/>
        <v>43096</v>
      </c>
      <c r="AL10" s="19">
        <f t="shared" si="0"/>
        <v>43097</v>
      </c>
      <c r="AM10" s="18" t="str">
        <f>IFERROR(IF($AP$3="4週","",IF(DAY(EOMONTH($K$10,0))&gt;=DAY(AL10)+1,AL10+1,"")),"")</f>
        <v/>
      </c>
      <c r="AN10" s="18" t="str">
        <f>IFERROR(IF($AP$3="4週","",IF(DAY(EOMONTH($K$10,0))&gt;=DAY(AM10)+1,AM10+1,"")),"")</f>
        <v/>
      </c>
      <c r="AO10" s="19" t="str">
        <f>IFERROR(IF($AP$3="4週","",IF(DAY(EOMONTH($K$10,0))&gt;=DAY(AN10)+1,AN10+1,"")),"")</f>
        <v/>
      </c>
      <c r="AP10" s="251"/>
      <c r="AQ10" s="243"/>
      <c r="AR10" s="243"/>
      <c r="AS10" s="234"/>
      <c r="AT10" s="243"/>
      <c r="AU10" s="246"/>
      <c r="AV10" s="18">
        <f>K10</f>
        <v>43070</v>
      </c>
      <c r="AW10" s="18">
        <f t="shared" ref="AW10:BZ10" si="1">L10</f>
        <v>43071</v>
      </c>
      <c r="AX10" s="18">
        <f t="shared" si="1"/>
        <v>43072</v>
      </c>
      <c r="AY10" s="18">
        <f t="shared" si="1"/>
        <v>43073</v>
      </c>
      <c r="AZ10" s="18">
        <f t="shared" si="1"/>
        <v>43074</v>
      </c>
      <c r="BA10" s="18">
        <f t="shared" si="1"/>
        <v>43075</v>
      </c>
      <c r="BB10" s="18">
        <f t="shared" si="1"/>
        <v>43076</v>
      </c>
      <c r="BC10" s="18">
        <f t="shared" si="1"/>
        <v>43077</v>
      </c>
      <c r="BD10" s="18">
        <f t="shared" si="1"/>
        <v>43078</v>
      </c>
      <c r="BE10" s="18">
        <f t="shared" si="1"/>
        <v>43079</v>
      </c>
      <c r="BF10" s="18">
        <f t="shared" si="1"/>
        <v>43080</v>
      </c>
      <c r="BG10" s="18">
        <f t="shared" si="1"/>
        <v>43081</v>
      </c>
      <c r="BH10" s="18">
        <f t="shared" si="1"/>
        <v>43082</v>
      </c>
      <c r="BI10" s="18">
        <f t="shared" si="1"/>
        <v>43083</v>
      </c>
      <c r="BJ10" s="18">
        <f t="shared" si="1"/>
        <v>43084</v>
      </c>
      <c r="BK10" s="18">
        <f t="shared" si="1"/>
        <v>43085</v>
      </c>
      <c r="BL10" s="18">
        <f t="shared" si="1"/>
        <v>43086</v>
      </c>
      <c r="BM10" s="18">
        <f t="shared" si="1"/>
        <v>43087</v>
      </c>
      <c r="BN10" s="18">
        <f t="shared" si="1"/>
        <v>43088</v>
      </c>
      <c r="BO10" s="18">
        <f t="shared" si="1"/>
        <v>43089</v>
      </c>
      <c r="BP10" s="18">
        <f t="shared" si="1"/>
        <v>43090</v>
      </c>
      <c r="BQ10" s="18">
        <f t="shared" si="1"/>
        <v>43091</v>
      </c>
      <c r="BR10" s="18">
        <f t="shared" si="1"/>
        <v>43092</v>
      </c>
      <c r="BS10" s="18">
        <f t="shared" si="1"/>
        <v>43093</v>
      </c>
      <c r="BT10" s="18">
        <f t="shared" si="1"/>
        <v>43094</v>
      </c>
      <c r="BU10" s="18">
        <f t="shared" si="1"/>
        <v>43095</v>
      </c>
      <c r="BV10" s="18">
        <f t="shared" si="1"/>
        <v>43096</v>
      </c>
      <c r="BW10" s="18">
        <f t="shared" si="1"/>
        <v>43097</v>
      </c>
      <c r="BX10" s="18" t="str">
        <f t="shared" si="1"/>
        <v/>
      </c>
      <c r="BY10" s="18" t="str">
        <f t="shared" si="1"/>
        <v/>
      </c>
      <c r="BZ10" s="18" t="str">
        <f t="shared" si="1"/>
        <v/>
      </c>
    </row>
    <row r="11" spans="1:78" ht="22.8" customHeight="1" thickBot="1">
      <c r="A11" s="229"/>
      <c r="B11" s="232"/>
      <c r="C11" s="235"/>
      <c r="D11" s="259"/>
      <c r="E11" s="260"/>
      <c r="F11" s="261"/>
      <c r="G11" s="268"/>
      <c r="H11" s="269"/>
      <c r="I11" s="269"/>
      <c r="J11" s="270"/>
      <c r="K11" s="76">
        <f>K10</f>
        <v>43070</v>
      </c>
      <c r="L11" s="21">
        <f t="shared" ref="L11:AL11" si="2">L10</f>
        <v>43071</v>
      </c>
      <c r="M11" s="21">
        <f t="shared" si="2"/>
        <v>43072</v>
      </c>
      <c r="N11" s="21">
        <f t="shared" si="2"/>
        <v>43073</v>
      </c>
      <c r="O11" s="21">
        <f t="shared" si="2"/>
        <v>43074</v>
      </c>
      <c r="P11" s="21">
        <f t="shared" si="2"/>
        <v>43075</v>
      </c>
      <c r="Q11" s="22">
        <f t="shared" si="2"/>
        <v>43076</v>
      </c>
      <c r="R11" s="20">
        <f t="shared" si="2"/>
        <v>43077</v>
      </c>
      <c r="S11" s="21">
        <f t="shared" si="2"/>
        <v>43078</v>
      </c>
      <c r="T11" s="21">
        <f t="shared" si="2"/>
        <v>43079</v>
      </c>
      <c r="U11" s="21">
        <f t="shared" si="2"/>
        <v>43080</v>
      </c>
      <c r="V11" s="21">
        <f t="shared" si="2"/>
        <v>43081</v>
      </c>
      <c r="W11" s="21">
        <f t="shared" si="2"/>
        <v>43082</v>
      </c>
      <c r="X11" s="22">
        <f t="shared" si="2"/>
        <v>43083</v>
      </c>
      <c r="Y11" s="20">
        <f t="shared" si="2"/>
        <v>43084</v>
      </c>
      <c r="Z11" s="21">
        <f t="shared" si="2"/>
        <v>43085</v>
      </c>
      <c r="AA11" s="21">
        <f t="shared" si="2"/>
        <v>43086</v>
      </c>
      <c r="AB11" s="21">
        <f t="shared" si="2"/>
        <v>43087</v>
      </c>
      <c r="AC11" s="21">
        <f t="shared" si="2"/>
        <v>43088</v>
      </c>
      <c r="AD11" s="21">
        <f t="shared" si="2"/>
        <v>43089</v>
      </c>
      <c r="AE11" s="22">
        <f t="shared" si="2"/>
        <v>43090</v>
      </c>
      <c r="AF11" s="20">
        <f t="shared" si="2"/>
        <v>43091</v>
      </c>
      <c r="AG11" s="21">
        <f t="shared" si="2"/>
        <v>43092</v>
      </c>
      <c r="AH11" s="21">
        <f t="shared" si="2"/>
        <v>43093</v>
      </c>
      <c r="AI11" s="21">
        <f t="shared" si="2"/>
        <v>43094</v>
      </c>
      <c r="AJ11" s="21">
        <f t="shared" si="2"/>
        <v>43095</v>
      </c>
      <c r="AK11" s="21">
        <f t="shared" si="2"/>
        <v>43096</v>
      </c>
      <c r="AL11" s="22">
        <f t="shared" si="2"/>
        <v>43097</v>
      </c>
      <c r="AM11" s="21" t="str">
        <f>AM10</f>
        <v/>
      </c>
      <c r="AN11" s="21" t="str">
        <f>AN10</f>
        <v/>
      </c>
      <c r="AO11" s="22" t="str">
        <f>AO10</f>
        <v/>
      </c>
      <c r="AP11" s="252"/>
      <c r="AQ11" s="244"/>
      <c r="AR11" s="244"/>
      <c r="AS11" s="235"/>
      <c r="AT11" s="244"/>
      <c r="AU11" s="247"/>
      <c r="AV11" s="93">
        <f>AV10</f>
        <v>43070</v>
      </c>
      <c r="AW11" s="93">
        <f t="shared" ref="AW11:BW11" si="3">AW10</f>
        <v>43071</v>
      </c>
      <c r="AX11" s="93">
        <f t="shared" si="3"/>
        <v>43072</v>
      </c>
      <c r="AY11" s="93">
        <f t="shared" si="3"/>
        <v>43073</v>
      </c>
      <c r="AZ11" s="93">
        <f t="shared" si="3"/>
        <v>43074</v>
      </c>
      <c r="BA11" s="93">
        <f t="shared" si="3"/>
        <v>43075</v>
      </c>
      <c r="BB11" s="93">
        <f t="shared" si="3"/>
        <v>43076</v>
      </c>
      <c r="BC11" s="93">
        <f t="shared" si="3"/>
        <v>43077</v>
      </c>
      <c r="BD11" s="93">
        <f t="shared" si="3"/>
        <v>43078</v>
      </c>
      <c r="BE11" s="93">
        <f t="shared" si="3"/>
        <v>43079</v>
      </c>
      <c r="BF11" s="93">
        <f t="shared" si="3"/>
        <v>43080</v>
      </c>
      <c r="BG11" s="93">
        <f t="shared" si="3"/>
        <v>43081</v>
      </c>
      <c r="BH11" s="93">
        <f t="shared" si="3"/>
        <v>43082</v>
      </c>
      <c r="BI11" s="93">
        <f t="shared" si="3"/>
        <v>43083</v>
      </c>
      <c r="BJ11" s="93">
        <f t="shared" si="3"/>
        <v>43084</v>
      </c>
      <c r="BK11" s="93">
        <f t="shared" si="3"/>
        <v>43085</v>
      </c>
      <c r="BL11" s="93">
        <f t="shared" si="3"/>
        <v>43086</v>
      </c>
      <c r="BM11" s="93">
        <f t="shared" si="3"/>
        <v>43087</v>
      </c>
      <c r="BN11" s="93">
        <f t="shared" si="3"/>
        <v>43088</v>
      </c>
      <c r="BO11" s="93">
        <f t="shared" si="3"/>
        <v>43089</v>
      </c>
      <c r="BP11" s="93">
        <f t="shared" si="3"/>
        <v>43090</v>
      </c>
      <c r="BQ11" s="93">
        <f t="shared" si="3"/>
        <v>43091</v>
      </c>
      <c r="BR11" s="93">
        <f t="shared" si="3"/>
        <v>43092</v>
      </c>
      <c r="BS11" s="93">
        <f t="shared" si="3"/>
        <v>43093</v>
      </c>
      <c r="BT11" s="93">
        <f t="shared" si="3"/>
        <v>43094</v>
      </c>
      <c r="BU11" s="93">
        <f t="shared" si="3"/>
        <v>43095</v>
      </c>
      <c r="BV11" s="93">
        <f t="shared" si="3"/>
        <v>43096</v>
      </c>
      <c r="BW11" s="93">
        <f t="shared" si="3"/>
        <v>43097</v>
      </c>
      <c r="BX11" s="93" t="str">
        <f>BX10</f>
        <v/>
      </c>
      <c r="BY11" s="93" t="str">
        <f>BY10</f>
        <v/>
      </c>
      <c r="BZ11" s="93" t="str">
        <f>BZ10</f>
        <v/>
      </c>
    </row>
    <row r="12" spans="1:78" ht="22.8" customHeight="1" thickBot="1">
      <c r="A12" s="216" t="s">
        <v>294</v>
      </c>
      <c r="B12" s="217"/>
      <c r="C12" s="217"/>
      <c r="D12" s="217"/>
      <c r="E12" s="217"/>
      <c r="F12" s="217"/>
      <c r="G12" s="239">
        <f>COUNTIF(IF($AP$3="4週",$K$12:$AL$12,$K$12:$AO$12),"○")</f>
        <v>0</v>
      </c>
      <c r="H12" s="240"/>
      <c r="I12" s="240"/>
      <c r="J12" s="241"/>
      <c r="K12" s="174"/>
      <c r="L12" s="175"/>
      <c r="M12" s="175"/>
      <c r="N12" s="175"/>
      <c r="O12" s="175"/>
      <c r="P12" s="175"/>
      <c r="Q12" s="176"/>
      <c r="R12" s="177"/>
      <c r="S12" s="175"/>
      <c r="T12" s="175"/>
      <c r="U12" s="175"/>
      <c r="V12" s="175"/>
      <c r="W12" s="175"/>
      <c r="X12" s="176"/>
      <c r="Y12" s="177"/>
      <c r="Z12" s="175"/>
      <c r="AA12" s="175"/>
      <c r="AB12" s="175"/>
      <c r="AC12" s="175"/>
      <c r="AD12" s="175"/>
      <c r="AE12" s="176"/>
      <c r="AF12" s="177"/>
      <c r="AG12" s="175"/>
      <c r="AH12" s="175"/>
      <c r="AI12" s="175"/>
      <c r="AJ12" s="175"/>
      <c r="AK12" s="175"/>
      <c r="AL12" s="176"/>
      <c r="AM12" s="175"/>
      <c r="AN12" s="175"/>
      <c r="AO12" s="176"/>
      <c r="AP12" s="169"/>
      <c r="AQ12" s="169"/>
      <c r="AR12" s="169"/>
      <c r="AS12" s="170"/>
      <c r="AT12" s="171"/>
      <c r="AU12" s="172"/>
      <c r="AV12" s="173"/>
      <c r="AW12" s="173"/>
      <c r="AX12" s="173"/>
      <c r="AY12" s="173"/>
      <c r="AZ12" s="173"/>
      <c r="BA12" s="173"/>
      <c r="BB12" s="173"/>
      <c r="BC12" s="173"/>
      <c r="BD12" s="173"/>
      <c r="BE12" s="173"/>
      <c r="BF12" s="173"/>
      <c r="BG12" s="173"/>
      <c r="BH12" s="173"/>
      <c r="BI12" s="173"/>
      <c r="BJ12" s="173"/>
      <c r="BK12" s="173"/>
      <c r="BL12" s="173"/>
      <c r="BM12" s="173"/>
      <c r="BN12" s="173"/>
      <c r="BO12" s="173"/>
      <c r="BP12" s="173"/>
      <c r="BQ12" s="173"/>
      <c r="BR12" s="173"/>
      <c r="BS12" s="173"/>
      <c r="BT12" s="173"/>
      <c r="BU12" s="173"/>
      <c r="BV12" s="173"/>
      <c r="BW12" s="173"/>
      <c r="BX12" s="173"/>
      <c r="BY12" s="173"/>
      <c r="BZ12" s="173"/>
    </row>
    <row r="13" spans="1:78" ht="22.8" customHeight="1" thickTop="1">
      <c r="A13" s="74">
        <f>ROW()-ROW($A$12)</f>
        <v>1</v>
      </c>
      <c r="B13" s="47" t="s">
        <v>3</v>
      </c>
      <c r="C13" s="168"/>
      <c r="D13" s="212"/>
      <c r="E13" s="213"/>
      <c r="F13" s="215"/>
      <c r="G13" s="212"/>
      <c r="H13" s="213"/>
      <c r="I13" s="213"/>
      <c r="J13" s="214"/>
      <c r="K13" s="47"/>
      <c r="L13" s="47"/>
      <c r="M13" s="47"/>
      <c r="N13" s="48"/>
      <c r="O13" s="48"/>
      <c r="P13" s="47"/>
      <c r="Q13" s="48"/>
      <c r="R13" s="49"/>
      <c r="S13" s="48"/>
      <c r="T13" s="48"/>
      <c r="U13" s="48"/>
      <c r="V13" s="48"/>
      <c r="W13" s="48"/>
      <c r="X13" s="50"/>
      <c r="Y13" s="49"/>
      <c r="Z13" s="48"/>
      <c r="AA13" s="48"/>
      <c r="AB13" s="48"/>
      <c r="AC13" s="48"/>
      <c r="AD13" s="48"/>
      <c r="AE13" s="50"/>
      <c r="AF13" s="49"/>
      <c r="AG13" s="48"/>
      <c r="AH13" s="48"/>
      <c r="AI13" s="48"/>
      <c r="AJ13" s="48"/>
      <c r="AK13" s="48"/>
      <c r="AL13" s="50"/>
      <c r="AM13" s="48"/>
      <c r="AN13" s="48"/>
      <c r="AO13" s="50"/>
      <c r="AP13" s="39" t="str">
        <f>IF($G13="","",IFERROR(IF($AP$3="4週",SUM($AV13:$BW13),SUM($AV13:$BZ13)),""))</f>
        <v/>
      </c>
      <c r="AQ13" s="3" t="str">
        <f>IF($AP13="","",IF($AP$3="4週",$AP13/4,$AP13/(DAY(EOMONTH($K$10,0))/7)))</f>
        <v/>
      </c>
      <c r="AR13" s="3" t="str">
        <f>IF(OR(AND($AP$5="",$AP$6=""),$AQ13=""),"",MIN(1,ROUNDDOWN($AQ13/IF($AS13="",$AT$5,30*IF($AP$3="4週",(28-$G$12)/28,(DAY(EOMONTH($K$10,0))-$G$12)/DAY(EOMONTH($K$10,0)))),2)))</f>
        <v/>
      </c>
      <c r="AS13" s="46"/>
      <c r="AT13" s="51"/>
      <c r="AU13" s="52"/>
      <c r="AV13" s="107" t="str">
        <f>IFERROR(VLOOKUP(K13,別添①勤務時間!$A$3:$K$39,10,FALSE),"")</f>
        <v/>
      </c>
      <c r="AW13" s="107" t="str">
        <f>IFERROR(VLOOKUP(L13,別添①勤務時間!$A$3:$K$39,10,FALSE),"")</f>
        <v/>
      </c>
      <c r="AX13" s="107" t="str">
        <f>IFERROR(VLOOKUP(M13,別添①勤務時間!$A$3:$K$39,10,FALSE),"")</f>
        <v/>
      </c>
      <c r="AY13" s="107" t="str">
        <f>IFERROR(VLOOKUP(N13,別添①勤務時間!$A$3:$K$39,10,FALSE),"")</f>
        <v/>
      </c>
      <c r="AZ13" s="107" t="str">
        <f>IFERROR(VLOOKUP(O13,別添①勤務時間!$A$3:$K$39,10,FALSE),"")</f>
        <v/>
      </c>
      <c r="BA13" s="107" t="str">
        <f>IFERROR(VLOOKUP(P13,別添①勤務時間!$A$3:$K$39,10,FALSE),"")</f>
        <v/>
      </c>
      <c r="BB13" s="107" t="str">
        <f>IFERROR(VLOOKUP(Q13,別添①勤務時間!$A$3:$K$39,10,FALSE),"")</f>
        <v/>
      </c>
      <c r="BC13" s="107" t="str">
        <f>IFERROR(VLOOKUP(R13,別添①勤務時間!$A$3:$K$39,10,FALSE),"")</f>
        <v/>
      </c>
      <c r="BD13" s="107" t="str">
        <f>IFERROR(VLOOKUP(S13,別添①勤務時間!$A$3:$K$39,10,FALSE),"")</f>
        <v/>
      </c>
      <c r="BE13" s="107" t="str">
        <f>IFERROR(VLOOKUP(T13,別添①勤務時間!$A$3:$K$39,10,FALSE),"")</f>
        <v/>
      </c>
      <c r="BF13" s="107" t="str">
        <f>IFERROR(VLOOKUP(U13,別添①勤務時間!$A$3:$K$39,10,FALSE),"")</f>
        <v/>
      </c>
      <c r="BG13" s="107" t="str">
        <f>IFERROR(VLOOKUP(V13,別添①勤務時間!$A$3:$K$39,10,FALSE),"")</f>
        <v/>
      </c>
      <c r="BH13" s="107" t="str">
        <f>IFERROR(VLOOKUP(W13,別添①勤務時間!$A$3:$K$39,10,FALSE),"")</f>
        <v/>
      </c>
      <c r="BI13" s="107" t="str">
        <f>IFERROR(VLOOKUP(X13,別添①勤務時間!$A$3:$K$39,10,FALSE),"")</f>
        <v/>
      </c>
      <c r="BJ13" s="107" t="str">
        <f>IFERROR(VLOOKUP(Y13,別添①勤務時間!$A$3:$K$39,10,FALSE),"")</f>
        <v/>
      </c>
      <c r="BK13" s="107" t="str">
        <f>IFERROR(VLOOKUP(Z13,別添①勤務時間!$A$3:$K$39,10,FALSE),"")</f>
        <v/>
      </c>
      <c r="BL13" s="107" t="str">
        <f>IFERROR(VLOOKUP(AA13,別添①勤務時間!$A$3:$K$39,10,FALSE),"")</f>
        <v/>
      </c>
      <c r="BM13" s="107" t="str">
        <f>IFERROR(VLOOKUP(AB13,別添①勤務時間!$A$3:$K$39,10,FALSE),"")</f>
        <v/>
      </c>
      <c r="BN13" s="107" t="str">
        <f>IFERROR(VLOOKUP(AC13,別添①勤務時間!$A$3:$K$39,10,FALSE),"")</f>
        <v/>
      </c>
      <c r="BO13" s="107" t="str">
        <f>IFERROR(VLOOKUP(AD13,別添①勤務時間!$A$3:$K$39,10,FALSE),"")</f>
        <v/>
      </c>
      <c r="BP13" s="107" t="str">
        <f>IFERROR(VLOOKUP(AE13,別添①勤務時間!$A$3:$K$39,10,FALSE),"")</f>
        <v/>
      </c>
      <c r="BQ13" s="107" t="str">
        <f>IFERROR(VLOOKUP(AF13,別添①勤務時間!$A$3:$K$39,10,FALSE),"")</f>
        <v/>
      </c>
      <c r="BR13" s="107" t="str">
        <f>IFERROR(VLOOKUP(AG13,別添①勤務時間!$A$3:$K$39,10,FALSE),"")</f>
        <v/>
      </c>
      <c r="BS13" s="107" t="str">
        <f>IFERROR(VLOOKUP(AH13,別添①勤務時間!$A$3:$K$39,10,FALSE),"")</f>
        <v/>
      </c>
      <c r="BT13" s="107" t="str">
        <f>IFERROR(VLOOKUP(AI13,別添①勤務時間!$A$3:$K$39,10,FALSE),"")</f>
        <v/>
      </c>
      <c r="BU13" s="107" t="str">
        <f>IFERROR(VLOOKUP(AJ13,別添①勤務時間!$A$3:$K$39,10,FALSE),"")</f>
        <v/>
      </c>
      <c r="BV13" s="107" t="str">
        <f>IFERROR(VLOOKUP(AK13,別添①勤務時間!$A$3:$K$39,10,FALSE),"")</f>
        <v/>
      </c>
      <c r="BW13" s="107" t="str">
        <f>IFERROR(VLOOKUP(AL13,別添①勤務時間!$A$3:$K$39,10,FALSE),"")</f>
        <v/>
      </c>
      <c r="BX13" s="107" t="str">
        <f>IFERROR(VLOOKUP(AM13,別添①勤務時間!$A$3:$K$39,10,FALSE),"")</f>
        <v/>
      </c>
      <c r="BY13" s="107" t="str">
        <f>IFERROR(VLOOKUP(AN13,別添①勤務時間!$A$3:$K$39,10,FALSE),"")</f>
        <v/>
      </c>
      <c r="BZ13" s="107" t="str">
        <f>IFERROR(VLOOKUP(AO13,別添①勤務時間!$A$3:$K$39,10,FALSE),"")</f>
        <v/>
      </c>
    </row>
    <row r="14" spans="1:78" ht="22.8" customHeight="1">
      <c r="A14" s="74">
        <f t="shared" ref="A14:A28" si="4">ROW()-ROW($A$12)</f>
        <v>2</v>
      </c>
      <c r="B14" s="47" t="s">
        <v>82</v>
      </c>
      <c r="C14" s="168"/>
      <c r="D14" s="212"/>
      <c r="E14" s="213"/>
      <c r="F14" s="215"/>
      <c r="G14" s="212"/>
      <c r="H14" s="213"/>
      <c r="I14" s="213"/>
      <c r="J14" s="214"/>
      <c r="K14" s="47"/>
      <c r="L14" s="48"/>
      <c r="M14" s="48"/>
      <c r="N14" s="48"/>
      <c r="O14" s="48"/>
      <c r="P14" s="48"/>
      <c r="Q14" s="50"/>
      <c r="R14" s="49"/>
      <c r="S14" s="48"/>
      <c r="T14" s="48"/>
      <c r="U14" s="48"/>
      <c r="V14" s="48"/>
      <c r="W14" s="48"/>
      <c r="X14" s="50"/>
      <c r="Y14" s="49"/>
      <c r="Z14" s="48"/>
      <c r="AA14" s="48"/>
      <c r="AB14" s="48"/>
      <c r="AC14" s="48"/>
      <c r="AD14" s="48"/>
      <c r="AE14" s="50"/>
      <c r="AF14" s="49"/>
      <c r="AG14" s="48"/>
      <c r="AH14" s="48"/>
      <c r="AI14" s="48"/>
      <c r="AJ14" s="48"/>
      <c r="AK14" s="48"/>
      <c r="AL14" s="50"/>
      <c r="AM14" s="48"/>
      <c r="AN14" s="48"/>
      <c r="AO14" s="50"/>
      <c r="AP14" s="39" t="str">
        <f t="shared" ref="AP14:AP28" si="5">IF($G14="","",IFERROR(IF($AP$3="4週",SUM($AV14:$BW14),SUM($AV14:$BZ14)),""))</f>
        <v/>
      </c>
      <c r="AQ14" s="3" t="str">
        <f>IF($AP14="","",IF($AP$3="4週",$AP14/4,$AP14/(DAY(EOMONTH($K$10,0))/7)))</f>
        <v/>
      </c>
      <c r="AR14" s="3" t="str">
        <f t="shared" ref="AR14:AR28" si="6">IF(OR(AND($AP$5="",$AP$6=""),$AQ14=""),"",MIN(1,ROUNDDOWN($AQ14/IF($AS14="",$AT$5,30*IF($AP$3="4週",(28-$G$12)/28,(DAY(EOMONTH($K$10,0))-$G$12)/DAY(EOMONTH($K$10,0)))),2)))</f>
        <v/>
      </c>
      <c r="AS14" s="46"/>
      <c r="AT14" s="51"/>
      <c r="AU14" s="52"/>
      <c r="AV14" s="107" t="str">
        <f>IFERROR(VLOOKUP(K14,別添①勤務時間!$A$3:$K$39,10,FALSE),"")</f>
        <v/>
      </c>
      <c r="AW14" s="107" t="str">
        <f>IFERROR(VLOOKUP(L14,別添①勤務時間!$A$3:$K$39,10,FALSE),"")</f>
        <v/>
      </c>
      <c r="AX14" s="107" t="str">
        <f>IFERROR(VLOOKUP(M14,別添①勤務時間!$A$3:$K$39,10,FALSE),"")</f>
        <v/>
      </c>
      <c r="AY14" s="107" t="str">
        <f>IFERROR(VLOOKUP(N14,別添①勤務時間!$A$3:$K$39,10,FALSE),"")</f>
        <v/>
      </c>
      <c r="AZ14" s="107" t="str">
        <f>IFERROR(VLOOKUP(O14,別添①勤務時間!$A$3:$K$39,10,FALSE),"")</f>
        <v/>
      </c>
      <c r="BA14" s="107" t="str">
        <f>IFERROR(VLOOKUP(P14,別添①勤務時間!$A$3:$K$39,10,FALSE),"")</f>
        <v/>
      </c>
      <c r="BB14" s="107" t="str">
        <f>IFERROR(VLOOKUP(Q14,別添①勤務時間!$A$3:$K$39,10,FALSE),"")</f>
        <v/>
      </c>
      <c r="BC14" s="107" t="str">
        <f>IFERROR(VLOOKUP(R14,別添①勤務時間!$A$3:$K$39,10,FALSE),"")</f>
        <v/>
      </c>
      <c r="BD14" s="107" t="str">
        <f>IFERROR(VLOOKUP(S14,別添①勤務時間!$A$3:$K$39,10,FALSE),"")</f>
        <v/>
      </c>
      <c r="BE14" s="107" t="str">
        <f>IFERROR(VLOOKUP(T14,別添①勤務時間!$A$3:$K$39,10,FALSE),"")</f>
        <v/>
      </c>
      <c r="BF14" s="107" t="str">
        <f>IFERROR(VLOOKUP(U14,別添①勤務時間!$A$3:$K$39,10,FALSE),"")</f>
        <v/>
      </c>
      <c r="BG14" s="107" t="str">
        <f>IFERROR(VLOOKUP(V14,別添①勤務時間!$A$3:$K$39,10,FALSE),"")</f>
        <v/>
      </c>
      <c r="BH14" s="107" t="str">
        <f>IFERROR(VLOOKUP(W14,別添①勤務時間!$A$3:$K$39,10,FALSE),"")</f>
        <v/>
      </c>
      <c r="BI14" s="107" t="str">
        <f>IFERROR(VLOOKUP(X14,別添①勤務時間!$A$3:$K$39,10,FALSE),"")</f>
        <v/>
      </c>
      <c r="BJ14" s="107" t="str">
        <f>IFERROR(VLOOKUP(Y14,別添①勤務時間!$A$3:$K$39,10,FALSE),"")</f>
        <v/>
      </c>
      <c r="BK14" s="107" t="str">
        <f>IFERROR(VLOOKUP(Z14,別添①勤務時間!$A$3:$K$39,10,FALSE),"")</f>
        <v/>
      </c>
      <c r="BL14" s="107" t="str">
        <f>IFERROR(VLOOKUP(AA14,別添①勤務時間!$A$3:$K$39,10,FALSE),"")</f>
        <v/>
      </c>
      <c r="BM14" s="107" t="str">
        <f>IFERROR(VLOOKUP(AB14,別添①勤務時間!$A$3:$K$39,10,FALSE),"")</f>
        <v/>
      </c>
      <c r="BN14" s="107" t="str">
        <f>IFERROR(VLOOKUP(AC14,別添①勤務時間!$A$3:$K$39,10,FALSE),"")</f>
        <v/>
      </c>
      <c r="BO14" s="107" t="str">
        <f>IFERROR(VLOOKUP(AD14,別添①勤務時間!$A$3:$K$39,10,FALSE),"")</f>
        <v/>
      </c>
      <c r="BP14" s="107" t="str">
        <f>IFERROR(VLOOKUP(AE14,別添①勤務時間!$A$3:$K$39,10,FALSE),"")</f>
        <v/>
      </c>
      <c r="BQ14" s="107" t="str">
        <f>IFERROR(VLOOKUP(AF14,別添①勤務時間!$A$3:$K$39,10,FALSE),"")</f>
        <v/>
      </c>
      <c r="BR14" s="107" t="str">
        <f>IFERROR(VLOOKUP(AG14,別添①勤務時間!$A$3:$K$39,10,FALSE),"")</f>
        <v/>
      </c>
      <c r="BS14" s="107" t="str">
        <f>IFERROR(VLOOKUP(AH14,別添①勤務時間!$A$3:$K$39,10,FALSE),"")</f>
        <v/>
      </c>
      <c r="BT14" s="107" t="str">
        <f>IFERROR(VLOOKUP(AI14,別添①勤務時間!$A$3:$K$39,10,FALSE),"")</f>
        <v/>
      </c>
      <c r="BU14" s="107" t="str">
        <f>IFERROR(VLOOKUP(AJ14,別添①勤務時間!$A$3:$K$39,10,FALSE),"")</f>
        <v/>
      </c>
      <c r="BV14" s="107" t="str">
        <f>IFERROR(VLOOKUP(AK14,別添①勤務時間!$A$3:$K$39,10,FALSE),"")</f>
        <v/>
      </c>
      <c r="BW14" s="107" t="str">
        <f>IFERROR(VLOOKUP(AL14,別添①勤務時間!$A$3:$K$39,10,FALSE),"")</f>
        <v/>
      </c>
      <c r="BX14" s="107" t="str">
        <f>IFERROR(VLOOKUP(AM14,別添①勤務時間!$A$3:$K$39,10,FALSE),"")</f>
        <v/>
      </c>
      <c r="BY14" s="107" t="str">
        <f>IFERROR(VLOOKUP(AN14,別添①勤務時間!$A$3:$K$39,10,FALSE),"")</f>
        <v/>
      </c>
      <c r="BZ14" s="107" t="str">
        <f>IFERROR(VLOOKUP(AO14,別添①勤務時間!$A$3:$K$39,10,FALSE),"")</f>
        <v/>
      </c>
    </row>
    <row r="15" spans="1:78" ht="22.8" customHeight="1">
      <c r="A15" s="74">
        <f t="shared" si="4"/>
        <v>3</v>
      </c>
      <c r="B15" s="47"/>
      <c r="C15" s="168"/>
      <c r="D15" s="212"/>
      <c r="E15" s="213"/>
      <c r="F15" s="215"/>
      <c r="G15" s="212"/>
      <c r="H15" s="213"/>
      <c r="I15" s="213"/>
      <c r="J15" s="214"/>
      <c r="K15" s="47"/>
      <c r="L15" s="48"/>
      <c r="M15" s="48"/>
      <c r="N15" s="48"/>
      <c r="O15" s="48"/>
      <c r="P15" s="48"/>
      <c r="Q15" s="50"/>
      <c r="R15" s="49"/>
      <c r="S15" s="48"/>
      <c r="T15" s="48"/>
      <c r="U15" s="48"/>
      <c r="V15" s="48"/>
      <c r="W15" s="48"/>
      <c r="X15" s="50"/>
      <c r="Y15" s="49"/>
      <c r="Z15" s="48"/>
      <c r="AA15" s="48"/>
      <c r="AB15" s="48"/>
      <c r="AC15" s="48"/>
      <c r="AD15" s="48"/>
      <c r="AE15" s="50"/>
      <c r="AF15" s="49"/>
      <c r="AG15" s="48"/>
      <c r="AH15" s="48"/>
      <c r="AI15" s="48"/>
      <c r="AJ15" s="48"/>
      <c r="AK15" s="48"/>
      <c r="AL15" s="50"/>
      <c r="AM15" s="48"/>
      <c r="AN15" s="48"/>
      <c r="AO15" s="50"/>
      <c r="AP15" s="39" t="str">
        <f t="shared" si="5"/>
        <v/>
      </c>
      <c r="AQ15" s="3" t="str">
        <f t="shared" ref="AQ15:AQ28" si="7">IF($AP15="","",IF($AP$3="4週",$AP15/4,$AP15/(DAY(EOMONTH($K$10,0))/7)))</f>
        <v/>
      </c>
      <c r="AR15" s="3" t="str">
        <f t="shared" si="6"/>
        <v/>
      </c>
      <c r="AS15" s="46"/>
      <c r="AT15" s="51"/>
      <c r="AU15" s="52"/>
      <c r="AV15" s="107" t="str">
        <f>IFERROR(VLOOKUP(K15,別添①勤務時間!$A$3:$K$39,10,FALSE),"")</f>
        <v/>
      </c>
      <c r="AW15" s="107" t="str">
        <f>IFERROR(VLOOKUP(L15,別添①勤務時間!$A$3:$K$39,10,FALSE),"")</f>
        <v/>
      </c>
      <c r="AX15" s="107" t="str">
        <f>IFERROR(VLOOKUP(M15,別添①勤務時間!$A$3:$K$39,10,FALSE),"")</f>
        <v/>
      </c>
      <c r="AY15" s="107" t="str">
        <f>IFERROR(VLOOKUP(N15,別添①勤務時間!$A$3:$K$39,10,FALSE),"")</f>
        <v/>
      </c>
      <c r="AZ15" s="107" t="str">
        <f>IFERROR(VLOOKUP(O15,別添①勤務時間!$A$3:$K$39,10,FALSE),"")</f>
        <v/>
      </c>
      <c r="BA15" s="107" t="str">
        <f>IFERROR(VLOOKUP(P15,別添①勤務時間!$A$3:$K$39,10,FALSE),"")</f>
        <v/>
      </c>
      <c r="BB15" s="107" t="str">
        <f>IFERROR(VLOOKUP(Q15,別添①勤務時間!$A$3:$K$39,10,FALSE),"")</f>
        <v/>
      </c>
      <c r="BC15" s="107" t="str">
        <f>IFERROR(VLOOKUP(R15,別添①勤務時間!$A$3:$K$39,10,FALSE),"")</f>
        <v/>
      </c>
      <c r="BD15" s="107" t="str">
        <f>IFERROR(VLOOKUP(S15,別添①勤務時間!$A$3:$K$39,10,FALSE),"")</f>
        <v/>
      </c>
      <c r="BE15" s="107" t="str">
        <f>IFERROR(VLOOKUP(T15,別添①勤務時間!$A$3:$K$39,10,FALSE),"")</f>
        <v/>
      </c>
      <c r="BF15" s="107" t="str">
        <f>IFERROR(VLOOKUP(U15,別添①勤務時間!$A$3:$K$39,10,FALSE),"")</f>
        <v/>
      </c>
      <c r="BG15" s="107" t="str">
        <f>IFERROR(VLOOKUP(V15,別添①勤務時間!$A$3:$K$39,10,FALSE),"")</f>
        <v/>
      </c>
      <c r="BH15" s="107" t="str">
        <f>IFERROR(VLOOKUP(W15,別添①勤務時間!$A$3:$K$39,10,FALSE),"")</f>
        <v/>
      </c>
      <c r="BI15" s="107" t="str">
        <f>IFERROR(VLOOKUP(X15,別添①勤務時間!$A$3:$K$39,10,FALSE),"")</f>
        <v/>
      </c>
      <c r="BJ15" s="107" t="str">
        <f>IFERROR(VLOOKUP(Y15,別添①勤務時間!$A$3:$K$39,10,FALSE),"")</f>
        <v/>
      </c>
      <c r="BK15" s="107" t="str">
        <f>IFERROR(VLOOKUP(Z15,別添①勤務時間!$A$3:$K$39,10,FALSE),"")</f>
        <v/>
      </c>
      <c r="BL15" s="107" t="str">
        <f>IFERROR(VLOOKUP(AA15,別添①勤務時間!$A$3:$K$39,10,FALSE),"")</f>
        <v/>
      </c>
      <c r="BM15" s="107" t="str">
        <f>IFERROR(VLOOKUP(AB15,別添①勤務時間!$A$3:$K$39,10,FALSE),"")</f>
        <v/>
      </c>
      <c r="BN15" s="107" t="str">
        <f>IFERROR(VLOOKUP(AC15,別添①勤務時間!$A$3:$K$39,10,FALSE),"")</f>
        <v/>
      </c>
      <c r="BO15" s="107" t="str">
        <f>IFERROR(VLOOKUP(AD15,別添①勤務時間!$A$3:$K$39,10,FALSE),"")</f>
        <v/>
      </c>
      <c r="BP15" s="107" t="str">
        <f>IFERROR(VLOOKUP(AE15,別添①勤務時間!$A$3:$K$39,10,FALSE),"")</f>
        <v/>
      </c>
      <c r="BQ15" s="107" t="str">
        <f>IFERROR(VLOOKUP(AF15,別添①勤務時間!$A$3:$K$39,10,FALSE),"")</f>
        <v/>
      </c>
      <c r="BR15" s="107" t="str">
        <f>IFERROR(VLOOKUP(AG15,別添①勤務時間!$A$3:$K$39,10,FALSE),"")</f>
        <v/>
      </c>
      <c r="BS15" s="107" t="str">
        <f>IFERROR(VLOOKUP(AH15,別添①勤務時間!$A$3:$K$39,10,FALSE),"")</f>
        <v/>
      </c>
      <c r="BT15" s="107" t="str">
        <f>IFERROR(VLOOKUP(AI15,別添①勤務時間!$A$3:$K$39,10,FALSE),"")</f>
        <v/>
      </c>
      <c r="BU15" s="107" t="str">
        <f>IFERROR(VLOOKUP(AJ15,別添①勤務時間!$A$3:$K$39,10,FALSE),"")</f>
        <v/>
      </c>
      <c r="BV15" s="107" t="str">
        <f>IFERROR(VLOOKUP(AK15,別添①勤務時間!$A$3:$K$39,10,FALSE),"")</f>
        <v/>
      </c>
      <c r="BW15" s="107" t="str">
        <f>IFERROR(VLOOKUP(AL15,別添①勤務時間!$A$3:$K$39,10,FALSE),"")</f>
        <v/>
      </c>
      <c r="BX15" s="107" t="str">
        <f>IFERROR(VLOOKUP(AM15,別添①勤務時間!$A$3:$K$39,10,FALSE),"")</f>
        <v/>
      </c>
      <c r="BY15" s="107" t="str">
        <f>IFERROR(VLOOKUP(AN15,別添①勤務時間!$A$3:$K$39,10,FALSE),"")</f>
        <v/>
      </c>
      <c r="BZ15" s="107" t="str">
        <f>IFERROR(VLOOKUP(AO15,別添①勤務時間!$A$3:$K$39,10,FALSE),"")</f>
        <v/>
      </c>
    </row>
    <row r="16" spans="1:78" ht="22.8" customHeight="1">
      <c r="A16" s="74">
        <f t="shared" si="4"/>
        <v>4</v>
      </c>
      <c r="B16" s="47"/>
      <c r="C16" s="168"/>
      <c r="D16" s="212"/>
      <c r="E16" s="213"/>
      <c r="F16" s="215"/>
      <c r="G16" s="212"/>
      <c r="H16" s="213"/>
      <c r="I16" s="213"/>
      <c r="J16" s="214"/>
      <c r="K16" s="47"/>
      <c r="L16" s="48"/>
      <c r="M16" s="48"/>
      <c r="N16" s="48"/>
      <c r="O16" s="48"/>
      <c r="P16" s="48"/>
      <c r="Q16" s="50"/>
      <c r="R16" s="49"/>
      <c r="S16" s="48"/>
      <c r="T16" s="48"/>
      <c r="U16" s="48"/>
      <c r="V16" s="48"/>
      <c r="W16" s="48"/>
      <c r="X16" s="50"/>
      <c r="Y16" s="49"/>
      <c r="Z16" s="48"/>
      <c r="AA16" s="48"/>
      <c r="AB16" s="48"/>
      <c r="AC16" s="48"/>
      <c r="AD16" s="48"/>
      <c r="AE16" s="50"/>
      <c r="AF16" s="49"/>
      <c r="AG16" s="48"/>
      <c r="AH16" s="48"/>
      <c r="AI16" s="48"/>
      <c r="AJ16" s="48"/>
      <c r="AK16" s="48"/>
      <c r="AL16" s="50"/>
      <c r="AM16" s="48"/>
      <c r="AN16" s="48"/>
      <c r="AO16" s="50"/>
      <c r="AP16" s="39" t="str">
        <f t="shared" si="5"/>
        <v/>
      </c>
      <c r="AQ16" s="3" t="str">
        <f t="shared" si="7"/>
        <v/>
      </c>
      <c r="AR16" s="3" t="str">
        <f t="shared" si="6"/>
        <v/>
      </c>
      <c r="AS16" s="46"/>
      <c r="AT16" s="51"/>
      <c r="AU16" s="52"/>
      <c r="AV16" s="107" t="str">
        <f>IFERROR(VLOOKUP(K16,別添①勤務時間!$A$3:$K$39,10,FALSE),"")</f>
        <v/>
      </c>
      <c r="AW16" s="107" t="str">
        <f>IFERROR(VLOOKUP(L16,別添①勤務時間!$A$3:$K$39,10,FALSE),"")</f>
        <v/>
      </c>
      <c r="AX16" s="107" t="str">
        <f>IFERROR(VLOOKUP(M16,別添①勤務時間!$A$3:$K$39,10,FALSE),"")</f>
        <v/>
      </c>
      <c r="AY16" s="107" t="str">
        <f>IFERROR(VLOOKUP(N16,別添①勤務時間!$A$3:$K$39,10,FALSE),"")</f>
        <v/>
      </c>
      <c r="AZ16" s="107" t="str">
        <f>IFERROR(VLOOKUP(O16,別添①勤務時間!$A$3:$K$39,10,FALSE),"")</f>
        <v/>
      </c>
      <c r="BA16" s="107" t="str">
        <f>IFERROR(VLOOKUP(P16,別添①勤務時間!$A$3:$K$39,10,FALSE),"")</f>
        <v/>
      </c>
      <c r="BB16" s="107" t="str">
        <f>IFERROR(VLOOKUP(Q16,別添①勤務時間!$A$3:$K$39,10,FALSE),"")</f>
        <v/>
      </c>
      <c r="BC16" s="107" t="str">
        <f>IFERROR(VLOOKUP(R16,別添①勤務時間!$A$3:$K$39,10,FALSE),"")</f>
        <v/>
      </c>
      <c r="BD16" s="107" t="str">
        <f>IFERROR(VLOOKUP(S16,別添①勤務時間!$A$3:$K$39,10,FALSE),"")</f>
        <v/>
      </c>
      <c r="BE16" s="107" t="str">
        <f>IFERROR(VLOOKUP(T16,別添①勤務時間!$A$3:$K$39,10,FALSE),"")</f>
        <v/>
      </c>
      <c r="BF16" s="107" t="str">
        <f>IFERROR(VLOOKUP(U16,別添①勤務時間!$A$3:$K$39,10,FALSE),"")</f>
        <v/>
      </c>
      <c r="BG16" s="107" t="str">
        <f>IFERROR(VLOOKUP(V16,別添①勤務時間!$A$3:$K$39,10,FALSE),"")</f>
        <v/>
      </c>
      <c r="BH16" s="107" t="str">
        <f>IFERROR(VLOOKUP(W16,別添①勤務時間!$A$3:$K$39,10,FALSE),"")</f>
        <v/>
      </c>
      <c r="BI16" s="107" t="str">
        <f>IFERROR(VLOOKUP(X16,別添①勤務時間!$A$3:$K$39,10,FALSE),"")</f>
        <v/>
      </c>
      <c r="BJ16" s="107" t="str">
        <f>IFERROR(VLOOKUP(Y16,別添①勤務時間!$A$3:$K$39,10,FALSE),"")</f>
        <v/>
      </c>
      <c r="BK16" s="107" t="str">
        <f>IFERROR(VLOOKUP(Z16,別添①勤務時間!$A$3:$K$39,10,FALSE),"")</f>
        <v/>
      </c>
      <c r="BL16" s="107" t="str">
        <f>IFERROR(VLOOKUP(AA16,別添①勤務時間!$A$3:$K$39,10,FALSE),"")</f>
        <v/>
      </c>
      <c r="BM16" s="107" t="str">
        <f>IFERROR(VLOOKUP(AB16,別添①勤務時間!$A$3:$K$39,10,FALSE),"")</f>
        <v/>
      </c>
      <c r="BN16" s="107" t="str">
        <f>IFERROR(VLOOKUP(AC16,別添①勤務時間!$A$3:$K$39,10,FALSE),"")</f>
        <v/>
      </c>
      <c r="BO16" s="107" t="str">
        <f>IFERROR(VLOOKUP(AD16,別添①勤務時間!$A$3:$K$39,10,FALSE),"")</f>
        <v/>
      </c>
      <c r="BP16" s="107" t="str">
        <f>IFERROR(VLOOKUP(AE16,別添①勤務時間!$A$3:$K$39,10,FALSE),"")</f>
        <v/>
      </c>
      <c r="BQ16" s="107" t="str">
        <f>IFERROR(VLOOKUP(AF16,別添①勤務時間!$A$3:$K$39,10,FALSE),"")</f>
        <v/>
      </c>
      <c r="BR16" s="107" t="str">
        <f>IFERROR(VLOOKUP(AG16,別添①勤務時間!$A$3:$K$39,10,FALSE),"")</f>
        <v/>
      </c>
      <c r="BS16" s="107" t="str">
        <f>IFERROR(VLOOKUP(AH16,別添①勤務時間!$A$3:$K$39,10,FALSE),"")</f>
        <v/>
      </c>
      <c r="BT16" s="107" t="str">
        <f>IFERROR(VLOOKUP(AI16,別添①勤務時間!$A$3:$K$39,10,FALSE),"")</f>
        <v/>
      </c>
      <c r="BU16" s="107" t="str">
        <f>IFERROR(VLOOKUP(AJ16,別添①勤務時間!$A$3:$K$39,10,FALSE),"")</f>
        <v/>
      </c>
      <c r="BV16" s="107" t="str">
        <f>IFERROR(VLOOKUP(AK16,別添①勤務時間!$A$3:$K$39,10,FALSE),"")</f>
        <v/>
      </c>
      <c r="BW16" s="107" t="str">
        <f>IFERROR(VLOOKUP(AL16,別添①勤務時間!$A$3:$K$39,10,FALSE),"")</f>
        <v/>
      </c>
      <c r="BX16" s="107" t="str">
        <f>IFERROR(VLOOKUP(AM16,別添①勤務時間!$A$3:$K$39,10,FALSE),"")</f>
        <v/>
      </c>
      <c r="BY16" s="107" t="str">
        <f>IFERROR(VLOOKUP(AN16,別添①勤務時間!$A$3:$K$39,10,FALSE),"")</f>
        <v/>
      </c>
      <c r="BZ16" s="107" t="str">
        <f>IFERROR(VLOOKUP(AO16,別添①勤務時間!$A$3:$K$39,10,FALSE),"")</f>
        <v/>
      </c>
    </row>
    <row r="17" spans="1:78" ht="22.8" customHeight="1">
      <c r="A17" s="74">
        <f t="shared" si="4"/>
        <v>5</v>
      </c>
      <c r="B17" s="47"/>
      <c r="C17" s="168"/>
      <c r="D17" s="212"/>
      <c r="E17" s="213"/>
      <c r="F17" s="215"/>
      <c r="G17" s="212"/>
      <c r="H17" s="213"/>
      <c r="I17" s="213"/>
      <c r="J17" s="214"/>
      <c r="K17" s="47"/>
      <c r="L17" s="48"/>
      <c r="M17" s="48"/>
      <c r="N17" s="48"/>
      <c r="O17" s="48"/>
      <c r="P17" s="48"/>
      <c r="Q17" s="50"/>
      <c r="R17" s="49"/>
      <c r="S17" s="48"/>
      <c r="T17" s="48"/>
      <c r="U17" s="48"/>
      <c r="V17" s="48"/>
      <c r="W17" s="48"/>
      <c r="X17" s="50"/>
      <c r="Y17" s="49"/>
      <c r="Z17" s="48"/>
      <c r="AA17" s="48"/>
      <c r="AB17" s="48"/>
      <c r="AC17" s="48"/>
      <c r="AD17" s="48"/>
      <c r="AE17" s="50"/>
      <c r="AF17" s="49"/>
      <c r="AG17" s="48"/>
      <c r="AH17" s="48"/>
      <c r="AI17" s="48"/>
      <c r="AJ17" s="48"/>
      <c r="AK17" s="48"/>
      <c r="AL17" s="50"/>
      <c r="AM17" s="48"/>
      <c r="AN17" s="48"/>
      <c r="AO17" s="50"/>
      <c r="AP17" s="39" t="str">
        <f t="shared" si="5"/>
        <v/>
      </c>
      <c r="AQ17" s="3" t="str">
        <f t="shared" si="7"/>
        <v/>
      </c>
      <c r="AR17" s="3" t="str">
        <f t="shared" si="6"/>
        <v/>
      </c>
      <c r="AS17" s="46"/>
      <c r="AT17" s="51"/>
      <c r="AU17" s="52"/>
      <c r="AV17" s="107" t="str">
        <f>IFERROR(VLOOKUP(K17,別添①勤務時間!$A$3:$K$39,10,FALSE),"")</f>
        <v/>
      </c>
      <c r="AW17" s="107" t="str">
        <f>IFERROR(VLOOKUP(L17,別添①勤務時間!$A$3:$K$39,10,FALSE),"")</f>
        <v/>
      </c>
      <c r="AX17" s="107" t="str">
        <f>IFERROR(VLOOKUP(M17,別添①勤務時間!$A$3:$K$39,10,FALSE),"")</f>
        <v/>
      </c>
      <c r="AY17" s="107" t="str">
        <f>IFERROR(VLOOKUP(N17,別添①勤務時間!$A$3:$K$39,10,FALSE),"")</f>
        <v/>
      </c>
      <c r="AZ17" s="107" t="str">
        <f>IFERROR(VLOOKUP(O17,別添①勤務時間!$A$3:$K$39,10,FALSE),"")</f>
        <v/>
      </c>
      <c r="BA17" s="107" t="str">
        <f>IFERROR(VLOOKUP(P17,別添①勤務時間!$A$3:$K$39,10,FALSE),"")</f>
        <v/>
      </c>
      <c r="BB17" s="107" t="str">
        <f>IFERROR(VLOOKUP(Q17,別添①勤務時間!$A$3:$K$39,10,FALSE),"")</f>
        <v/>
      </c>
      <c r="BC17" s="107" t="str">
        <f>IFERROR(VLOOKUP(R17,別添①勤務時間!$A$3:$K$39,10,FALSE),"")</f>
        <v/>
      </c>
      <c r="BD17" s="107" t="str">
        <f>IFERROR(VLOOKUP(S17,別添①勤務時間!$A$3:$K$39,10,FALSE),"")</f>
        <v/>
      </c>
      <c r="BE17" s="107" t="str">
        <f>IFERROR(VLOOKUP(T17,別添①勤務時間!$A$3:$K$39,10,FALSE),"")</f>
        <v/>
      </c>
      <c r="BF17" s="107" t="str">
        <f>IFERROR(VLOOKUP(U17,別添①勤務時間!$A$3:$K$39,10,FALSE),"")</f>
        <v/>
      </c>
      <c r="BG17" s="107" t="str">
        <f>IFERROR(VLOOKUP(V17,別添①勤務時間!$A$3:$K$39,10,FALSE),"")</f>
        <v/>
      </c>
      <c r="BH17" s="107" t="str">
        <f>IFERROR(VLOOKUP(W17,別添①勤務時間!$A$3:$K$39,10,FALSE),"")</f>
        <v/>
      </c>
      <c r="BI17" s="107" t="str">
        <f>IFERROR(VLOOKUP(X17,別添①勤務時間!$A$3:$K$39,10,FALSE),"")</f>
        <v/>
      </c>
      <c r="BJ17" s="107" t="str">
        <f>IFERROR(VLOOKUP(Y17,別添①勤務時間!$A$3:$K$39,10,FALSE),"")</f>
        <v/>
      </c>
      <c r="BK17" s="107" t="str">
        <f>IFERROR(VLOOKUP(Z17,別添①勤務時間!$A$3:$K$39,10,FALSE),"")</f>
        <v/>
      </c>
      <c r="BL17" s="107" t="str">
        <f>IFERROR(VLOOKUP(AA17,別添①勤務時間!$A$3:$K$39,10,FALSE),"")</f>
        <v/>
      </c>
      <c r="BM17" s="107" t="str">
        <f>IFERROR(VLOOKUP(AB17,別添①勤務時間!$A$3:$K$39,10,FALSE),"")</f>
        <v/>
      </c>
      <c r="BN17" s="107" t="str">
        <f>IFERROR(VLOOKUP(AC17,別添①勤務時間!$A$3:$K$39,10,FALSE),"")</f>
        <v/>
      </c>
      <c r="BO17" s="107" t="str">
        <f>IFERROR(VLOOKUP(AD17,別添①勤務時間!$A$3:$K$39,10,FALSE),"")</f>
        <v/>
      </c>
      <c r="BP17" s="107" t="str">
        <f>IFERROR(VLOOKUP(AE17,別添①勤務時間!$A$3:$K$39,10,FALSE),"")</f>
        <v/>
      </c>
      <c r="BQ17" s="107" t="str">
        <f>IFERROR(VLOOKUP(AF17,別添①勤務時間!$A$3:$K$39,10,FALSE),"")</f>
        <v/>
      </c>
      <c r="BR17" s="107" t="str">
        <f>IFERROR(VLOOKUP(AG17,別添①勤務時間!$A$3:$K$39,10,FALSE),"")</f>
        <v/>
      </c>
      <c r="BS17" s="107" t="str">
        <f>IFERROR(VLOOKUP(AH17,別添①勤務時間!$A$3:$K$39,10,FALSE),"")</f>
        <v/>
      </c>
      <c r="BT17" s="107" t="str">
        <f>IFERROR(VLOOKUP(AI17,別添①勤務時間!$A$3:$K$39,10,FALSE),"")</f>
        <v/>
      </c>
      <c r="BU17" s="107" t="str">
        <f>IFERROR(VLOOKUP(AJ17,別添①勤務時間!$A$3:$K$39,10,FALSE),"")</f>
        <v/>
      </c>
      <c r="BV17" s="107" t="str">
        <f>IFERROR(VLOOKUP(AK17,別添①勤務時間!$A$3:$K$39,10,FALSE),"")</f>
        <v/>
      </c>
      <c r="BW17" s="107" t="str">
        <f>IFERROR(VLOOKUP(AL17,別添①勤務時間!$A$3:$K$39,10,FALSE),"")</f>
        <v/>
      </c>
      <c r="BX17" s="107" t="str">
        <f>IFERROR(VLOOKUP(AM17,別添①勤務時間!$A$3:$K$39,10,FALSE),"")</f>
        <v/>
      </c>
      <c r="BY17" s="107" t="str">
        <f>IFERROR(VLOOKUP(AN17,別添①勤務時間!$A$3:$K$39,10,FALSE),"")</f>
        <v/>
      </c>
      <c r="BZ17" s="107" t="str">
        <f>IFERROR(VLOOKUP(AO17,別添①勤務時間!$A$3:$K$39,10,FALSE),"")</f>
        <v/>
      </c>
    </row>
    <row r="18" spans="1:78" ht="22.8" customHeight="1">
      <c r="A18" s="74">
        <f t="shared" si="4"/>
        <v>6</v>
      </c>
      <c r="B18" s="47"/>
      <c r="C18" s="168"/>
      <c r="D18" s="212"/>
      <c r="E18" s="213"/>
      <c r="F18" s="215"/>
      <c r="G18" s="212"/>
      <c r="H18" s="213"/>
      <c r="I18" s="213"/>
      <c r="J18" s="214"/>
      <c r="K18" s="47"/>
      <c r="L18" s="48"/>
      <c r="M18" s="48"/>
      <c r="N18" s="48"/>
      <c r="O18" s="48"/>
      <c r="P18" s="48"/>
      <c r="Q18" s="50"/>
      <c r="R18" s="49"/>
      <c r="S18" s="48"/>
      <c r="T18" s="48"/>
      <c r="U18" s="48"/>
      <c r="V18" s="48"/>
      <c r="W18" s="48"/>
      <c r="X18" s="50"/>
      <c r="Y18" s="49"/>
      <c r="Z18" s="48"/>
      <c r="AA18" s="48"/>
      <c r="AB18" s="48"/>
      <c r="AC18" s="48"/>
      <c r="AD18" s="48"/>
      <c r="AE18" s="50"/>
      <c r="AF18" s="49"/>
      <c r="AG18" s="48"/>
      <c r="AH18" s="48"/>
      <c r="AI18" s="48"/>
      <c r="AJ18" s="48"/>
      <c r="AK18" s="48"/>
      <c r="AL18" s="50"/>
      <c r="AM18" s="48"/>
      <c r="AN18" s="48"/>
      <c r="AO18" s="50"/>
      <c r="AP18" s="39" t="str">
        <f t="shared" si="5"/>
        <v/>
      </c>
      <c r="AQ18" s="3" t="str">
        <f t="shared" si="7"/>
        <v/>
      </c>
      <c r="AR18" s="3" t="str">
        <f t="shared" si="6"/>
        <v/>
      </c>
      <c r="AS18" s="46"/>
      <c r="AT18" s="51"/>
      <c r="AU18" s="52"/>
      <c r="AV18" s="107" t="str">
        <f>IFERROR(VLOOKUP(K18,別添①勤務時間!$A$3:$K$39,10,FALSE),"")</f>
        <v/>
      </c>
      <c r="AW18" s="107" t="str">
        <f>IFERROR(VLOOKUP(L18,別添①勤務時間!$A$3:$K$39,10,FALSE),"")</f>
        <v/>
      </c>
      <c r="AX18" s="107" t="str">
        <f>IFERROR(VLOOKUP(M18,別添①勤務時間!$A$3:$K$39,10,FALSE),"")</f>
        <v/>
      </c>
      <c r="AY18" s="107" t="str">
        <f>IFERROR(VLOOKUP(N18,別添①勤務時間!$A$3:$K$39,10,FALSE),"")</f>
        <v/>
      </c>
      <c r="AZ18" s="107" t="str">
        <f>IFERROR(VLOOKUP(O18,別添①勤務時間!$A$3:$K$39,10,FALSE),"")</f>
        <v/>
      </c>
      <c r="BA18" s="107" t="str">
        <f>IFERROR(VLOOKUP(P18,別添①勤務時間!$A$3:$K$39,10,FALSE),"")</f>
        <v/>
      </c>
      <c r="BB18" s="107" t="str">
        <f>IFERROR(VLOOKUP(Q18,別添①勤務時間!$A$3:$K$39,10,FALSE),"")</f>
        <v/>
      </c>
      <c r="BC18" s="107" t="str">
        <f>IFERROR(VLOOKUP(R18,別添①勤務時間!$A$3:$K$39,10,FALSE),"")</f>
        <v/>
      </c>
      <c r="BD18" s="107" t="str">
        <f>IFERROR(VLOOKUP(S18,別添①勤務時間!$A$3:$K$39,10,FALSE),"")</f>
        <v/>
      </c>
      <c r="BE18" s="107" t="str">
        <f>IFERROR(VLOOKUP(T18,別添①勤務時間!$A$3:$K$39,10,FALSE),"")</f>
        <v/>
      </c>
      <c r="BF18" s="107" t="str">
        <f>IFERROR(VLOOKUP(U18,別添①勤務時間!$A$3:$K$39,10,FALSE),"")</f>
        <v/>
      </c>
      <c r="BG18" s="107" t="str">
        <f>IFERROR(VLOOKUP(V18,別添①勤務時間!$A$3:$K$39,10,FALSE),"")</f>
        <v/>
      </c>
      <c r="BH18" s="107" t="str">
        <f>IFERROR(VLOOKUP(W18,別添①勤務時間!$A$3:$K$39,10,FALSE),"")</f>
        <v/>
      </c>
      <c r="BI18" s="107" t="str">
        <f>IFERROR(VLOOKUP(X18,別添①勤務時間!$A$3:$K$39,10,FALSE),"")</f>
        <v/>
      </c>
      <c r="BJ18" s="107" t="str">
        <f>IFERROR(VLOOKUP(Y18,別添①勤務時間!$A$3:$K$39,10,FALSE),"")</f>
        <v/>
      </c>
      <c r="BK18" s="107" t="str">
        <f>IFERROR(VLOOKUP(Z18,別添①勤務時間!$A$3:$K$39,10,FALSE),"")</f>
        <v/>
      </c>
      <c r="BL18" s="107" t="str">
        <f>IFERROR(VLOOKUP(AA18,別添①勤務時間!$A$3:$K$39,10,FALSE),"")</f>
        <v/>
      </c>
      <c r="BM18" s="107" t="str">
        <f>IFERROR(VLOOKUP(AB18,別添①勤務時間!$A$3:$K$39,10,FALSE),"")</f>
        <v/>
      </c>
      <c r="BN18" s="107" t="str">
        <f>IFERROR(VLOOKUP(AC18,別添①勤務時間!$A$3:$K$39,10,FALSE),"")</f>
        <v/>
      </c>
      <c r="BO18" s="107" t="str">
        <f>IFERROR(VLOOKUP(AD18,別添①勤務時間!$A$3:$K$39,10,FALSE),"")</f>
        <v/>
      </c>
      <c r="BP18" s="107" t="str">
        <f>IFERROR(VLOOKUP(AE18,別添①勤務時間!$A$3:$K$39,10,FALSE),"")</f>
        <v/>
      </c>
      <c r="BQ18" s="107" t="str">
        <f>IFERROR(VLOOKUP(AF18,別添①勤務時間!$A$3:$K$39,10,FALSE),"")</f>
        <v/>
      </c>
      <c r="BR18" s="107" t="str">
        <f>IFERROR(VLOOKUP(AG18,別添①勤務時間!$A$3:$K$39,10,FALSE),"")</f>
        <v/>
      </c>
      <c r="BS18" s="107" t="str">
        <f>IFERROR(VLOOKUP(AH18,別添①勤務時間!$A$3:$K$39,10,FALSE),"")</f>
        <v/>
      </c>
      <c r="BT18" s="107" t="str">
        <f>IFERROR(VLOOKUP(AI18,別添①勤務時間!$A$3:$K$39,10,FALSE),"")</f>
        <v/>
      </c>
      <c r="BU18" s="107" t="str">
        <f>IFERROR(VLOOKUP(AJ18,別添①勤務時間!$A$3:$K$39,10,FALSE),"")</f>
        <v/>
      </c>
      <c r="BV18" s="107" t="str">
        <f>IFERROR(VLOOKUP(AK18,別添①勤務時間!$A$3:$K$39,10,FALSE),"")</f>
        <v/>
      </c>
      <c r="BW18" s="107" t="str">
        <f>IFERROR(VLOOKUP(AL18,別添①勤務時間!$A$3:$K$39,10,FALSE),"")</f>
        <v/>
      </c>
      <c r="BX18" s="107" t="str">
        <f>IFERROR(VLOOKUP(AM18,別添①勤務時間!$A$3:$K$39,10,FALSE),"")</f>
        <v/>
      </c>
      <c r="BY18" s="107" t="str">
        <f>IFERROR(VLOOKUP(AN18,別添①勤務時間!$A$3:$K$39,10,FALSE),"")</f>
        <v/>
      </c>
      <c r="BZ18" s="107" t="str">
        <f>IFERROR(VLOOKUP(AO18,別添①勤務時間!$A$3:$K$39,10,FALSE),"")</f>
        <v/>
      </c>
    </row>
    <row r="19" spans="1:78" ht="22.8" customHeight="1">
      <c r="A19" s="74">
        <f t="shared" si="4"/>
        <v>7</v>
      </c>
      <c r="B19" s="47"/>
      <c r="C19" s="168"/>
      <c r="D19" s="212"/>
      <c r="E19" s="213"/>
      <c r="F19" s="215"/>
      <c r="G19" s="212"/>
      <c r="H19" s="213"/>
      <c r="I19" s="213"/>
      <c r="J19" s="214"/>
      <c r="K19" s="47"/>
      <c r="L19" s="48"/>
      <c r="M19" s="48"/>
      <c r="N19" s="48"/>
      <c r="O19" s="48"/>
      <c r="P19" s="48"/>
      <c r="Q19" s="50"/>
      <c r="R19" s="49"/>
      <c r="S19" s="48"/>
      <c r="T19" s="48"/>
      <c r="U19" s="48"/>
      <c r="V19" s="48"/>
      <c r="W19" s="48"/>
      <c r="X19" s="50"/>
      <c r="Y19" s="49"/>
      <c r="Z19" s="48"/>
      <c r="AA19" s="48"/>
      <c r="AB19" s="48"/>
      <c r="AC19" s="48"/>
      <c r="AD19" s="48"/>
      <c r="AE19" s="50"/>
      <c r="AF19" s="49"/>
      <c r="AG19" s="48"/>
      <c r="AH19" s="48"/>
      <c r="AI19" s="48"/>
      <c r="AJ19" s="48"/>
      <c r="AK19" s="48"/>
      <c r="AL19" s="50"/>
      <c r="AM19" s="48"/>
      <c r="AN19" s="48"/>
      <c r="AO19" s="50"/>
      <c r="AP19" s="39" t="str">
        <f t="shared" si="5"/>
        <v/>
      </c>
      <c r="AQ19" s="3" t="str">
        <f t="shared" si="7"/>
        <v/>
      </c>
      <c r="AR19" s="3" t="str">
        <f t="shared" si="6"/>
        <v/>
      </c>
      <c r="AS19" s="46"/>
      <c r="AT19" s="92"/>
      <c r="AU19" s="52"/>
      <c r="AV19" s="107" t="str">
        <f>IFERROR(VLOOKUP(K19,別添①勤務時間!$A$3:$K$39,10,FALSE),"")</f>
        <v/>
      </c>
      <c r="AW19" s="107" t="str">
        <f>IFERROR(VLOOKUP(L19,別添①勤務時間!$A$3:$K$39,10,FALSE),"")</f>
        <v/>
      </c>
      <c r="AX19" s="107" t="str">
        <f>IFERROR(VLOOKUP(M19,別添①勤務時間!$A$3:$K$39,10,FALSE),"")</f>
        <v/>
      </c>
      <c r="AY19" s="107" t="str">
        <f>IFERROR(VLOOKUP(N19,別添①勤務時間!$A$3:$K$39,10,FALSE),"")</f>
        <v/>
      </c>
      <c r="AZ19" s="107" t="str">
        <f>IFERROR(VLOOKUP(O19,別添①勤務時間!$A$3:$K$39,10,FALSE),"")</f>
        <v/>
      </c>
      <c r="BA19" s="107" t="str">
        <f>IFERROR(VLOOKUP(P19,別添①勤務時間!$A$3:$K$39,10,FALSE),"")</f>
        <v/>
      </c>
      <c r="BB19" s="107" t="str">
        <f>IFERROR(VLOOKUP(Q19,別添①勤務時間!$A$3:$K$39,10,FALSE),"")</f>
        <v/>
      </c>
      <c r="BC19" s="107" t="str">
        <f>IFERROR(VLOOKUP(R19,別添①勤務時間!$A$3:$K$39,10,FALSE),"")</f>
        <v/>
      </c>
      <c r="BD19" s="107" t="str">
        <f>IFERROR(VLOOKUP(S19,別添①勤務時間!$A$3:$K$39,10,FALSE),"")</f>
        <v/>
      </c>
      <c r="BE19" s="107" t="str">
        <f>IFERROR(VLOOKUP(T19,別添①勤務時間!$A$3:$K$39,10,FALSE),"")</f>
        <v/>
      </c>
      <c r="BF19" s="107" t="str">
        <f>IFERROR(VLOOKUP(U19,別添①勤務時間!$A$3:$K$39,10,FALSE),"")</f>
        <v/>
      </c>
      <c r="BG19" s="107" t="str">
        <f>IFERROR(VLOOKUP(V19,別添①勤務時間!$A$3:$K$39,10,FALSE),"")</f>
        <v/>
      </c>
      <c r="BH19" s="107" t="str">
        <f>IFERROR(VLOOKUP(W19,別添①勤務時間!$A$3:$K$39,10,FALSE),"")</f>
        <v/>
      </c>
      <c r="BI19" s="107" t="str">
        <f>IFERROR(VLOOKUP(X19,別添①勤務時間!$A$3:$K$39,10,FALSE),"")</f>
        <v/>
      </c>
      <c r="BJ19" s="107" t="str">
        <f>IFERROR(VLOOKUP(Y19,別添①勤務時間!$A$3:$K$39,10,FALSE),"")</f>
        <v/>
      </c>
      <c r="BK19" s="107" t="str">
        <f>IFERROR(VLOOKUP(Z19,別添①勤務時間!$A$3:$K$39,10,FALSE),"")</f>
        <v/>
      </c>
      <c r="BL19" s="107" t="str">
        <f>IFERROR(VLOOKUP(AA19,別添①勤務時間!$A$3:$K$39,10,FALSE),"")</f>
        <v/>
      </c>
      <c r="BM19" s="107" t="str">
        <f>IFERROR(VLOOKUP(AB19,別添①勤務時間!$A$3:$K$39,10,FALSE),"")</f>
        <v/>
      </c>
      <c r="BN19" s="107" t="str">
        <f>IFERROR(VLOOKUP(AC19,別添①勤務時間!$A$3:$K$39,10,FALSE),"")</f>
        <v/>
      </c>
      <c r="BO19" s="107" t="str">
        <f>IFERROR(VLOOKUP(AD19,別添①勤務時間!$A$3:$K$39,10,FALSE),"")</f>
        <v/>
      </c>
      <c r="BP19" s="107" t="str">
        <f>IFERROR(VLOOKUP(AE19,別添①勤務時間!$A$3:$K$39,10,FALSE),"")</f>
        <v/>
      </c>
      <c r="BQ19" s="107" t="str">
        <f>IFERROR(VLOOKUP(AF19,別添①勤務時間!$A$3:$K$39,10,FALSE),"")</f>
        <v/>
      </c>
      <c r="BR19" s="107" t="str">
        <f>IFERROR(VLOOKUP(AG19,別添①勤務時間!$A$3:$K$39,10,FALSE),"")</f>
        <v/>
      </c>
      <c r="BS19" s="107" t="str">
        <f>IFERROR(VLOOKUP(AH19,別添①勤務時間!$A$3:$K$39,10,FALSE),"")</f>
        <v/>
      </c>
      <c r="BT19" s="107" t="str">
        <f>IFERROR(VLOOKUP(AI19,別添①勤務時間!$A$3:$K$39,10,FALSE),"")</f>
        <v/>
      </c>
      <c r="BU19" s="107" t="str">
        <f>IFERROR(VLOOKUP(AJ19,別添①勤務時間!$A$3:$K$39,10,FALSE),"")</f>
        <v/>
      </c>
      <c r="BV19" s="107" t="str">
        <f>IFERROR(VLOOKUP(AK19,別添①勤務時間!$A$3:$K$39,10,FALSE),"")</f>
        <v/>
      </c>
      <c r="BW19" s="107" t="str">
        <f>IFERROR(VLOOKUP(AL19,別添①勤務時間!$A$3:$K$39,10,FALSE),"")</f>
        <v/>
      </c>
      <c r="BX19" s="107" t="str">
        <f>IFERROR(VLOOKUP(AM19,別添①勤務時間!$A$3:$K$39,10,FALSE),"")</f>
        <v/>
      </c>
      <c r="BY19" s="107" t="str">
        <f>IFERROR(VLOOKUP(AN19,別添①勤務時間!$A$3:$K$39,10,FALSE),"")</f>
        <v/>
      </c>
      <c r="BZ19" s="107" t="str">
        <f>IFERROR(VLOOKUP(AO19,別添①勤務時間!$A$3:$K$39,10,FALSE),"")</f>
        <v/>
      </c>
    </row>
    <row r="20" spans="1:78" ht="22.8" customHeight="1">
      <c r="A20" s="74">
        <f t="shared" si="4"/>
        <v>8</v>
      </c>
      <c r="B20" s="47"/>
      <c r="C20" s="168"/>
      <c r="D20" s="212"/>
      <c r="E20" s="213"/>
      <c r="F20" s="215"/>
      <c r="G20" s="212"/>
      <c r="H20" s="213"/>
      <c r="I20" s="213"/>
      <c r="J20" s="214"/>
      <c r="K20" s="47"/>
      <c r="L20" s="48"/>
      <c r="M20" s="48"/>
      <c r="N20" s="48"/>
      <c r="O20" s="48"/>
      <c r="P20" s="48"/>
      <c r="Q20" s="50"/>
      <c r="R20" s="49"/>
      <c r="S20" s="48"/>
      <c r="T20" s="48"/>
      <c r="U20" s="48"/>
      <c r="V20" s="48"/>
      <c r="W20" s="48"/>
      <c r="X20" s="50"/>
      <c r="Y20" s="49"/>
      <c r="Z20" s="48"/>
      <c r="AA20" s="48"/>
      <c r="AB20" s="48"/>
      <c r="AC20" s="48"/>
      <c r="AD20" s="48"/>
      <c r="AE20" s="50"/>
      <c r="AF20" s="49"/>
      <c r="AG20" s="48"/>
      <c r="AH20" s="48"/>
      <c r="AI20" s="48"/>
      <c r="AJ20" s="48"/>
      <c r="AK20" s="48"/>
      <c r="AL20" s="50"/>
      <c r="AM20" s="48"/>
      <c r="AN20" s="48"/>
      <c r="AO20" s="50"/>
      <c r="AP20" s="39" t="str">
        <f t="shared" si="5"/>
        <v/>
      </c>
      <c r="AQ20" s="3" t="str">
        <f t="shared" si="7"/>
        <v/>
      </c>
      <c r="AR20" s="3" t="str">
        <f t="shared" si="6"/>
        <v/>
      </c>
      <c r="AS20" s="46"/>
      <c r="AT20" s="51"/>
      <c r="AU20" s="52"/>
      <c r="AV20" s="107" t="str">
        <f>IFERROR(VLOOKUP(K20,別添①勤務時間!$A$3:$K$39,10,FALSE),"")</f>
        <v/>
      </c>
      <c r="AW20" s="107" t="str">
        <f>IFERROR(VLOOKUP(L20,別添①勤務時間!$A$3:$K$39,10,FALSE),"")</f>
        <v/>
      </c>
      <c r="AX20" s="107" t="str">
        <f>IFERROR(VLOOKUP(M20,別添①勤務時間!$A$3:$K$39,10,FALSE),"")</f>
        <v/>
      </c>
      <c r="AY20" s="107" t="str">
        <f>IFERROR(VLOOKUP(N20,別添①勤務時間!$A$3:$K$39,10,FALSE),"")</f>
        <v/>
      </c>
      <c r="AZ20" s="107" t="str">
        <f>IFERROR(VLOOKUP(O20,別添①勤務時間!$A$3:$K$39,10,FALSE),"")</f>
        <v/>
      </c>
      <c r="BA20" s="107" t="str">
        <f>IFERROR(VLOOKUP(P20,別添①勤務時間!$A$3:$K$39,10,FALSE),"")</f>
        <v/>
      </c>
      <c r="BB20" s="107" t="str">
        <f>IFERROR(VLOOKUP(Q20,別添①勤務時間!$A$3:$K$39,10,FALSE),"")</f>
        <v/>
      </c>
      <c r="BC20" s="107" t="str">
        <f>IFERROR(VLOOKUP(R20,別添①勤務時間!$A$3:$K$39,10,FALSE),"")</f>
        <v/>
      </c>
      <c r="BD20" s="107" t="str">
        <f>IFERROR(VLOOKUP(S20,別添①勤務時間!$A$3:$K$39,10,FALSE),"")</f>
        <v/>
      </c>
      <c r="BE20" s="107" t="str">
        <f>IFERROR(VLOOKUP(T20,別添①勤務時間!$A$3:$K$39,10,FALSE),"")</f>
        <v/>
      </c>
      <c r="BF20" s="107" t="str">
        <f>IFERROR(VLOOKUP(U20,別添①勤務時間!$A$3:$K$39,10,FALSE),"")</f>
        <v/>
      </c>
      <c r="BG20" s="107" t="str">
        <f>IFERROR(VLOOKUP(V20,別添①勤務時間!$A$3:$K$39,10,FALSE),"")</f>
        <v/>
      </c>
      <c r="BH20" s="107" t="str">
        <f>IFERROR(VLOOKUP(W20,別添①勤務時間!$A$3:$K$39,10,FALSE),"")</f>
        <v/>
      </c>
      <c r="BI20" s="107" t="str">
        <f>IFERROR(VLOOKUP(X20,別添①勤務時間!$A$3:$K$39,10,FALSE),"")</f>
        <v/>
      </c>
      <c r="BJ20" s="107" t="str">
        <f>IFERROR(VLOOKUP(Y20,別添①勤務時間!$A$3:$K$39,10,FALSE),"")</f>
        <v/>
      </c>
      <c r="BK20" s="107" t="str">
        <f>IFERROR(VLOOKUP(Z20,別添①勤務時間!$A$3:$K$39,10,FALSE),"")</f>
        <v/>
      </c>
      <c r="BL20" s="107" t="str">
        <f>IFERROR(VLOOKUP(AA20,別添①勤務時間!$A$3:$K$39,10,FALSE),"")</f>
        <v/>
      </c>
      <c r="BM20" s="107" t="str">
        <f>IFERROR(VLOOKUP(AB20,別添①勤務時間!$A$3:$K$39,10,FALSE),"")</f>
        <v/>
      </c>
      <c r="BN20" s="107" t="str">
        <f>IFERROR(VLOOKUP(AC20,別添①勤務時間!$A$3:$K$39,10,FALSE),"")</f>
        <v/>
      </c>
      <c r="BO20" s="107" t="str">
        <f>IFERROR(VLOOKUP(AD20,別添①勤務時間!$A$3:$K$39,10,FALSE),"")</f>
        <v/>
      </c>
      <c r="BP20" s="107" t="str">
        <f>IFERROR(VLOOKUP(AE20,別添①勤務時間!$A$3:$K$39,10,FALSE),"")</f>
        <v/>
      </c>
      <c r="BQ20" s="107" t="str">
        <f>IFERROR(VLOOKUP(AF20,別添①勤務時間!$A$3:$K$39,10,FALSE),"")</f>
        <v/>
      </c>
      <c r="BR20" s="107" t="str">
        <f>IFERROR(VLOOKUP(AG20,別添①勤務時間!$A$3:$K$39,10,FALSE),"")</f>
        <v/>
      </c>
      <c r="BS20" s="107" t="str">
        <f>IFERROR(VLOOKUP(AH20,別添①勤務時間!$A$3:$K$39,10,FALSE),"")</f>
        <v/>
      </c>
      <c r="BT20" s="107" t="str">
        <f>IFERROR(VLOOKUP(AI20,別添①勤務時間!$A$3:$K$39,10,FALSE),"")</f>
        <v/>
      </c>
      <c r="BU20" s="107" t="str">
        <f>IFERROR(VLOOKUP(AJ20,別添①勤務時間!$A$3:$K$39,10,FALSE),"")</f>
        <v/>
      </c>
      <c r="BV20" s="107" t="str">
        <f>IFERROR(VLOOKUP(AK20,別添①勤務時間!$A$3:$K$39,10,FALSE),"")</f>
        <v/>
      </c>
      <c r="BW20" s="107" t="str">
        <f>IFERROR(VLOOKUP(AL20,別添①勤務時間!$A$3:$K$39,10,FALSE),"")</f>
        <v/>
      </c>
      <c r="BX20" s="107" t="str">
        <f>IFERROR(VLOOKUP(AM20,別添①勤務時間!$A$3:$K$39,10,FALSE),"")</f>
        <v/>
      </c>
      <c r="BY20" s="107" t="str">
        <f>IFERROR(VLOOKUP(AN20,別添①勤務時間!$A$3:$K$39,10,FALSE),"")</f>
        <v/>
      </c>
      <c r="BZ20" s="107" t="str">
        <f>IFERROR(VLOOKUP(AO20,別添①勤務時間!$A$3:$K$39,10,FALSE),"")</f>
        <v/>
      </c>
    </row>
    <row r="21" spans="1:78" ht="22.8" customHeight="1">
      <c r="A21" s="74">
        <f t="shared" si="4"/>
        <v>9</v>
      </c>
      <c r="B21" s="47"/>
      <c r="C21" s="168"/>
      <c r="D21" s="212"/>
      <c r="E21" s="213"/>
      <c r="F21" s="215"/>
      <c r="G21" s="212"/>
      <c r="H21" s="213"/>
      <c r="I21" s="213"/>
      <c r="J21" s="214"/>
      <c r="K21" s="47"/>
      <c r="L21" s="48"/>
      <c r="M21" s="48"/>
      <c r="N21" s="48"/>
      <c r="O21" s="48"/>
      <c r="P21" s="48"/>
      <c r="Q21" s="50"/>
      <c r="R21" s="49"/>
      <c r="S21" s="48"/>
      <c r="T21" s="48"/>
      <c r="U21" s="48"/>
      <c r="V21" s="48"/>
      <c r="W21" s="48"/>
      <c r="X21" s="50"/>
      <c r="Y21" s="49"/>
      <c r="Z21" s="48"/>
      <c r="AA21" s="48"/>
      <c r="AB21" s="48"/>
      <c r="AC21" s="48"/>
      <c r="AD21" s="48"/>
      <c r="AE21" s="50"/>
      <c r="AF21" s="49"/>
      <c r="AG21" s="48"/>
      <c r="AH21" s="48"/>
      <c r="AI21" s="48"/>
      <c r="AJ21" s="48"/>
      <c r="AK21" s="48"/>
      <c r="AL21" s="50"/>
      <c r="AM21" s="48"/>
      <c r="AN21" s="48"/>
      <c r="AO21" s="50"/>
      <c r="AP21" s="39" t="str">
        <f t="shared" si="5"/>
        <v/>
      </c>
      <c r="AQ21" s="3" t="str">
        <f t="shared" si="7"/>
        <v/>
      </c>
      <c r="AR21" s="3" t="str">
        <f t="shared" si="6"/>
        <v/>
      </c>
      <c r="AS21" s="46"/>
      <c r="AT21" s="51"/>
      <c r="AU21" s="52"/>
      <c r="AV21" s="107" t="str">
        <f>IFERROR(VLOOKUP(K21,別添①勤務時間!$A$3:$K$39,10,FALSE),"")</f>
        <v/>
      </c>
      <c r="AW21" s="107" t="str">
        <f>IFERROR(VLOOKUP(L21,別添①勤務時間!$A$3:$K$39,10,FALSE),"")</f>
        <v/>
      </c>
      <c r="AX21" s="107" t="str">
        <f>IFERROR(VLOOKUP(M21,別添①勤務時間!$A$3:$K$39,10,FALSE),"")</f>
        <v/>
      </c>
      <c r="AY21" s="107" t="str">
        <f>IFERROR(VLOOKUP(N21,別添①勤務時間!$A$3:$K$39,10,FALSE),"")</f>
        <v/>
      </c>
      <c r="AZ21" s="107" t="str">
        <f>IFERROR(VLOOKUP(O21,別添①勤務時間!$A$3:$K$39,10,FALSE),"")</f>
        <v/>
      </c>
      <c r="BA21" s="107" t="str">
        <f>IFERROR(VLOOKUP(P21,別添①勤務時間!$A$3:$K$39,10,FALSE),"")</f>
        <v/>
      </c>
      <c r="BB21" s="107" t="str">
        <f>IFERROR(VLOOKUP(Q21,別添①勤務時間!$A$3:$K$39,10,FALSE),"")</f>
        <v/>
      </c>
      <c r="BC21" s="107" t="str">
        <f>IFERROR(VLOOKUP(R21,別添①勤務時間!$A$3:$K$39,10,FALSE),"")</f>
        <v/>
      </c>
      <c r="BD21" s="107" t="str">
        <f>IFERROR(VLOOKUP(S21,別添①勤務時間!$A$3:$K$39,10,FALSE),"")</f>
        <v/>
      </c>
      <c r="BE21" s="107" t="str">
        <f>IFERROR(VLOOKUP(T21,別添①勤務時間!$A$3:$K$39,10,FALSE),"")</f>
        <v/>
      </c>
      <c r="BF21" s="107" t="str">
        <f>IFERROR(VLOOKUP(U21,別添①勤務時間!$A$3:$K$39,10,FALSE),"")</f>
        <v/>
      </c>
      <c r="BG21" s="107" t="str">
        <f>IFERROR(VLOOKUP(V21,別添①勤務時間!$A$3:$K$39,10,FALSE),"")</f>
        <v/>
      </c>
      <c r="BH21" s="107" t="str">
        <f>IFERROR(VLOOKUP(W21,別添①勤務時間!$A$3:$K$39,10,FALSE),"")</f>
        <v/>
      </c>
      <c r="BI21" s="107" t="str">
        <f>IFERROR(VLOOKUP(X21,別添①勤務時間!$A$3:$K$39,10,FALSE),"")</f>
        <v/>
      </c>
      <c r="BJ21" s="107" t="str">
        <f>IFERROR(VLOOKUP(Y21,別添①勤務時間!$A$3:$K$39,10,FALSE),"")</f>
        <v/>
      </c>
      <c r="BK21" s="107" t="str">
        <f>IFERROR(VLOOKUP(Z21,別添①勤務時間!$A$3:$K$39,10,FALSE),"")</f>
        <v/>
      </c>
      <c r="BL21" s="107" t="str">
        <f>IFERROR(VLOOKUP(AA21,別添①勤務時間!$A$3:$K$39,10,FALSE),"")</f>
        <v/>
      </c>
      <c r="BM21" s="107" t="str">
        <f>IFERROR(VLOOKUP(AB21,別添①勤務時間!$A$3:$K$39,10,FALSE),"")</f>
        <v/>
      </c>
      <c r="BN21" s="107" t="str">
        <f>IFERROR(VLOOKUP(AC21,別添①勤務時間!$A$3:$K$39,10,FALSE),"")</f>
        <v/>
      </c>
      <c r="BO21" s="107" t="str">
        <f>IFERROR(VLOOKUP(AD21,別添①勤務時間!$A$3:$K$39,10,FALSE),"")</f>
        <v/>
      </c>
      <c r="BP21" s="107" t="str">
        <f>IFERROR(VLOOKUP(AE21,別添①勤務時間!$A$3:$K$39,10,FALSE),"")</f>
        <v/>
      </c>
      <c r="BQ21" s="107" t="str">
        <f>IFERROR(VLOOKUP(AF21,別添①勤務時間!$A$3:$K$39,10,FALSE),"")</f>
        <v/>
      </c>
      <c r="BR21" s="107" t="str">
        <f>IFERROR(VLOOKUP(AG21,別添①勤務時間!$A$3:$K$39,10,FALSE),"")</f>
        <v/>
      </c>
      <c r="BS21" s="107" t="str">
        <f>IFERROR(VLOOKUP(AH21,別添①勤務時間!$A$3:$K$39,10,FALSE),"")</f>
        <v/>
      </c>
      <c r="BT21" s="107" t="str">
        <f>IFERROR(VLOOKUP(AI21,別添①勤務時間!$A$3:$K$39,10,FALSE),"")</f>
        <v/>
      </c>
      <c r="BU21" s="107" t="str">
        <f>IFERROR(VLOOKUP(AJ21,別添①勤務時間!$A$3:$K$39,10,FALSE),"")</f>
        <v/>
      </c>
      <c r="BV21" s="107" t="str">
        <f>IFERROR(VLOOKUP(AK21,別添①勤務時間!$A$3:$K$39,10,FALSE),"")</f>
        <v/>
      </c>
      <c r="BW21" s="107" t="str">
        <f>IFERROR(VLOOKUP(AL21,別添①勤務時間!$A$3:$K$39,10,FALSE),"")</f>
        <v/>
      </c>
      <c r="BX21" s="107" t="str">
        <f>IFERROR(VLOOKUP(AM21,別添①勤務時間!$A$3:$K$39,10,FALSE),"")</f>
        <v/>
      </c>
      <c r="BY21" s="107" t="str">
        <f>IFERROR(VLOOKUP(AN21,別添①勤務時間!$A$3:$K$39,10,FALSE),"")</f>
        <v/>
      </c>
      <c r="BZ21" s="107" t="str">
        <f>IFERROR(VLOOKUP(AO21,別添①勤務時間!$A$3:$K$39,10,FALSE),"")</f>
        <v/>
      </c>
    </row>
    <row r="22" spans="1:78" ht="22.8" customHeight="1">
      <c r="A22" s="74">
        <f t="shared" si="4"/>
        <v>10</v>
      </c>
      <c r="B22" s="47"/>
      <c r="C22" s="168"/>
      <c r="D22" s="212"/>
      <c r="E22" s="213"/>
      <c r="F22" s="215"/>
      <c r="G22" s="212"/>
      <c r="H22" s="213"/>
      <c r="I22" s="213"/>
      <c r="J22" s="214"/>
      <c r="K22" s="47"/>
      <c r="L22" s="48"/>
      <c r="M22" s="48"/>
      <c r="N22" s="48"/>
      <c r="O22" s="48"/>
      <c r="P22" s="48"/>
      <c r="Q22" s="50"/>
      <c r="R22" s="49"/>
      <c r="S22" s="48"/>
      <c r="T22" s="48"/>
      <c r="U22" s="48"/>
      <c r="V22" s="48"/>
      <c r="W22" s="48"/>
      <c r="X22" s="50"/>
      <c r="Y22" s="49"/>
      <c r="Z22" s="48"/>
      <c r="AA22" s="48"/>
      <c r="AB22" s="48"/>
      <c r="AC22" s="48"/>
      <c r="AD22" s="48"/>
      <c r="AE22" s="50"/>
      <c r="AF22" s="49"/>
      <c r="AG22" s="48"/>
      <c r="AH22" s="48"/>
      <c r="AI22" s="48"/>
      <c r="AJ22" s="48"/>
      <c r="AK22" s="48"/>
      <c r="AL22" s="50"/>
      <c r="AM22" s="48"/>
      <c r="AN22" s="48"/>
      <c r="AO22" s="50"/>
      <c r="AP22" s="39" t="str">
        <f t="shared" si="5"/>
        <v/>
      </c>
      <c r="AQ22" s="3" t="str">
        <f t="shared" si="7"/>
        <v/>
      </c>
      <c r="AR22" s="3" t="str">
        <f t="shared" si="6"/>
        <v/>
      </c>
      <c r="AS22" s="46"/>
      <c r="AT22" s="51"/>
      <c r="AU22" s="52"/>
      <c r="AV22" s="107" t="str">
        <f>IFERROR(VLOOKUP(K22,別添①勤務時間!$A$3:$K$39,10,FALSE),"")</f>
        <v/>
      </c>
      <c r="AW22" s="107" t="str">
        <f>IFERROR(VLOOKUP(L22,別添①勤務時間!$A$3:$K$39,10,FALSE),"")</f>
        <v/>
      </c>
      <c r="AX22" s="107" t="str">
        <f>IFERROR(VLOOKUP(M22,別添①勤務時間!$A$3:$K$39,10,FALSE),"")</f>
        <v/>
      </c>
      <c r="AY22" s="107" t="str">
        <f>IFERROR(VLOOKUP(N22,別添①勤務時間!$A$3:$K$39,10,FALSE),"")</f>
        <v/>
      </c>
      <c r="AZ22" s="107" t="str">
        <f>IFERROR(VLOOKUP(O22,別添①勤務時間!$A$3:$K$39,10,FALSE),"")</f>
        <v/>
      </c>
      <c r="BA22" s="107" t="str">
        <f>IFERROR(VLOOKUP(P22,別添①勤務時間!$A$3:$K$39,10,FALSE),"")</f>
        <v/>
      </c>
      <c r="BB22" s="107" t="str">
        <f>IFERROR(VLOOKUP(Q22,別添①勤務時間!$A$3:$K$39,10,FALSE),"")</f>
        <v/>
      </c>
      <c r="BC22" s="107" t="str">
        <f>IFERROR(VLOOKUP(R22,別添①勤務時間!$A$3:$K$39,10,FALSE),"")</f>
        <v/>
      </c>
      <c r="BD22" s="107" t="str">
        <f>IFERROR(VLOOKUP(S22,別添①勤務時間!$A$3:$K$39,10,FALSE),"")</f>
        <v/>
      </c>
      <c r="BE22" s="107" t="str">
        <f>IFERROR(VLOOKUP(T22,別添①勤務時間!$A$3:$K$39,10,FALSE),"")</f>
        <v/>
      </c>
      <c r="BF22" s="107" t="str">
        <f>IFERROR(VLOOKUP(U22,別添①勤務時間!$A$3:$K$39,10,FALSE),"")</f>
        <v/>
      </c>
      <c r="BG22" s="107" t="str">
        <f>IFERROR(VLOOKUP(V22,別添①勤務時間!$A$3:$K$39,10,FALSE),"")</f>
        <v/>
      </c>
      <c r="BH22" s="107" t="str">
        <f>IFERROR(VLOOKUP(W22,別添①勤務時間!$A$3:$K$39,10,FALSE),"")</f>
        <v/>
      </c>
      <c r="BI22" s="107" t="str">
        <f>IFERROR(VLOOKUP(X22,別添①勤務時間!$A$3:$K$39,10,FALSE),"")</f>
        <v/>
      </c>
      <c r="BJ22" s="107" t="str">
        <f>IFERROR(VLOOKUP(Y22,別添①勤務時間!$A$3:$K$39,10,FALSE),"")</f>
        <v/>
      </c>
      <c r="BK22" s="107" t="str">
        <f>IFERROR(VLOOKUP(Z22,別添①勤務時間!$A$3:$K$39,10,FALSE),"")</f>
        <v/>
      </c>
      <c r="BL22" s="107" t="str">
        <f>IFERROR(VLOOKUP(AA22,別添①勤務時間!$A$3:$K$39,10,FALSE),"")</f>
        <v/>
      </c>
      <c r="BM22" s="107" t="str">
        <f>IFERROR(VLOOKUP(AB22,別添①勤務時間!$A$3:$K$39,10,FALSE),"")</f>
        <v/>
      </c>
      <c r="BN22" s="107" t="str">
        <f>IFERROR(VLOOKUP(AC22,別添①勤務時間!$A$3:$K$39,10,FALSE),"")</f>
        <v/>
      </c>
      <c r="BO22" s="107" t="str">
        <f>IFERROR(VLOOKUP(AD22,別添①勤務時間!$A$3:$K$39,10,FALSE),"")</f>
        <v/>
      </c>
      <c r="BP22" s="107" t="str">
        <f>IFERROR(VLOOKUP(AE22,別添①勤務時間!$A$3:$K$39,10,FALSE),"")</f>
        <v/>
      </c>
      <c r="BQ22" s="107" t="str">
        <f>IFERROR(VLOOKUP(AF22,別添①勤務時間!$A$3:$K$39,10,FALSE),"")</f>
        <v/>
      </c>
      <c r="BR22" s="107" t="str">
        <f>IFERROR(VLOOKUP(AG22,別添①勤務時間!$A$3:$K$39,10,FALSE),"")</f>
        <v/>
      </c>
      <c r="BS22" s="107" t="str">
        <f>IFERROR(VLOOKUP(AH22,別添①勤務時間!$A$3:$K$39,10,FALSE),"")</f>
        <v/>
      </c>
      <c r="BT22" s="107" t="str">
        <f>IFERROR(VLOOKUP(AI22,別添①勤務時間!$A$3:$K$39,10,FALSE),"")</f>
        <v/>
      </c>
      <c r="BU22" s="107" t="str">
        <f>IFERROR(VLOOKUP(AJ22,別添①勤務時間!$A$3:$K$39,10,FALSE),"")</f>
        <v/>
      </c>
      <c r="BV22" s="107" t="str">
        <f>IFERROR(VLOOKUP(AK22,別添①勤務時間!$A$3:$K$39,10,FALSE),"")</f>
        <v/>
      </c>
      <c r="BW22" s="107" t="str">
        <f>IFERROR(VLOOKUP(AL22,別添①勤務時間!$A$3:$K$39,10,FALSE),"")</f>
        <v/>
      </c>
      <c r="BX22" s="107" t="str">
        <f>IFERROR(VLOOKUP(AM22,別添①勤務時間!$A$3:$K$39,10,FALSE),"")</f>
        <v/>
      </c>
      <c r="BY22" s="107" t="str">
        <f>IFERROR(VLOOKUP(AN22,別添①勤務時間!$A$3:$K$39,10,FALSE),"")</f>
        <v/>
      </c>
      <c r="BZ22" s="107" t="str">
        <f>IFERROR(VLOOKUP(AO22,別添①勤務時間!$A$3:$K$39,10,FALSE),"")</f>
        <v/>
      </c>
    </row>
    <row r="23" spans="1:78" ht="22.8" customHeight="1">
      <c r="A23" s="74">
        <f t="shared" si="4"/>
        <v>11</v>
      </c>
      <c r="B23" s="47"/>
      <c r="C23" s="168"/>
      <c r="D23" s="212"/>
      <c r="E23" s="213"/>
      <c r="F23" s="215"/>
      <c r="G23" s="212"/>
      <c r="H23" s="213"/>
      <c r="I23" s="213"/>
      <c r="J23" s="214"/>
      <c r="K23" s="47"/>
      <c r="L23" s="48"/>
      <c r="M23" s="48"/>
      <c r="N23" s="48"/>
      <c r="O23" s="48"/>
      <c r="P23" s="48"/>
      <c r="Q23" s="50"/>
      <c r="R23" s="49"/>
      <c r="S23" s="48"/>
      <c r="T23" s="48"/>
      <c r="U23" s="48"/>
      <c r="V23" s="48"/>
      <c r="W23" s="48"/>
      <c r="X23" s="50"/>
      <c r="Y23" s="49"/>
      <c r="Z23" s="48"/>
      <c r="AA23" s="48"/>
      <c r="AB23" s="48"/>
      <c r="AC23" s="48"/>
      <c r="AD23" s="48"/>
      <c r="AE23" s="50"/>
      <c r="AF23" s="49"/>
      <c r="AG23" s="48"/>
      <c r="AH23" s="48"/>
      <c r="AI23" s="48"/>
      <c r="AJ23" s="48"/>
      <c r="AK23" s="48"/>
      <c r="AL23" s="50"/>
      <c r="AM23" s="48"/>
      <c r="AN23" s="48"/>
      <c r="AO23" s="50"/>
      <c r="AP23" s="39" t="str">
        <f t="shared" si="5"/>
        <v/>
      </c>
      <c r="AQ23" s="3" t="str">
        <f t="shared" si="7"/>
        <v/>
      </c>
      <c r="AR23" s="3" t="str">
        <f t="shared" si="6"/>
        <v/>
      </c>
      <c r="AS23" s="46"/>
      <c r="AT23" s="51"/>
      <c r="AU23" s="52"/>
      <c r="AV23" s="107" t="str">
        <f>IFERROR(VLOOKUP(K23,別添①勤務時間!$A$3:$K$39,10,FALSE),"")</f>
        <v/>
      </c>
      <c r="AW23" s="107" t="str">
        <f>IFERROR(VLOOKUP(L23,別添①勤務時間!$A$3:$K$39,10,FALSE),"")</f>
        <v/>
      </c>
      <c r="AX23" s="107" t="str">
        <f>IFERROR(VLOOKUP(M23,別添①勤務時間!$A$3:$K$39,10,FALSE),"")</f>
        <v/>
      </c>
      <c r="AY23" s="107" t="str">
        <f>IFERROR(VLOOKUP(N23,別添①勤務時間!$A$3:$K$39,10,FALSE),"")</f>
        <v/>
      </c>
      <c r="AZ23" s="107" t="str">
        <f>IFERROR(VLOOKUP(O23,別添①勤務時間!$A$3:$K$39,10,FALSE),"")</f>
        <v/>
      </c>
      <c r="BA23" s="107" t="str">
        <f>IFERROR(VLOOKUP(P23,別添①勤務時間!$A$3:$K$39,10,FALSE),"")</f>
        <v/>
      </c>
      <c r="BB23" s="107" t="str">
        <f>IFERROR(VLOOKUP(Q23,別添①勤務時間!$A$3:$K$39,10,FALSE),"")</f>
        <v/>
      </c>
      <c r="BC23" s="107" t="str">
        <f>IFERROR(VLOOKUP(R23,別添①勤務時間!$A$3:$K$39,10,FALSE),"")</f>
        <v/>
      </c>
      <c r="BD23" s="107" t="str">
        <f>IFERROR(VLOOKUP(S23,別添①勤務時間!$A$3:$K$39,10,FALSE),"")</f>
        <v/>
      </c>
      <c r="BE23" s="107" t="str">
        <f>IFERROR(VLOOKUP(T23,別添①勤務時間!$A$3:$K$39,10,FALSE),"")</f>
        <v/>
      </c>
      <c r="BF23" s="107" t="str">
        <f>IFERROR(VLOOKUP(U23,別添①勤務時間!$A$3:$K$39,10,FALSE),"")</f>
        <v/>
      </c>
      <c r="BG23" s="107" t="str">
        <f>IFERROR(VLOOKUP(V23,別添①勤務時間!$A$3:$K$39,10,FALSE),"")</f>
        <v/>
      </c>
      <c r="BH23" s="107" t="str">
        <f>IFERROR(VLOOKUP(W23,別添①勤務時間!$A$3:$K$39,10,FALSE),"")</f>
        <v/>
      </c>
      <c r="BI23" s="107" t="str">
        <f>IFERROR(VLOOKUP(X23,別添①勤務時間!$A$3:$K$39,10,FALSE),"")</f>
        <v/>
      </c>
      <c r="BJ23" s="107" t="str">
        <f>IFERROR(VLOOKUP(Y23,別添①勤務時間!$A$3:$K$39,10,FALSE),"")</f>
        <v/>
      </c>
      <c r="BK23" s="107" t="str">
        <f>IFERROR(VLOOKUP(Z23,別添①勤務時間!$A$3:$K$39,10,FALSE),"")</f>
        <v/>
      </c>
      <c r="BL23" s="107" t="str">
        <f>IFERROR(VLOOKUP(AA23,別添①勤務時間!$A$3:$K$39,10,FALSE),"")</f>
        <v/>
      </c>
      <c r="BM23" s="107" t="str">
        <f>IFERROR(VLOOKUP(AB23,別添①勤務時間!$A$3:$K$39,10,FALSE),"")</f>
        <v/>
      </c>
      <c r="BN23" s="107" t="str">
        <f>IFERROR(VLOOKUP(AC23,別添①勤務時間!$A$3:$K$39,10,FALSE),"")</f>
        <v/>
      </c>
      <c r="BO23" s="107" t="str">
        <f>IFERROR(VLOOKUP(AD23,別添①勤務時間!$A$3:$K$39,10,FALSE),"")</f>
        <v/>
      </c>
      <c r="BP23" s="107" t="str">
        <f>IFERROR(VLOOKUP(AE23,別添①勤務時間!$A$3:$K$39,10,FALSE),"")</f>
        <v/>
      </c>
      <c r="BQ23" s="107" t="str">
        <f>IFERROR(VLOOKUP(AF23,別添①勤務時間!$A$3:$K$39,10,FALSE),"")</f>
        <v/>
      </c>
      <c r="BR23" s="107" t="str">
        <f>IFERROR(VLOOKUP(AG23,別添①勤務時間!$A$3:$K$39,10,FALSE),"")</f>
        <v/>
      </c>
      <c r="BS23" s="107" t="str">
        <f>IFERROR(VLOOKUP(AH23,別添①勤務時間!$A$3:$K$39,10,FALSE),"")</f>
        <v/>
      </c>
      <c r="BT23" s="107" t="str">
        <f>IFERROR(VLOOKUP(AI23,別添①勤務時間!$A$3:$K$39,10,FALSE),"")</f>
        <v/>
      </c>
      <c r="BU23" s="107" t="str">
        <f>IFERROR(VLOOKUP(AJ23,別添①勤務時間!$A$3:$K$39,10,FALSE),"")</f>
        <v/>
      </c>
      <c r="BV23" s="107" t="str">
        <f>IFERROR(VLOOKUP(AK23,別添①勤務時間!$A$3:$K$39,10,FALSE),"")</f>
        <v/>
      </c>
      <c r="BW23" s="107" t="str">
        <f>IFERROR(VLOOKUP(AL23,別添①勤務時間!$A$3:$K$39,10,FALSE),"")</f>
        <v/>
      </c>
      <c r="BX23" s="107" t="str">
        <f>IFERROR(VLOOKUP(AM23,別添①勤務時間!$A$3:$K$39,10,FALSE),"")</f>
        <v/>
      </c>
      <c r="BY23" s="107" t="str">
        <f>IFERROR(VLOOKUP(AN23,別添①勤務時間!$A$3:$K$39,10,FALSE),"")</f>
        <v/>
      </c>
      <c r="BZ23" s="107" t="str">
        <f>IFERROR(VLOOKUP(AO23,別添①勤務時間!$A$3:$K$39,10,FALSE),"")</f>
        <v/>
      </c>
    </row>
    <row r="24" spans="1:78" ht="22.8" customHeight="1">
      <c r="A24" s="74">
        <f t="shared" si="4"/>
        <v>12</v>
      </c>
      <c r="B24" s="47"/>
      <c r="C24" s="168"/>
      <c r="D24" s="212"/>
      <c r="E24" s="213"/>
      <c r="F24" s="215"/>
      <c r="G24" s="212"/>
      <c r="H24" s="213"/>
      <c r="I24" s="213"/>
      <c r="J24" s="214"/>
      <c r="K24" s="47"/>
      <c r="L24" s="48"/>
      <c r="M24" s="48"/>
      <c r="N24" s="48"/>
      <c r="O24" s="48"/>
      <c r="P24" s="48"/>
      <c r="Q24" s="50"/>
      <c r="R24" s="49"/>
      <c r="S24" s="48"/>
      <c r="T24" s="48"/>
      <c r="U24" s="48"/>
      <c r="V24" s="48"/>
      <c r="W24" s="48"/>
      <c r="X24" s="50"/>
      <c r="Y24" s="49"/>
      <c r="Z24" s="48"/>
      <c r="AA24" s="48"/>
      <c r="AB24" s="48"/>
      <c r="AC24" s="48"/>
      <c r="AD24" s="48"/>
      <c r="AE24" s="50"/>
      <c r="AF24" s="49"/>
      <c r="AG24" s="48"/>
      <c r="AH24" s="48"/>
      <c r="AI24" s="48"/>
      <c r="AJ24" s="48"/>
      <c r="AK24" s="48"/>
      <c r="AL24" s="50"/>
      <c r="AM24" s="48"/>
      <c r="AN24" s="48"/>
      <c r="AO24" s="50"/>
      <c r="AP24" s="39" t="str">
        <f t="shared" si="5"/>
        <v/>
      </c>
      <c r="AQ24" s="3" t="str">
        <f t="shared" si="7"/>
        <v/>
      </c>
      <c r="AR24" s="3" t="str">
        <f t="shared" si="6"/>
        <v/>
      </c>
      <c r="AS24" s="46"/>
      <c r="AT24" s="51"/>
      <c r="AU24" s="52"/>
      <c r="AV24" s="107" t="str">
        <f>IFERROR(VLOOKUP(K24,別添①勤務時間!$A$3:$K$39,10,FALSE),"")</f>
        <v/>
      </c>
      <c r="AW24" s="107" t="str">
        <f>IFERROR(VLOOKUP(L24,別添①勤務時間!$A$3:$K$39,10,FALSE),"")</f>
        <v/>
      </c>
      <c r="AX24" s="107" t="str">
        <f>IFERROR(VLOOKUP(M24,別添①勤務時間!$A$3:$K$39,10,FALSE),"")</f>
        <v/>
      </c>
      <c r="AY24" s="107" t="str">
        <f>IFERROR(VLOOKUP(N24,別添①勤務時間!$A$3:$K$39,10,FALSE),"")</f>
        <v/>
      </c>
      <c r="AZ24" s="107" t="str">
        <f>IFERROR(VLOOKUP(O24,別添①勤務時間!$A$3:$K$39,10,FALSE),"")</f>
        <v/>
      </c>
      <c r="BA24" s="107" t="str">
        <f>IFERROR(VLOOKUP(P24,別添①勤務時間!$A$3:$K$39,10,FALSE),"")</f>
        <v/>
      </c>
      <c r="BB24" s="107" t="str">
        <f>IFERROR(VLOOKUP(Q24,別添①勤務時間!$A$3:$K$39,10,FALSE),"")</f>
        <v/>
      </c>
      <c r="BC24" s="107" t="str">
        <f>IFERROR(VLOOKUP(R24,別添①勤務時間!$A$3:$K$39,10,FALSE),"")</f>
        <v/>
      </c>
      <c r="BD24" s="107" t="str">
        <f>IFERROR(VLOOKUP(S24,別添①勤務時間!$A$3:$K$39,10,FALSE),"")</f>
        <v/>
      </c>
      <c r="BE24" s="107" t="str">
        <f>IFERROR(VLOOKUP(T24,別添①勤務時間!$A$3:$K$39,10,FALSE),"")</f>
        <v/>
      </c>
      <c r="BF24" s="107" t="str">
        <f>IFERROR(VLOOKUP(U24,別添①勤務時間!$A$3:$K$39,10,FALSE),"")</f>
        <v/>
      </c>
      <c r="BG24" s="107" t="str">
        <f>IFERROR(VLOOKUP(V24,別添①勤務時間!$A$3:$K$39,10,FALSE),"")</f>
        <v/>
      </c>
      <c r="BH24" s="107" t="str">
        <f>IFERROR(VLOOKUP(W24,別添①勤務時間!$A$3:$K$39,10,FALSE),"")</f>
        <v/>
      </c>
      <c r="BI24" s="107" t="str">
        <f>IFERROR(VLOOKUP(X24,別添①勤務時間!$A$3:$K$39,10,FALSE),"")</f>
        <v/>
      </c>
      <c r="BJ24" s="107" t="str">
        <f>IFERROR(VLOOKUP(Y24,別添①勤務時間!$A$3:$K$39,10,FALSE),"")</f>
        <v/>
      </c>
      <c r="BK24" s="107" t="str">
        <f>IFERROR(VLOOKUP(Z24,別添①勤務時間!$A$3:$K$39,10,FALSE),"")</f>
        <v/>
      </c>
      <c r="BL24" s="107" t="str">
        <f>IFERROR(VLOOKUP(AA24,別添①勤務時間!$A$3:$K$39,10,FALSE),"")</f>
        <v/>
      </c>
      <c r="BM24" s="107" t="str">
        <f>IFERROR(VLOOKUP(AB24,別添①勤務時間!$A$3:$K$39,10,FALSE),"")</f>
        <v/>
      </c>
      <c r="BN24" s="107" t="str">
        <f>IFERROR(VLOOKUP(AC24,別添①勤務時間!$A$3:$K$39,10,FALSE),"")</f>
        <v/>
      </c>
      <c r="BO24" s="107" t="str">
        <f>IFERROR(VLOOKUP(AD24,別添①勤務時間!$A$3:$K$39,10,FALSE),"")</f>
        <v/>
      </c>
      <c r="BP24" s="107" t="str">
        <f>IFERROR(VLOOKUP(AE24,別添①勤務時間!$A$3:$K$39,10,FALSE),"")</f>
        <v/>
      </c>
      <c r="BQ24" s="107" t="str">
        <f>IFERROR(VLOOKUP(AF24,別添①勤務時間!$A$3:$K$39,10,FALSE),"")</f>
        <v/>
      </c>
      <c r="BR24" s="107" t="str">
        <f>IFERROR(VLOOKUP(AG24,別添①勤務時間!$A$3:$K$39,10,FALSE),"")</f>
        <v/>
      </c>
      <c r="BS24" s="107" t="str">
        <f>IFERROR(VLOOKUP(AH24,別添①勤務時間!$A$3:$K$39,10,FALSE),"")</f>
        <v/>
      </c>
      <c r="BT24" s="107" t="str">
        <f>IFERROR(VLOOKUP(AI24,別添①勤務時間!$A$3:$K$39,10,FALSE),"")</f>
        <v/>
      </c>
      <c r="BU24" s="107" t="str">
        <f>IFERROR(VLOOKUP(AJ24,別添①勤務時間!$A$3:$K$39,10,FALSE),"")</f>
        <v/>
      </c>
      <c r="BV24" s="107" t="str">
        <f>IFERROR(VLOOKUP(AK24,別添①勤務時間!$A$3:$K$39,10,FALSE),"")</f>
        <v/>
      </c>
      <c r="BW24" s="107" t="str">
        <f>IFERROR(VLOOKUP(AL24,別添①勤務時間!$A$3:$K$39,10,FALSE),"")</f>
        <v/>
      </c>
      <c r="BX24" s="107" t="str">
        <f>IFERROR(VLOOKUP(AM24,別添①勤務時間!$A$3:$K$39,10,FALSE),"")</f>
        <v/>
      </c>
      <c r="BY24" s="107" t="str">
        <f>IFERROR(VLOOKUP(AN24,別添①勤務時間!$A$3:$K$39,10,FALSE),"")</f>
        <v/>
      </c>
      <c r="BZ24" s="107" t="str">
        <f>IFERROR(VLOOKUP(AO24,別添①勤務時間!$A$3:$K$39,10,FALSE),"")</f>
        <v/>
      </c>
    </row>
    <row r="25" spans="1:78" ht="22.8" customHeight="1">
      <c r="A25" s="74">
        <f t="shared" si="4"/>
        <v>13</v>
      </c>
      <c r="B25" s="47"/>
      <c r="C25" s="168"/>
      <c r="D25" s="212"/>
      <c r="E25" s="213"/>
      <c r="F25" s="215"/>
      <c r="G25" s="212"/>
      <c r="H25" s="213"/>
      <c r="I25" s="213"/>
      <c r="J25" s="214"/>
      <c r="K25" s="47"/>
      <c r="L25" s="48"/>
      <c r="M25" s="48"/>
      <c r="N25" s="48"/>
      <c r="O25" s="48"/>
      <c r="P25" s="48"/>
      <c r="Q25" s="50"/>
      <c r="R25" s="49"/>
      <c r="S25" s="48"/>
      <c r="T25" s="48"/>
      <c r="U25" s="48"/>
      <c r="V25" s="48"/>
      <c r="W25" s="48"/>
      <c r="X25" s="50"/>
      <c r="Y25" s="49"/>
      <c r="Z25" s="48"/>
      <c r="AA25" s="48"/>
      <c r="AB25" s="48"/>
      <c r="AC25" s="48"/>
      <c r="AD25" s="48"/>
      <c r="AE25" s="50"/>
      <c r="AF25" s="49"/>
      <c r="AG25" s="48"/>
      <c r="AH25" s="48"/>
      <c r="AI25" s="48"/>
      <c r="AJ25" s="48"/>
      <c r="AK25" s="48"/>
      <c r="AL25" s="50"/>
      <c r="AM25" s="48"/>
      <c r="AN25" s="48"/>
      <c r="AO25" s="50"/>
      <c r="AP25" s="39" t="str">
        <f>IF($G25="","",IFERROR(IF($AP$3="4週",SUM($AV25:$BW25),SUM($AV25:$BZ25)),""))</f>
        <v/>
      </c>
      <c r="AQ25" s="3" t="str">
        <f t="shared" si="7"/>
        <v/>
      </c>
      <c r="AR25" s="3" t="str">
        <f t="shared" si="6"/>
        <v/>
      </c>
      <c r="AS25" s="46"/>
      <c r="AT25" s="51"/>
      <c r="AU25" s="52"/>
      <c r="AV25" s="107" t="str">
        <f>IFERROR(VLOOKUP(K25,別添①勤務時間!$A$3:$K$39,10,FALSE),"")</f>
        <v/>
      </c>
      <c r="AW25" s="107" t="str">
        <f>IFERROR(VLOOKUP(L25,別添①勤務時間!$A$3:$K$39,10,FALSE),"")</f>
        <v/>
      </c>
      <c r="AX25" s="107" t="str">
        <f>IFERROR(VLOOKUP(M25,別添①勤務時間!$A$3:$K$39,10,FALSE),"")</f>
        <v/>
      </c>
      <c r="AY25" s="107" t="str">
        <f>IFERROR(VLOOKUP(N25,別添①勤務時間!$A$3:$K$39,10,FALSE),"")</f>
        <v/>
      </c>
      <c r="AZ25" s="107" t="str">
        <f>IFERROR(VLOOKUP(O25,別添①勤務時間!$A$3:$K$39,10,FALSE),"")</f>
        <v/>
      </c>
      <c r="BA25" s="107" t="str">
        <f>IFERROR(VLOOKUP(P25,別添①勤務時間!$A$3:$K$39,10,FALSE),"")</f>
        <v/>
      </c>
      <c r="BB25" s="107" t="str">
        <f>IFERROR(VLOOKUP(Q25,別添①勤務時間!$A$3:$K$39,10,FALSE),"")</f>
        <v/>
      </c>
      <c r="BC25" s="107" t="str">
        <f>IFERROR(VLOOKUP(R25,別添①勤務時間!$A$3:$K$39,10,FALSE),"")</f>
        <v/>
      </c>
      <c r="BD25" s="107" t="str">
        <f>IFERROR(VLOOKUP(S25,別添①勤務時間!$A$3:$K$39,10,FALSE),"")</f>
        <v/>
      </c>
      <c r="BE25" s="107" t="str">
        <f>IFERROR(VLOOKUP(T25,別添①勤務時間!$A$3:$K$39,10,FALSE),"")</f>
        <v/>
      </c>
      <c r="BF25" s="107" t="str">
        <f>IFERROR(VLOOKUP(U25,別添①勤務時間!$A$3:$K$39,10,FALSE),"")</f>
        <v/>
      </c>
      <c r="BG25" s="107" t="str">
        <f>IFERROR(VLOOKUP(V25,別添①勤務時間!$A$3:$K$39,10,FALSE),"")</f>
        <v/>
      </c>
      <c r="BH25" s="107" t="str">
        <f>IFERROR(VLOOKUP(W25,別添①勤務時間!$A$3:$K$39,10,FALSE),"")</f>
        <v/>
      </c>
      <c r="BI25" s="107" t="str">
        <f>IFERROR(VLOOKUP(X25,別添①勤務時間!$A$3:$K$39,10,FALSE),"")</f>
        <v/>
      </c>
      <c r="BJ25" s="107" t="str">
        <f>IFERROR(VLOOKUP(Y25,別添①勤務時間!$A$3:$K$39,10,FALSE),"")</f>
        <v/>
      </c>
      <c r="BK25" s="107" t="str">
        <f>IFERROR(VLOOKUP(Z25,別添①勤務時間!$A$3:$K$39,10,FALSE),"")</f>
        <v/>
      </c>
      <c r="BL25" s="107" t="str">
        <f>IFERROR(VLOOKUP(AA25,別添①勤務時間!$A$3:$K$39,10,FALSE),"")</f>
        <v/>
      </c>
      <c r="BM25" s="107" t="str">
        <f>IFERROR(VLOOKUP(AB25,別添①勤務時間!$A$3:$K$39,10,FALSE),"")</f>
        <v/>
      </c>
      <c r="BN25" s="107" t="str">
        <f>IFERROR(VLOOKUP(AC25,別添①勤務時間!$A$3:$K$39,10,FALSE),"")</f>
        <v/>
      </c>
      <c r="BO25" s="107" t="str">
        <f>IFERROR(VLOOKUP(AD25,別添①勤務時間!$A$3:$K$39,10,FALSE),"")</f>
        <v/>
      </c>
      <c r="BP25" s="107" t="str">
        <f>IFERROR(VLOOKUP(AE25,別添①勤務時間!$A$3:$K$39,10,FALSE),"")</f>
        <v/>
      </c>
      <c r="BQ25" s="107" t="str">
        <f>IFERROR(VLOOKUP(AF25,別添①勤務時間!$A$3:$K$39,10,FALSE),"")</f>
        <v/>
      </c>
      <c r="BR25" s="107" t="str">
        <f>IFERROR(VLOOKUP(AG25,別添①勤務時間!$A$3:$K$39,10,FALSE),"")</f>
        <v/>
      </c>
      <c r="BS25" s="107" t="str">
        <f>IFERROR(VLOOKUP(AH25,別添①勤務時間!$A$3:$K$39,10,FALSE),"")</f>
        <v/>
      </c>
      <c r="BT25" s="107" t="str">
        <f>IFERROR(VLOOKUP(AI25,別添①勤務時間!$A$3:$K$39,10,FALSE),"")</f>
        <v/>
      </c>
      <c r="BU25" s="107" t="str">
        <f>IFERROR(VLOOKUP(AJ25,別添①勤務時間!$A$3:$K$39,10,FALSE),"")</f>
        <v/>
      </c>
      <c r="BV25" s="107" t="str">
        <f>IFERROR(VLOOKUP(AK25,別添①勤務時間!$A$3:$K$39,10,FALSE),"")</f>
        <v/>
      </c>
      <c r="BW25" s="107" t="str">
        <f>IFERROR(VLOOKUP(AL25,別添①勤務時間!$A$3:$K$39,10,FALSE),"")</f>
        <v/>
      </c>
      <c r="BX25" s="107" t="str">
        <f>IFERROR(VLOOKUP(AM25,別添①勤務時間!$A$3:$K$39,10,FALSE),"")</f>
        <v/>
      </c>
      <c r="BY25" s="107" t="str">
        <f>IFERROR(VLOOKUP(AN25,別添①勤務時間!$A$3:$K$39,10,FALSE),"")</f>
        <v/>
      </c>
      <c r="BZ25" s="107" t="str">
        <f>IFERROR(VLOOKUP(AO25,別添①勤務時間!$A$3:$K$39,10,FALSE),"")</f>
        <v/>
      </c>
    </row>
    <row r="26" spans="1:78" ht="22.8" customHeight="1">
      <c r="A26" s="74">
        <f t="shared" si="4"/>
        <v>14</v>
      </c>
      <c r="B26" s="47"/>
      <c r="C26" s="168"/>
      <c r="D26" s="212"/>
      <c r="E26" s="213"/>
      <c r="F26" s="215"/>
      <c r="G26" s="212"/>
      <c r="H26" s="213"/>
      <c r="I26" s="213"/>
      <c r="J26" s="214"/>
      <c r="K26" s="47"/>
      <c r="L26" s="48"/>
      <c r="M26" s="48"/>
      <c r="N26" s="48"/>
      <c r="O26" s="48"/>
      <c r="P26" s="48"/>
      <c r="Q26" s="50"/>
      <c r="R26" s="49"/>
      <c r="S26" s="48"/>
      <c r="T26" s="48"/>
      <c r="U26" s="48"/>
      <c r="V26" s="48"/>
      <c r="W26" s="48"/>
      <c r="X26" s="50"/>
      <c r="Y26" s="49"/>
      <c r="Z26" s="48"/>
      <c r="AA26" s="48"/>
      <c r="AB26" s="48"/>
      <c r="AC26" s="48"/>
      <c r="AD26" s="48"/>
      <c r="AE26" s="50"/>
      <c r="AF26" s="49"/>
      <c r="AG26" s="48"/>
      <c r="AH26" s="48"/>
      <c r="AI26" s="48"/>
      <c r="AJ26" s="48"/>
      <c r="AK26" s="48"/>
      <c r="AL26" s="50"/>
      <c r="AM26" s="48"/>
      <c r="AN26" s="48"/>
      <c r="AO26" s="50"/>
      <c r="AP26" s="39" t="str">
        <f t="shared" si="5"/>
        <v/>
      </c>
      <c r="AQ26" s="3" t="str">
        <f t="shared" si="7"/>
        <v/>
      </c>
      <c r="AR26" s="3" t="str">
        <f t="shared" si="6"/>
        <v/>
      </c>
      <c r="AS26" s="46"/>
      <c r="AT26" s="51"/>
      <c r="AU26" s="52"/>
      <c r="AV26" s="107" t="str">
        <f>IFERROR(VLOOKUP(K26,別添①勤務時間!$A$3:$K$39,10,FALSE),"")</f>
        <v/>
      </c>
      <c r="AW26" s="107" t="str">
        <f>IFERROR(VLOOKUP(L26,別添①勤務時間!$A$3:$K$39,10,FALSE),"")</f>
        <v/>
      </c>
      <c r="AX26" s="107" t="str">
        <f>IFERROR(VLOOKUP(M26,別添①勤務時間!$A$3:$K$39,10,FALSE),"")</f>
        <v/>
      </c>
      <c r="AY26" s="107" t="str">
        <f>IFERROR(VLOOKUP(N26,別添①勤務時間!$A$3:$K$39,10,FALSE),"")</f>
        <v/>
      </c>
      <c r="AZ26" s="107" t="str">
        <f>IFERROR(VLOOKUP(O26,別添①勤務時間!$A$3:$K$39,10,FALSE),"")</f>
        <v/>
      </c>
      <c r="BA26" s="107" t="str">
        <f>IFERROR(VLOOKUP(P26,別添①勤務時間!$A$3:$K$39,10,FALSE),"")</f>
        <v/>
      </c>
      <c r="BB26" s="107" t="str">
        <f>IFERROR(VLOOKUP(Q26,別添①勤務時間!$A$3:$K$39,10,FALSE),"")</f>
        <v/>
      </c>
      <c r="BC26" s="107" t="str">
        <f>IFERROR(VLOOKUP(R26,別添①勤務時間!$A$3:$K$39,10,FALSE),"")</f>
        <v/>
      </c>
      <c r="BD26" s="107" t="str">
        <f>IFERROR(VLOOKUP(S26,別添①勤務時間!$A$3:$K$39,10,FALSE),"")</f>
        <v/>
      </c>
      <c r="BE26" s="107" t="str">
        <f>IFERROR(VLOOKUP(T26,別添①勤務時間!$A$3:$K$39,10,FALSE),"")</f>
        <v/>
      </c>
      <c r="BF26" s="107" t="str">
        <f>IFERROR(VLOOKUP(U26,別添①勤務時間!$A$3:$K$39,10,FALSE),"")</f>
        <v/>
      </c>
      <c r="BG26" s="107" t="str">
        <f>IFERROR(VLOOKUP(V26,別添①勤務時間!$A$3:$K$39,10,FALSE),"")</f>
        <v/>
      </c>
      <c r="BH26" s="107" t="str">
        <f>IFERROR(VLOOKUP(W26,別添①勤務時間!$A$3:$K$39,10,FALSE),"")</f>
        <v/>
      </c>
      <c r="BI26" s="107" t="str">
        <f>IFERROR(VLOOKUP(X26,別添①勤務時間!$A$3:$K$39,10,FALSE),"")</f>
        <v/>
      </c>
      <c r="BJ26" s="107" t="str">
        <f>IFERROR(VLOOKUP(Y26,別添①勤務時間!$A$3:$K$39,10,FALSE),"")</f>
        <v/>
      </c>
      <c r="BK26" s="107" t="str">
        <f>IFERROR(VLOOKUP(Z26,別添①勤務時間!$A$3:$K$39,10,FALSE),"")</f>
        <v/>
      </c>
      <c r="BL26" s="107" t="str">
        <f>IFERROR(VLOOKUP(AA26,別添①勤務時間!$A$3:$K$39,10,FALSE),"")</f>
        <v/>
      </c>
      <c r="BM26" s="107" t="str">
        <f>IFERROR(VLOOKUP(AB26,別添①勤務時間!$A$3:$K$39,10,FALSE),"")</f>
        <v/>
      </c>
      <c r="BN26" s="107" t="str">
        <f>IFERROR(VLOOKUP(AC26,別添①勤務時間!$A$3:$K$39,10,FALSE),"")</f>
        <v/>
      </c>
      <c r="BO26" s="107" t="str">
        <f>IFERROR(VLOOKUP(AD26,別添①勤務時間!$A$3:$K$39,10,FALSE),"")</f>
        <v/>
      </c>
      <c r="BP26" s="107" t="str">
        <f>IFERROR(VLOOKUP(AE26,別添①勤務時間!$A$3:$K$39,10,FALSE),"")</f>
        <v/>
      </c>
      <c r="BQ26" s="107" t="str">
        <f>IFERROR(VLOOKUP(AF26,別添①勤務時間!$A$3:$K$39,10,FALSE),"")</f>
        <v/>
      </c>
      <c r="BR26" s="107" t="str">
        <f>IFERROR(VLOOKUP(AG26,別添①勤務時間!$A$3:$K$39,10,FALSE),"")</f>
        <v/>
      </c>
      <c r="BS26" s="107" t="str">
        <f>IFERROR(VLOOKUP(AH26,別添①勤務時間!$A$3:$K$39,10,FALSE),"")</f>
        <v/>
      </c>
      <c r="BT26" s="107" t="str">
        <f>IFERROR(VLOOKUP(AI26,別添①勤務時間!$A$3:$K$39,10,FALSE),"")</f>
        <v/>
      </c>
      <c r="BU26" s="107" t="str">
        <f>IFERROR(VLOOKUP(AJ26,別添①勤務時間!$A$3:$K$39,10,FALSE),"")</f>
        <v/>
      </c>
      <c r="BV26" s="107" t="str">
        <f>IFERROR(VLOOKUP(AK26,別添①勤務時間!$A$3:$K$39,10,FALSE),"")</f>
        <v/>
      </c>
      <c r="BW26" s="107" t="str">
        <f>IFERROR(VLOOKUP(AL26,別添①勤務時間!$A$3:$K$39,10,FALSE),"")</f>
        <v/>
      </c>
      <c r="BX26" s="107" t="str">
        <f>IFERROR(VLOOKUP(AM26,別添①勤務時間!$A$3:$K$39,10,FALSE),"")</f>
        <v/>
      </c>
      <c r="BY26" s="107" t="str">
        <f>IFERROR(VLOOKUP(AN26,別添①勤務時間!$A$3:$K$39,10,FALSE),"")</f>
        <v/>
      </c>
      <c r="BZ26" s="107" t="str">
        <f>IFERROR(VLOOKUP(AO26,別添①勤務時間!$A$3:$K$39,10,FALSE),"")</f>
        <v/>
      </c>
    </row>
    <row r="27" spans="1:78" ht="22.8" customHeight="1">
      <c r="A27" s="74">
        <f t="shared" si="4"/>
        <v>15</v>
      </c>
      <c r="B27" s="47"/>
      <c r="C27" s="168"/>
      <c r="D27" s="212"/>
      <c r="E27" s="213"/>
      <c r="F27" s="215"/>
      <c r="G27" s="212"/>
      <c r="H27" s="213"/>
      <c r="I27" s="213"/>
      <c r="J27" s="214"/>
      <c r="K27" s="47"/>
      <c r="L27" s="48"/>
      <c r="M27" s="48"/>
      <c r="N27" s="48"/>
      <c r="O27" s="48"/>
      <c r="P27" s="48"/>
      <c r="Q27" s="50"/>
      <c r="R27" s="49"/>
      <c r="S27" s="48"/>
      <c r="T27" s="48"/>
      <c r="U27" s="48"/>
      <c r="V27" s="48"/>
      <c r="W27" s="48"/>
      <c r="X27" s="50"/>
      <c r="Y27" s="49"/>
      <c r="Z27" s="48"/>
      <c r="AA27" s="48"/>
      <c r="AB27" s="48"/>
      <c r="AC27" s="48"/>
      <c r="AD27" s="48"/>
      <c r="AE27" s="50"/>
      <c r="AF27" s="49"/>
      <c r="AG27" s="48"/>
      <c r="AH27" s="48"/>
      <c r="AI27" s="48"/>
      <c r="AJ27" s="48"/>
      <c r="AK27" s="48"/>
      <c r="AL27" s="50"/>
      <c r="AM27" s="48"/>
      <c r="AN27" s="48"/>
      <c r="AO27" s="50"/>
      <c r="AP27" s="39" t="str">
        <f t="shared" si="5"/>
        <v/>
      </c>
      <c r="AQ27" s="3" t="str">
        <f t="shared" si="7"/>
        <v/>
      </c>
      <c r="AR27" s="3" t="str">
        <f t="shared" si="6"/>
        <v/>
      </c>
      <c r="AS27" s="46"/>
      <c r="AT27" s="51"/>
      <c r="AU27" s="52"/>
      <c r="AV27" s="107" t="str">
        <f>IFERROR(VLOOKUP(K27,別添①勤務時間!$A$3:$K$39,10,FALSE),"")</f>
        <v/>
      </c>
      <c r="AW27" s="107" t="str">
        <f>IFERROR(VLOOKUP(L27,別添①勤務時間!$A$3:$K$39,10,FALSE),"")</f>
        <v/>
      </c>
      <c r="AX27" s="107" t="str">
        <f>IFERROR(VLOOKUP(M27,別添①勤務時間!$A$3:$K$39,10,FALSE),"")</f>
        <v/>
      </c>
      <c r="AY27" s="107" t="str">
        <f>IFERROR(VLOOKUP(N27,別添①勤務時間!$A$3:$K$39,10,FALSE),"")</f>
        <v/>
      </c>
      <c r="AZ27" s="107" t="str">
        <f>IFERROR(VLOOKUP(O27,別添①勤務時間!$A$3:$K$39,10,FALSE),"")</f>
        <v/>
      </c>
      <c r="BA27" s="107" t="str">
        <f>IFERROR(VLOOKUP(P27,別添①勤務時間!$A$3:$K$39,10,FALSE),"")</f>
        <v/>
      </c>
      <c r="BB27" s="107" t="str">
        <f>IFERROR(VLOOKUP(Q27,別添①勤務時間!$A$3:$K$39,10,FALSE),"")</f>
        <v/>
      </c>
      <c r="BC27" s="107" t="str">
        <f>IFERROR(VLOOKUP(R27,別添①勤務時間!$A$3:$K$39,10,FALSE),"")</f>
        <v/>
      </c>
      <c r="BD27" s="107" t="str">
        <f>IFERROR(VLOOKUP(S27,別添①勤務時間!$A$3:$K$39,10,FALSE),"")</f>
        <v/>
      </c>
      <c r="BE27" s="107" t="str">
        <f>IFERROR(VLOOKUP(T27,別添①勤務時間!$A$3:$K$39,10,FALSE),"")</f>
        <v/>
      </c>
      <c r="BF27" s="107" t="str">
        <f>IFERROR(VLOOKUP(U27,別添①勤務時間!$A$3:$K$39,10,FALSE),"")</f>
        <v/>
      </c>
      <c r="BG27" s="107" t="str">
        <f>IFERROR(VLOOKUP(V27,別添①勤務時間!$A$3:$K$39,10,FALSE),"")</f>
        <v/>
      </c>
      <c r="BH27" s="107" t="str">
        <f>IFERROR(VLOOKUP(W27,別添①勤務時間!$A$3:$K$39,10,FALSE),"")</f>
        <v/>
      </c>
      <c r="BI27" s="107" t="str">
        <f>IFERROR(VLOOKUP(X27,別添①勤務時間!$A$3:$K$39,10,FALSE),"")</f>
        <v/>
      </c>
      <c r="BJ27" s="107" t="str">
        <f>IFERROR(VLOOKUP(Y27,別添①勤務時間!$A$3:$K$39,10,FALSE),"")</f>
        <v/>
      </c>
      <c r="BK27" s="107" t="str">
        <f>IFERROR(VLOOKUP(Z27,別添①勤務時間!$A$3:$K$39,10,FALSE),"")</f>
        <v/>
      </c>
      <c r="BL27" s="107" t="str">
        <f>IFERROR(VLOOKUP(AA27,別添①勤務時間!$A$3:$K$39,10,FALSE),"")</f>
        <v/>
      </c>
      <c r="BM27" s="107" t="str">
        <f>IFERROR(VLOOKUP(AB27,別添①勤務時間!$A$3:$K$39,10,FALSE),"")</f>
        <v/>
      </c>
      <c r="BN27" s="107" t="str">
        <f>IFERROR(VLOOKUP(AC27,別添①勤務時間!$A$3:$K$39,10,FALSE),"")</f>
        <v/>
      </c>
      <c r="BO27" s="107" t="str">
        <f>IFERROR(VLOOKUP(AD27,別添①勤務時間!$A$3:$K$39,10,FALSE),"")</f>
        <v/>
      </c>
      <c r="BP27" s="107" t="str">
        <f>IFERROR(VLOOKUP(AE27,別添①勤務時間!$A$3:$K$39,10,FALSE),"")</f>
        <v/>
      </c>
      <c r="BQ27" s="107" t="str">
        <f>IFERROR(VLOOKUP(AF27,別添①勤務時間!$A$3:$K$39,10,FALSE),"")</f>
        <v/>
      </c>
      <c r="BR27" s="107" t="str">
        <f>IFERROR(VLOOKUP(AG27,別添①勤務時間!$A$3:$K$39,10,FALSE),"")</f>
        <v/>
      </c>
      <c r="BS27" s="107" t="str">
        <f>IFERROR(VLOOKUP(AH27,別添①勤務時間!$A$3:$K$39,10,FALSE),"")</f>
        <v/>
      </c>
      <c r="BT27" s="107" t="str">
        <f>IFERROR(VLOOKUP(AI27,別添①勤務時間!$A$3:$K$39,10,FALSE),"")</f>
        <v/>
      </c>
      <c r="BU27" s="107" t="str">
        <f>IFERROR(VLOOKUP(AJ27,別添①勤務時間!$A$3:$K$39,10,FALSE),"")</f>
        <v/>
      </c>
      <c r="BV27" s="107" t="str">
        <f>IFERROR(VLOOKUP(AK27,別添①勤務時間!$A$3:$K$39,10,FALSE),"")</f>
        <v/>
      </c>
      <c r="BW27" s="107" t="str">
        <f>IFERROR(VLOOKUP(AL27,別添①勤務時間!$A$3:$K$39,10,FALSE),"")</f>
        <v/>
      </c>
      <c r="BX27" s="107" t="str">
        <f>IFERROR(VLOOKUP(AM27,別添①勤務時間!$A$3:$K$39,10,FALSE),"")</f>
        <v/>
      </c>
      <c r="BY27" s="107" t="str">
        <f>IFERROR(VLOOKUP(AN27,別添①勤務時間!$A$3:$K$39,10,FALSE),"")</f>
        <v/>
      </c>
      <c r="BZ27" s="107" t="str">
        <f>IFERROR(VLOOKUP(AO27,別添①勤務時間!$A$3:$K$39,10,FALSE),"")</f>
        <v/>
      </c>
    </row>
    <row r="28" spans="1:78" ht="22.8" customHeight="1">
      <c r="A28" s="74">
        <f t="shared" si="4"/>
        <v>16</v>
      </c>
      <c r="B28" s="47"/>
      <c r="C28" s="168"/>
      <c r="D28" s="212"/>
      <c r="E28" s="213"/>
      <c r="F28" s="215"/>
      <c r="G28" s="212"/>
      <c r="H28" s="213"/>
      <c r="I28" s="213"/>
      <c r="J28" s="214"/>
      <c r="K28" s="47"/>
      <c r="L28" s="48"/>
      <c r="M28" s="48"/>
      <c r="N28" s="48"/>
      <c r="O28" s="48"/>
      <c r="P28" s="48"/>
      <c r="Q28" s="50"/>
      <c r="R28" s="49"/>
      <c r="S28" s="48"/>
      <c r="T28" s="48"/>
      <c r="U28" s="48"/>
      <c r="V28" s="48"/>
      <c r="W28" s="48"/>
      <c r="X28" s="50"/>
      <c r="Y28" s="49"/>
      <c r="Z28" s="48"/>
      <c r="AA28" s="48"/>
      <c r="AB28" s="48"/>
      <c r="AC28" s="48"/>
      <c r="AD28" s="48"/>
      <c r="AE28" s="50"/>
      <c r="AF28" s="49"/>
      <c r="AG28" s="48"/>
      <c r="AH28" s="48"/>
      <c r="AI28" s="48"/>
      <c r="AJ28" s="48"/>
      <c r="AK28" s="48"/>
      <c r="AL28" s="50"/>
      <c r="AM28" s="48"/>
      <c r="AN28" s="48"/>
      <c r="AO28" s="50"/>
      <c r="AP28" s="39" t="str">
        <f t="shared" si="5"/>
        <v/>
      </c>
      <c r="AQ28" s="3" t="str">
        <f t="shared" si="7"/>
        <v/>
      </c>
      <c r="AR28" s="3" t="str">
        <f t="shared" si="6"/>
        <v/>
      </c>
      <c r="AS28" s="46"/>
      <c r="AT28" s="51"/>
      <c r="AU28" s="52"/>
      <c r="AV28" s="107" t="str">
        <f>IFERROR(VLOOKUP(K28,別添①勤務時間!$A$3:$K$39,10,FALSE),"")</f>
        <v/>
      </c>
      <c r="AW28" s="107" t="str">
        <f>IFERROR(VLOOKUP(L28,別添①勤務時間!$A$3:$K$39,10,FALSE),"")</f>
        <v/>
      </c>
      <c r="AX28" s="107" t="str">
        <f>IFERROR(VLOOKUP(M28,別添①勤務時間!$A$3:$K$39,10,FALSE),"")</f>
        <v/>
      </c>
      <c r="AY28" s="107" t="str">
        <f>IFERROR(VLOOKUP(N28,別添①勤務時間!$A$3:$K$39,10,FALSE),"")</f>
        <v/>
      </c>
      <c r="AZ28" s="107" t="str">
        <f>IFERROR(VLOOKUP(O28,別添①勤務時間!$A$3:$K$39,10,FALSE),"")</f>
        <v/>
      </c>
      <c r="BA28" s="107" t="str">
        <f>IFERROR(VLOOKUP(P28,別添①勤務時間!$A$3:$K$39,10,FALSE),"")</f>
        <v/>
      </c>
      <c r="BB28" s="107" t="str">
        <f>IFERROR(VLOOKUP(Q28,別添①勤務時間!$A$3:$K$39,10,FALSE),"")</f>
        <v/>
      </c>
      <c r="BC28" s="107" t="str">
        <f>IFERROR(VLOOKUP(R28,別添①勤務時間!$A$3:$K$39,10,FALSE),"")</f>
        <v/>
      </c>
      <c r="BD28" s="107" t="str">
        <f>IFERROR(VLOOKUP(S28,別添①勤務時間!$A$3:$K$39,10,FALSE),"")</f>
        <v/>
      </c>
      <c r="BE28" s="107" t="str">
        <f>IFERROR(VLOOKUP(T28,別添①勤務時間!$A$3:$K$39,10,FALSE),"")</f>
        <v/>
      </c>
      <c r="BF28" s="107" t="str">
        <f>IFERROR(VLOOKUP(U28,別添①勤務時間!$A$3:$K$39,10,FALSE),"")</f>
        <v/>
      </c>
      <c r="BG28" s="107" t="str">
        <f>IFERROR(VLOOKUP(V28,別添①勤務時間!$A$3:$K$39,10,FALSE),"")</f>
        <v/>
      </c>
      <c r="BH28" s="107" t="str">
        <f>IFERROR(VLOOKUP(W28,別添①勤務時間!$A$3:$K$39,10,FALSE),"")</f>
        <v/>
      </c>
      <c r="BI28" s="107" t="str">
        <f>IFERROR(VLOOKUP(X28,別添①勤務時間!$A$3:$K$39,10,FALSE),"")</f>
        <v/>
      </c>
      <c r="BJ28" s="107" t="str">
        <f>IFERROR(VLOOKUP(Y28,別添①勤務時間!$A$3:$K$39,10,FALSE),"")</f>
        <v/>
      </c>
      <c r="BK28" s="107" t="str">
        <f>IFERROR(VLOOKUP(Z28,別添①勤務時間!$A$3:$K$39,10,FALSE),"")</f>
        <v/>
      </c>
      <c r="BL28" s="107" t="str">
        <f>IFERROR(VLOOKUP(AA28,別添①勤務時間!$A$3:$K$39,10,FALSE),"")</f>
        <v/>
      </c>
      <c r="BM28" s="107" t="str">
        <f>IFERROR(VLOOKUP(AB28,別添①勤務時間!$A$3:$K$39,10,FALSE),"")</f>
        <v/>
      </c>
      <c r="BN28" s="107" t="str">
        <f>IFERROR(VLOOKUP(AC28,別添①勤務時間!$A$3:$K$39,10,FALSE),"")</f>
        <v/>
      </c>
      <c r="BO28" s="107" t="str">
        <f>IFERROR(VLOOKUP(AD28,別添①勤務時間!$A$3:$K$39,10,FALSE),"")</f>
        <v/>
      </c>
      <c r="BP28" s="107" t="str">
        <f>IFERROR(VLOOKUP(AE28,別添①勤務時間!$A$3:$K$39,10,FALSE),"")</f>
        <v/>
      </c>
      <c r="BQ28" s="107" t="str">
        <f>IFERROR(VLOOKUP(AF28,別添①勤務時間!$A$3:$K$39,10,FALSE),"")</f>
        <v/>
      </c>
      <c r="BR28" s="107" t="str">
        <f>IFERROR(VLOOKUP(AG28,別添①勤務時間!$A$3:$K$39,10,FALSE),"")</f>
        <v/>
      </c>
      <c r="BS28" s="107" t="str">
        <f>IFERROR(VLOOKUP(AH28,別添①勤務時間!$A$3:$K$39,10,FALSE),"")</f>
        <v/>
      </c>
      <c r="BT28" s="107" t="str">
        <f>IFERROR(VLOOKUP(AI28,別添①勤務時間!$A$3:$K$39,10,FALSE),"")</f>
        <v/>
      </c>
      <c r="BU28" s="107" t="str">
        <f>IFERROR(VLOOKUP(AJ28,別添①勤務時間!$A$3:$K$39,10,FALSE),"")</f>
        <v/>
      </c>
      <c r="BV28" s="107" t="str">
        <f>IFERROR(VLOOKUP(AK28,別添①勤務時間!$A$3:$K$39,10,FALSE),"")</f>
        <v/>
      </c>
      <c r="BW28" s="107" t="str">
        <f>IFERROR(VLOOKUP(AL28,別添①勤務時間!$A$3:$K$39,10,FALSE),"")</f>
        <v/>
      </c>
      <c r="BX28" s="107" t="str">
        <f>IFERROR(VLOOKUP(AM28,別添①勤務時間!$A$3:$K$39,10,FALSE),"")</f>
        <v/>
      </c>
      <c r="BY28" s="107" t="str">
        <f>IFERROR(VLOOKUP(AN28,別添①勤務時間!$A$3:$K$39,10,FALSE),"")</f>
        <v/>
      </c>
      <c r="BZ28" s="107" t="str">
        <f>IFERROR(VLOOKUP(AO28,別添①勤務時間!$A$3:$K$39,10,FALSE),"")</f>
        <v/>
      </c>
    </row>
    <row r="29" spans="1:78" ht="22.8" customHeight="1">
      <c r="A29" s="69" t="s">
        <v>235</v>
      </c>
      <c r="B29" s="68"/>
      <c r="C29" s="68"/>
      <c r="D29" s="70"/>
      <c r="E29" s="70"/>
      <c r="F29" s="70"/>
      <c r="G29" s="70"/>
      <c r="H29" s="70"/>
      <c r="I29" s="70"/>
      <c r="J29" s="71"/>
      <c r="K29" s="77"/>
      <c r="L29" s="33"/>
      <c r="M29" s="33"/>
      <c r="N29" s="33"/>
      <c r="O29" s="33"/>
      <c r="P29" s="33"/>
      <c r="Q29" s="34"/>
      <c r="R29" s="32"/>
      <c r="S29" s="33"/>
      <c r="T29" s="33"/>
      <c r="U29" s="33"/>
      <c r="V29" s="33"/>
      <c r="W29" s="33"/>
      <c r="X29" s="34"/>
      <c r="Y29" s="32"/>
      <c r="Z29" s="33"/>
      <c r="AA29" s="33"/>
      <c r="AB29" s="33"/>
      <c r="AC29" s="33"/>
      <c r="AD29" s="33"/>
      <c r="AE29" s="34"/>
      <c r="AF29" s="32"/>
      <c r="AG29" s="33"/>
      <c r="AH29" s="33"/>
      <c r="AI29" s="33"/>
      <c r="AJ29" s="33"/>
      <c r="AK29" s="33"/>
      <c r="AL29" s="34"/>
      <c r="AM29" s="33"/>
      <c r="AN29" s="33"/>
      <c r="AO29" s="34"/>
      <c r="AP29" s="40"/>
      <c r="AQ29" s="35"/>
      <c r="AR29" s="35"/>
      <c r="AS29" s="37"/>
      <c r="AT29" s="33"/>
      <c r="AU29" s="36"/>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row>
    <row r="30" spans="1:78" ht="22.8" customHeight="1">
      <c r="A30" s="276" t="s">
        <v>69</v>
      </c>
      <c r="B30" s="193"/>
      <c r="C30" s="193"/>
      <c r="D30" s="193"/>
      <c r="E30" s="193"/>
      <c r="F30" s="193"/>
      <c r="G30" s="193"/>
      <c r="H30" s="193"/>
      <c r="I30" s="193"/>
      <c r="J30" s="277"/>
      <c r="K30" s="78">
        <f>AV30</f>
        <v>0</v>
      </c>
      <c r="L30" s="79">
        <f t="shared" ref="L30:AO30" si="8">AW30</f>
        <v>0</v>
      </c>
      <c r="M30" s="79">
        <f t="shared" si="8"/>
        <v>0</v>
      </c>
      <c r="N30" s="79">
        <f t="shared" si="8"/>
        <v>0</v>
      </c>
      <c r="O30" s="79">
        <f t="shared" si="8"/>
        <v>0</v>
      </c>
      <c r="P30" s="79">
        <f t="shared" si="8"/>
        <v>0</v>
      </c>
      <c r="Q30" s="80">
        <f t="shared" si="8"/>
        <v>0</v>
      </c>
      <c r="R30" s="81">
        <f t="shared" si="8"/>
        <v>0</v>
      </c>
      <c r="S30" s="79">
        <f t="shared" si="8"/>
        <v>0</v>
      </c>
      <c r="T30" s="79">
        <f t="shared" si="8"/>
        <v>0</v>
      </c>
      <c r="U30" s="79">
        <f t="shared" si="8"/>
        <v>0</v>
      </c>
      <c r="V30" s="79">
        <f t="shared" si="8"/>
        <v>0</v>
      </c>
      <c r="W30" s="79">
        <f t="shared" si="8"/>
        <v>0</v>
      </c>
      <c r="X30" s="80">
        <f t="shared" si="8"/>
        <v>0</v>
      </c>
      <c r="Y30" s="81">
        <f t="shared" si="8"/>
        <v>0</v>
      </c>
      <c r="Z30" s="79">
        <f t="shared" si="8"/>
        <v>0</v>
      </c>
      <c r="AA30" s="79">
        <f t="shared" si="8"/>
        <v>0</v>
      </c>
      <c r="AB30" s="79">
        <f t="shared" si="8"/>
        <v>0</v>
      </c>
      <c r="AC30" s="79">
        <f t="shared" si="8"/>
        <v>0</v>
      </c>
      <c r="AD30" s="79">
        <f t="shared" si="8"/>
        <v>0</v>
      </c>
      <c r="AE30" s="80">
        <f t="shared" si="8"/>
        <v>0</v>
      </c>
      <c r="AF30" s="81">
        <f t="shared" si="8"/>
        <v>0</v>
      </c>
      <c r="AG30" s="79">
        <f t="shared" si="8"/>
        <v>0</v>
      </c>
      <c r="AH30" s="79">
        <f t="shared" si="8"/>
        <v>0</v>
      </c>
      <c r="AI30" s="79">
        <f t="shared" si="8"/>
        <v>0</v>
      </c>
      <c r="AJ30" s="79">
        <f t="shared" si="8"/>
        <v>0</v>
      </c>
      <c r="AK30" s="79">
        <f t="shared" si="8"/>
        <v>0</v>
      </c>
      <c r="AL30" s="80">
        <f t="shared" si="8"/>
        <v>0</v>
      </c>
      <c r="AM30" s="79">
        <f t="shared" si="8"/>
        <v>0</v>
      </c>
      <c r="AN30" s="79">
        <f t="shared" si="8"/>
        <v>0</v>
      </c>
      <c r="AO30" s="80">
        <f t="shared" si="8"/>
        <v>0</v>
      </c>
      <c r="AP30" s="82">
        <f>IF(COUNTA($K30:$AO30)=0,"",SUM(IF($AP$3="4週",$K30:$AL30,$K30:$AO30)))</f>
        <v>0</v>
      </c>
      <c r="AQ30" s="83">
        <f>IF($AP30="","",IF($AP$3="4週",$AP30/4,$AP30/(DAY(EOMONTH($K$10,0))/7)))</f>
        <v>0</v>
      </c>
      <c r="AR30" s="44"/>
      <c r="AS30" s="38"/>
      <c r="AT30" s="38"/>
      <c r="AU30" s="45"/>
      <c r="AV30" s="108">
        <f>IFERROR(SUM(AV$12:AV$29),"")</f>
        <v>0</v>
      </c>
      <c r="AW30" s="108">
        <f t="shared" ref="AW30:BZ30" si="9">IFERROR(SUM(AW$12:AW$29),"")</f>
        <v>0</v>
      </c>
      <c r="AX30" s="108">
        <f t="shared" si="9"/>
        <v>0</v>
      </c>
      <c r="AY30" s="108">
        <f t="shared" si="9"/>
        <v>0</v>
      </c>
      <c r="AZ30" s="108">
        <f t="shared" si="9"/>
        <v>0</v>
      </c>
      <c r="BA30" s="108">
        <f t="shared" si="9"/>
        <v>0</v>
      </c>
      <c r="BB30" s="108">
        <f t="shared" si="9"/>
        <v>0</v>
      </c>
      <c r="BC30" s="108">
        <f t="shared" si="9"/>
        <v>0</v>
      </c>
      <c r="BD30" s="108">
        <f t="shared" si="9"/>
        <v>0</v>
      </c>
      <c r="BE30" s="108">
        <f t="shared" si="9"/>
        <v>0</v>
      </c>
      <c r="BF30" s="108">
        <f t="shared" si="9"/>
        <v>0</v>
      </c>
      <c r="BG30" s="108">
        <f t="shared" si="9"/>
        <v>0</v>
      </c>
      <c r="BH30" s="108">
        <f t="shared" si="9"/>
        <v>0</v>
      </c>
      <c r="BI30" s="108">
        <f t="shared" si="9"/>
        <v>0</v>
      </c>
      <c r="BJ30" s="108">
        <f t="shared" si="9"/>
        <v>0</v>
      </c>
      <c r="BK30" s="108">
        <f t="shared" si="9"/>
        <v>0</v>
      </c>
      <c r="BL30" s="108">
        <f t="shared" si="9"/>
        <v>0</v>
      </c>
      <c r="BM30" s="108">
        <f t="shared" si="9"/>
        <v>0</v>
      </c>
      <c r="BN30" s="108">
        <f t="shared" si="9"/>
        <v>0</v>
      </c>
      <c r="BO30" s="108">
        <f t="shared" si="9"/>
        <v>0</v>
      </c>
      <c r="BP30" s="108">
        <f t="shared" si="9"/>
        <v>0</v>
      </c>
      <c r="BQ30" s="108">
        <f t="shared" si="9"/>
        <v>0</v>
      </c>
      <c r="BR30" s="108">
        <f t="shared" si="9"/>
        <v>0</v>
      </c>
      <c r="BS30" s="108">
        <f t="shared" si="9"/>
        <v>0</v>
      </c>
      <c r="BT30" s="108">
        <f t="shared" si="9"/>
        <v>0</v>
      </c>
      <c r="BU30" s="108">
        <f t="shared" si="9"/>
        <v>0</v>
      </c>
      <c r="BV30" s="108">
        <f t="shared" si="9"/>
        <v>0</v>
      </c>
      <c r="BW30" s="108">
        <f t="shared" si="9"/>
        <v>0</v>
      </c>
      <c r="BX30" s="108">
        <f t="shared" si="9"/>
        <v>0</v>
      </c>
      <c r="BY30" s="108">
        <f t="shared" si="9"/>
        <v>0</v>
      </c>
      <c r="BZ30" s="108">
        <f t="shared" si="9"/>
        <v>0</v>
      </c>
    </row>
    <row r="31" spans="1:78" ht="22.8" customHeight="1" thickBot="1">
      <c r="A31" s="278" t="s">
        <v>83</v>
      </c>
      <c r="B31" s="279"/>
      <c r="C31" s="279"/>
      <c r="D31" s="279"/>
      <c r="E31" s="279"/>
      <c r="F31" s="279"/>
      <c r="G31" s="279"/>
      <c r="H31" s="279"/>
      <c r="I31" s="279"/>
      <c r="J31" s="280"/>
      <c r="K31" s="84"/>
      <c r="L31" s="85"/>
      <c r="M31" s="85"/>
      <c r="N31" s="85"/>
      <c r="O31" s="85"/>
      <c r="P31" s="85"/>
      <c r="Q31" s="86"/>
      <c r="R31" s="87"/>
      <c r="S31" s="85"/>
      <c r="T31" s="85"/>
      <c r="U31" s="85"/>
      <c r="V31" s="85"/>
      <c r="W31" s="85"/>
      <c r="X31" s="86"/>
      <c r="Y31" s="87"/>
      <c r="Z31" s="85"/>
      <c r="AA31" s="85"/>
      <c r="AB31" s="85"/>
      <c r="AC31" s="85"/>
      <c r="AD31" s="85"/>
      <c r="AE31" s="86"/>
      <c r="AF31" s="87"/>
      <c r="AG31" s="85"/>
      <c r="AH31" s="85"/>
      <c r="AI31" s="85"/>
      <c r="AJ31" s="85"/>
      <c r="AK31" s="85"/>
      <c r="AL31" s="86"/>
      <c r="AM31" s="88"/>
      <c r="AN31" s="88"/>
      <c r="AO31" s="89"/>
      <c r="AP31" s="90" t="str">
        <f>IF(COUNTA($K31:$AO31)=0,"",SUM(IF($AP$3="4週",$K31:$AL31,$K31:$AO31)))</f>
        <v/>
      </c>
      <c r="AQ31" s="91" t="str">
        <f>IF($AP31="","",IF($AP$3="4週",$AP31/4,$AP31/(DAY(EOMONTH($K$10,0))/7)))</f>
        <v/>
      </c>
      <c r="AR31" s="41"/>
      <c r="AS31" s="42"/>
      <c r="AT31" s="42"/>
      <c r="AU31" s="43"/>
    </row>
    <row r="32" spans="1:78" ht="22.8" customHeight="1" thickBot="1"/>
    <row r="33" spans="1:47" ht="71.400000000000006" customHeight="1" thickBot="1">
      <c r="A33" s="281" t="s">
        <v>5</v>
      </c>
      <c r="B33" s="282"/>
      <c r="C33" s="282"/>
      <c r="D33" s="282"/>
      <c r="E33" s="282"/>
      <c r="F33" s="282"/>
      <c r="G33" s="282"/>
      <c r="H33" s="282"/>
      <c r="I33" s="282"/>
      <c r="J33" s="282"/>
      <c r="K33" s="283"/>
      <c r="L33" s="284" t="str">
        <f>IF(別添①勤務時間!$L$40=0,"",別添①勤務時間!$L$40)</f>
        <v/>
      </c>
      <c r="M33" s="285"/>
      <c r="N33" s="285"/>
      <c r="O33" s="285"/>
      <c r="P33" s="285"/>
      <c r="Q33" s="285"/>
      <c r="R33" s="285"/>
      <c r="S33" s="285"/>
      <c r="T33" s="285"/>
      <c r="U33" s="285"/>
      <c r="V33" s="285"/>
      <c r="W33" s="285"/>
      <c r="X33" s="285"/>
      <c r="Y33" s="285"/>
      <c r="Z33" s="285"/>
      <c r="AA33" s="285"/>
      <c r="AB33" s="285"/>
      <c r="AC33" s="285"/>
      <c r="AD33" s="285"/>
      <c r="AE33" s="285"/>
      <c r="AF33" s="285"/>
      <c r="AG33" s="285"/>
      <c r="AH33" s="285"/>
      <c r="AI33" s="285"/>
      <c r="AJ33" s="285"/>
      <c r="AK33" s="285"/>
      <c r="AL33" s="285"/>
      <c r="AM33" s="285"/>
      <c r="AN33" s="285"/>
      <c r="AO33" s="285"/>
      <c r="AP33" s="285"/>
      <c r="AQ33" s="285"/>
      <c r="AR33" s="285"/>
      <c r="AS33" s="285"/>
      <c r="AT33" s="285"/>
      <c r="AU33" s="286"/>
    </row>
    <row r="35" spans="1:47" ht="22.8" customHeight="1">
      <c r="B35" s="287" t="s">
        <v>300</v>
      </c>
      <c r="C35" s="287"/>
      <c r="D35" s="287"/>
      <c r="E35" s="287"/>
      <c r="F35" s="287"/>
      <c r="G35" s="287"/>
      <c r="H35" s="288">
        <f ca="1">IFERROR(ROUNDDOWN($G$5/15,1),"-")</f>
        <v>0</v>
      </c>
      <c r="I35" s="288"/>
      <c r="J35" s="288"/>
      <c r="K35" s="288"/>
      <c r="L35" s="289" t="s">
        <v>252</v>
      </c>
      <c r="M35" s="289"/>
      <c r="N35" s="289"/>
      <c r="O35" s="289"/>
      <c r="P35" s="290">
        <f ca="1">IFERROR(ROUNDDOWN($H35*$AT$5,2),"")</f>
        <v>0</v>
      </c>
      <c r="Q35" s="290"/>
      <c r="R35" s="290"/>
      <c r="S35" s="290"/>
      <c r="T35" s="287" t="s">
        <v>308</v>
      </c>
      <c r="U35" s="287"/>
      <c r="V35" s="287"/>
      <c r="W35" s="287"/>
      <c r="X35" s="291">
        <f>SUM($H$41)</f>
        <v>0</v>
      </c>
      <c r="Y35" s="291"/>
      <c r="Z35" s="291"/>
      <c r="AA35" s="291"/>
    </row>
    <row r="37" spans="1:47" ht="22.8" customHeight="1">
      <c r="B37" s="271"/>
      <c r="C37" s="272"/>
      <c r="D37" s="273" t="s">
        <v>3</v>
      </c>
      <c r="E37" s="274"/>
      <c r="F37" s="274"/>
      <c r="G37" s="275"/>
      <c r="H37" s="273" t="s">
        <v>82</v>
      </c>
      <c r="I37" s="274"/>
      <c r="J37" s="274"/>
      <c r="K37" s="275"/>
      <c r="L37" s="273" t="s">
        <v>284</v>
      </c>
      <c r="M37" s="274"/>
      <c r="N37" s="274"/>
      <c r="O37" s="275"/>
      <c r="P37" s="273" t="s">
        <v>284</v>
      </c>
      <c r="Q37" s="274"/>
      <c r="R37" s="274"/>
      <c r="S37" s="275"/>
      <c r="T37" s="273" t="s">
        <v>284</v>
      </c>
      <c r="U37" s="274"/>
      <c r="V37" s="274"/>
      <c r="W37" s="275"/>
      <c r="X37" s="273" t="s">
        <v>284</v>
      </c>
      <c r="Y37" s="274"/>
      <c r="Z37" s="274"/>
      <c r="AA37" s="275"/>
      <c r="AB37" s="273" t="s">
        <v>284</v>
      </c>
      <c r="AC37" s="274"/>
      <c r="AD37" s="274"/>
      <c r="AE37" s="275"/>
      <c r="AF37" s="273" t="s">
        <v>284</v>
      </c>
      <c r="AG37" s="274"/>
      <c r="AH37" s="274"/>
      <c r="AI37" s="275"/>
      <c r="AJ37" s="273" t="s">
        <v>116</v>
      </c>
      <c r="AK37" s="274"/>
      <c r="AL37" s="274"/>
      <c r="AM37" s="275"/>
    </row>
    <row r="38" spans="1:47" ht="22.8" customHeight="1">
      <c r="B38" s="294"/>
      <c r="C38" s="295"/>
      <c r="D38" s="292" t="s">
        <v>117</v>
      </c>
      <c r="E38" s="293"/>
      <c r="F38" s="292" t="s">
        <v>118</v>
      </c>
      <c r="G38" s="293"/>
      <c r="H38" s="292" t="s">
        <v>117</v>
      </c>
      <c r="I38" s="293"/>
      <c r="J38" s="292" t="s">
        <v>118</v>
      </c>
      <c r="K38" s="293"/>
      <c r="L38" s="292" t="s">
        <v>117</v>
      </c>
      <c r="M38" s="293"/>
      <c r="N38" s="292" t="s">
        <v>118</v>
      </c>
      <c r="O38" s="293"/>
      <c r="P38" s="292" t="s">
        <v>117</v>
      </c>
      <c r="Q38" s="293"/>
      <c r="R38" s="292" t="s">
        <v>118</v>
      </c>
      <c r="S38" s="293"/>
      <c r="T38" s="292" t="s">
        <v>117</v>
      </c>
      <c r="U38" s="293"/>
      <c r="V38" s="292" t="s">
        <v>118</v>
      </c>
      <c r="W38" s="293"/>
      <c r="X38" s="292" t="s">
        <v>117</v>
      </c>
      <c r="Y38" s="293"/>
      <c r="Z38" s="292" t="s">
        <v>118</v>
      </c>
      <c r="AA38" s="293"/>
      <c r="AB38" s="292" t="s">
        <v>117</v>
      </c>
      <c r="AC38" s="293"/>
      <c r="AD38" s="292" t="s">
        <v>118</v>
      </c>
      <c r="AE38" s="293"/>
      <c r="AF38" s="292" t="s">
        <v>117</v>
      </c>
      <c r="AG38" s="293"/>
      <c r="AH38" s="292" t="s">
        <v>118</v>
      </c>
      <c r="AI38" s="293"/>
      <c r="AJ38" s="292" t="s">
        <v>117</v>
      </c>
      <c r="AK38" s="293"/>
      <c r="AL38" s="292" t="s">
        <v>118</v>
      </c>
      <c r="AM38" s="293"/>
    </row>
    <row r="39" spans="1:47" ht="22.8" customHeight="1">
      <c r="B39" s="292" t="s">
        <v>114</v>
      </c>
      <c r="C39" s="293"/>
      <c r="D39" s="236">
        <f>IF(D37="-","",COUNTIFS($B$12:$B$29,D$37,$C$12:$C$29,"A"))</f>
        <v>0</v>
      </c>
      <c r="E39" s="238"/>
      <c r="F39" s="236">
        <f>IF(D37="-","",COUNTIFS($B$12:$B$29,D$37,$C$12:$C$29,"B"))</f>
        <v>0</v>
      </c>
      <c r="G39" s="238"/>
      <c r="H39" s="236">
        <f>IF(H37="-","",COUNTIFS($B$12:$B$29,H$37,$C$12:$C$29,"A"))</f>
        <v>0</v>
      </c>
      <c r="I39" s="238"/>
      <c r="J39" s="236">
        <f>IF(H37="-","",COUNTIFS($B$12:$B$29,H$37,$C$12:$C$29,"B"))</f>
        <v>0</v>
      </c>
      <c r="K39" s="238"/>
      <c r="L39" s="236">
        <f>IF(L37="-","",COUNTIFS($B$12:$B$29,L$37,$C$12:$C$29,"A"))</f>
        <v>0</v>
      </c>
      <c r="M39" s="238"/>
      <c r="N39" s="236">
        <f>IF(L37="-","",COUNTIFS($B$12:$B$29,L$37,$C$12:$C$29,"B"))</f>
        <v>0</v>
      </c>
      <c r="O39" s="238"/>
      <c r="P39" s="236">
        <f>IF(P37="-","",COUNTIFS($B$12:$B$29,P$37,$C$12:$C$29,"A"))</f>
        <v>0</v>
      </c>
      <c r="Q39" s="238"/>
      <c r="R39" s="236">
        <f>IF(P37="-","",COUNTIFS($B$12:$B$29,P$37,$C$12:$C$29,"B"))</f>
        <v>0</v>
      </c>
      <c r="S39" s="238"/>
      <c r="T39" s="236">
        <f>IF(T37="-","",COUNTIFS($B$12:$B$29,T$37,$C$12:$C$29,"A"))</f>
        <v>0</v>
      </c>
      <c r="U39" s="238"/>
      <c r="V39" s="236">
        <f>IF(T37="-","",COUNTIFS($B$12:$B$29,T$37,$C$12:$C$29,"B"))</f>
        <v>0</v>
      </c>
      <c r="W39" s="238"/>
      <c r="X39" s="236">
        <f>IF(X37="-","",COUNTIFS($B$12:$B$29,X$37,$C$12:$C$29,"A"))</f>
        <v>0</v>
      </c>
      <c r="Y39" s="238"/>
      <c r="Z39" s="236">
        <f>IF(X37="-","",COUNTIFS($B$12:$B$29,X$37,$C$12:$C$29,"B"))</f>
        <v>0</v>
      </c>
      <c r="AA39" s="238"/>
      <c r="AB39" s="236">
        <f>IF(AB37="-","",COUNTIFS($B$12:$B$29,AB$37,$C$12:$C$29,"A"))</f>
        <v>0</v>
      </c>
      <c r="AC39" s="238"/>
      <c r="AD39" s="236">
        <f>IF(AB37="-","",COUNTIFS($B$12:$B$29,AB$37,$C$12:$C$29,"B"))</f>
        <v>0</v>
      </c>
      <c r="AE39" s="238"/>
      <c r="AF39" s="236">
        <f>IF(AF37="-","",COUNTIFS($B$12:$B$29,AF$37,$C$12:$C$29,"A"))</f>
        <v>0</v>
      </c>
      <c r="AG39" s="238"/>
      <c r="AH39" s="236">
        <f>IF(AF37="-","",COUNTIFS($B$12:$B$29,AF$37,$C$12:$C$29,"B"))</f>
        <v>0</v>
      </c>
      <c r="AI39" s="238"/>
      <c r="AJ39" s="236" t="str">
        <f>IF(AJ37="-","",COUNTIFS($B$12:$B$29,AJ$37,$C$12:$C$29,"A"))</f>
        <v/>
      </c>
      <c r="AK39" s="238"/>
      <c r="AL39" s="236" t="str">
        <f>IF(AJ37="-","",COUNTIFS($B$12:$B$29,AJ$37,$C$12:$C$29,"B"))</f>
        <v/>
      </c>
      <c r="AM39" s="238"/>
    </row>
    <row r="40" spans="1:47" ht="22.8" customHeight="1">
      <c r="B40" s="292" t="s">
        <v>115</v>
      </c>
      <c r="C40" s="293"/>
      <c r="D40" s="236">
        <f>IF(D37="-","",COUNTIFS($B$12:$B$29,D$37,$C$12:$C$29,"C"))</f>
        <v>0</v>
      </c>
      <c r="E40" s="238"/>
      <c r="F40" s="236">
        <f>IF(D37="-","",COUNTIFS($B$12:$B$29,D$37,$C$12:$C$29,"D"))</f>
        <v>0</v>
      </c>
      <c r="G40" s="238"/>
      <c r="H40" s="236">
        <f>IF(H37="-","",COUNTIFS($B$12:$B$29,H$37,$C$12:$C$29,"C"))</f>
        <v>0</v>
      </c>
      <c r="I40" s="238"/>
      <c r="J40" s="236">
        <f>IF(H37="-","",COUNTIFS($B$12:$B$29,H$37,$C$12:$C$29,"D"))</f>
        <v>0</v>
      </c>
      <c r="K40" s="238"/>
      <c r="L40" s="236">
        <f>IF(L37="-","",COUNTIFS($B$12:$B$29,L$37,$C$12:$C$29,"C"))</f>
        <v>0</v>
      </c>
      <c r="M40" s="238"/>
      <c r="N40" s="236">
        <f>IF(L37="-","",COUNTIFS($B$12:$B$29,L$37,$C$12:$C$29,"D"))</f>
        <v>0</v>
      </c>
      <c r="O40" s="238"/>
      <c r="P40" s="236">
        <f>IF(P37="-","",COUNTIFS($B$12:$B$29,P$37,$C$12:$C$29,"C"))</f>
        <v>0</v>
      </c>
      <c r="Q40" s="238"/>
      <c r="R40" s="236">
        <f>IF(P37="-","",COUNTIFS($B$12:$B$29,P$37,$C$12:$C$29,"D"))</f>
        <v>0</v>
      </c>
      <c r="S40" s="238"/>
      <c r="T40" s="236">
        <f>IF(T37="-","",COUNTIFS($B$12:$B$29,T$37,$C$12:$C$29,"C"))</f>
        <v>0</v>
      </c>
      <c r="U40" s="238"/>
      <c r="V40" s="236">
        <f>IF(T37="-","",COUNTIFS($B$12:$B$29,T$37,$C$12:$C$29,"D"))</f>
        <v>0</v>
      </c>
      <c r="W40" s="238"/>
      <c r="X40" s="236">
        <f>IF(X37="-","",COUNTIFS($B$12:$B$29,X$37,$C$12:$C$29,"C"))</f>
        <v>0</v>
      </c>
      <c r="Y40" s="238"/>
      <c r="Z40" s="236">
        <f>IF(X37="-","",COUNTIFS($B$12:$B$29,X$37,$C$12:$C$29,"D"))</f>
        <v>0</v>
      </c>
      <c r="AA40" s="238"/>
      <c r="AB40" s="236">
        <f>IF(AB37="-","",COUNTIFS($B$12:$B$29,AB$37,$C$12:$C$29,"C"))</f>
        <v>0</v>
      </c>
      <c r="AC40" s="238"/>
      <c r="AD40" s="236">
        <f>IF(AB37="-","",COUNTIFS($B$12:$B$29,AB$37,$C$12:$C$29,"D"))</f>
        <v>0</v>
      </c>
      <c r="AE40" s="238"/>
      <c r="AF40" s="236">
        <f>IF(AF37="-","",COUNTIFS($B$12:$B$29,AF$37,$C$12:$C$29,"C"))</f>
        <v>0</v>
      </c>
      <c r="AG40" s="238"/>
      <c r="AH40" s="236">
        <f>IF(AF37="-","",COUNTIFS($B$12:$B$29,AF$37,$C$12:$C$29,"D"))</f>
        <v>0</v>
      </c>
      <c r="AI40" s="238"/>
      <c r="AJ40" s="236" t="str">
        <f>IF(AJ37="-","",COUNTIFS($B$12:$B$29,AJ$37,$C$12:$C$29,"C"))</f>
        <v/>
      </c>
      <c r="AK40" s="238"/>
      <c r="AL40" s="236" t="str">
        <f>IF(AJ37="-","",COUNTIFS($B$12:$B$29,AJ$37,$C$12:$C$29,"D"))</f>
        <v/>
      </c>
      <c r="AM40" s="238"/>
      <c r="AP40" s="106"/>
    </row>
    <row r="41" spans="1:47" ht="22.8" customHeight="1">
      <c r="B41" s="292" t="s">
        <v>132</v>
      </c>
      <c r="C41" s="293"/>
      <c r="D41" s="296">
        <f>IF(D37="-","",ROUNDDOWN(SUMIFS($AQ$12:$AQ$29,$B$12:$B$29,D37,$AS$12:$AS$29,"")/$AT$5,1)+ROUNDDOWN(SUMIFS($AQ$12:$AQ$29,$B$12:$B$29,D37,$AS$12:$AS$29,"○")/(30*IF($AP$3="4週",(28-$G$12)/28,(DAY(EOMONTH($K$10,0))-$G$12)/DAY(EOMONTH($K$10,0)))),1))</f>
        <v>0</v>
      </c>
      <c r="E41" s="297"/>
      <c r="F41" s="297"/>
      <c r="G41" s="298"/>
      <c r="H41" s="296">
        <f>IF(H37="-","",ROUNDDOWN(SUMIFS($AQ$12:$AQ$29,$B$12:$B$29,H37,$AS$12:$AS$29,"")/$AT$5,1)+ROUNDDOWN(SUMIFS($AQ$12:$AQ$29,$B$12:$B$29,H37,$AS$12:$AS$29,"○")/(30*IF($AP$3="4週",(28-$G$12)/28,(DAY(EOMONTH($K$10,0))-$G$12)/DAY(EOMONTH($K$10,0)))),1))</f>
        <v>0</v>
      </c>
      <c r="I41" s="297"/>
      <c r="J41" s="297"/>
      <c r="K41" s="298"/>
      <c r="L41" s="296">
        <f>IF(L37="-","",ROUNDDOWN(SUMIFS($AQ$12:$AQ$29,$B$12:$B$29,L37,$AS$12:$AS$29,"")/$AT$5,1)+ROUNDDOWN(SUMIFS($AQ$12:$AQ$29,$B$12:$B$29,L37,$AS$12:$AS$29,"○")/(30*IF($AP$3="4週",(28-$G$12)/28,(DAY(EOMONTH($K$10,0))-$G$12)/DAY(EOMONTH($K$10,0)))),1))</f>
        <v>0</v>
      </c>
      <c r="M41" s="297"/>
      <c r="N41" s="297"/>
      <c r="O41" s="298"/>
      <c r="P41" s="296">
        <f t="shared" ref="P41" si="10">IF(P37="-","",ROUNDDOWN(SUMIFS($AQ$12:$AQ$29,$B$12:$B$29,P37,$AS$12:$AS$29,"")/$AT$5,1)+ROUNDDOWN(SUMIFS($AQ$12:$AQ$29,$B$12:$B$29,P37,$AS$12:$AS$29,"○")/(30*IF($AP$3="4週",(28-$G$12)/28,(DAY(EOMONTH($K$10,0))-$G$12)/DAY(EOMONTH($K$10,0)))),1))</f>
        <v>0</v>
      </c>
      <c r="Q41" s="297"/>
      <c r="R41" s="297"/>
      <c r="S41" s="298"/>
      <c r="T41" s="296">
        <f t="shared" ref="T41" si="11">IF(T37="-","",ROUNDDOWN(SUMIFS($AQ$12:$AQ$29,$B$12:$B$29,T37,$AS$12:$AS$29,"")/$AT$5,1)+ROUNDDOWN(SUMIFS($AQ$12:$AQ$29,$B$12:$B$29,T37,$AS$12:$AS$29,"○")/(30*IF($AP$3="4週",(28-$G$12)/28,(DAY(EOMONTH($K$10,0))-$G$12)/DAY(EOMONTH($K$10,0)))),1))</f>
        <v>0</v>
      </c>
      <c r="U41" s="297"/>
      <c r="V41" s="297"/>
      <c r="W41" s="298"/>
      <c r="X41" s="296">
        <f t="shared" ref="X41" si="12">IF(X37="-","",ROUNDDOWN(SUMIFS($AQ$12:$AQ$29,$B$12:$B$29,X37,$AS$12:$AS$29,"")/$AT$5,1)+ROUNDDOWN(SUMIFS($AQ$12:$AQ$29,$B$12:$B$29,X37,$AS$12:$AS$29,"○")/(30*IF($AP$3="4週",(28-$G$12)/28,(DAY(EOMONTH($K$10,0))-$G$12)/DAY(EOMONTH($K$10,0)))),1))</f>
        <v>0</v>
      </c>
      <c r="Y41" s="297"/>
      <c r="Z41" s="297"/>
      <c r="AA41" s="298"/>
      <c r="AB41" s="296">
        <f t="shared" ref="AB41" si="13">IF(AB37="-","",ROUNDDOWN(SUMIFS($AQ$12:$AQ$29,$B$12:$B$29,AB37,$AS$12:$AS$29,"")/$AT$5,1)+ROUNDDOWN(SUMIFS($AQ$12:$AQ$29,$B$12:$B$29,AB37,$AS$12:$AS$29,"○")/(30*IF($AP$3="4週",(28-$G$12)/28,(DAY(EOMONTH($K$10,0))-$G$12)/DAY(EOMONTH($K$10,0)))),1))</f>
        <v>0</v>
      </c>
      <c r="AC41" s="297"/>
      <c r="AD41" s="297"/>
      <c r="AE41" s="298"/>
      <c r="AF41" s="296">
        <f t="shared" ref="AF41" si="14">IF(AF37="-","",ROUNDDOWN(SUMIFS($AQ$12:$AQ$29,$B$12:$B$29,AF37,$AS$12:$AS$29,"")/$AT$5,1)+ROUNDDOWN(SUMIFS($AQ$12:$AQ$29,$B$12:$B$29,AF37,$AS$12:$AS$29,"○")/(30*IF($AP$3="4週",(28-$G$12)/28,(DAY(EOMONTH($K$10,0))-$G$12)/DAY(EOMONTH($K$10,0)))),1))</f>
        <v>0</v>
      </c>
      <c r="AG41" s="297"/>
      <c r="AH41" s="297"/>
      <c r="AI41" s="298"/>
      <c r="AJ41" s="296" t="str">
        <f t="shared" ref="AJ41" si="15">IF(AJ37="-","",ROUNDDOWN(SUMIFS($AQ$12:$AQ$29,$B$12:$B$29,AJ37,$AS$12:$AS$29,"")/$AT$5,1)+ROUNDDOWN(SUMIFS($AQ$12:$AQ$29,$B$12:$B$29,AJ37,$AS$12:$AS$29,"○")/(30*IF($AP$3="4週",(28-$G$12)/28,(DAY(EOMONTH($K$10,0))-$G$12)/DAY(EOMONTH($K$10,0)))),1))</f>
        <v/>
      </c>
      <c r="AK41" s="297"/>
      <c r="AL41" s="297"/>
      <c r="AM41" s="298"/>
    </row>
    <row r="42" spans="1:47" ht="22.8" customHeight="1">
      <c r="B42" s="292" t="s">
        <v>236</v>
      </c>
      <c r="C42" s="293"/>
      <c r="D42" s="299">
        <f>IF(D37="-","",SUMIFS($AQ$12:$AQ$29,$B$12:$B$29,D37))</f>
        <v>0</v>
      </c>
      <c r="E42" s="300"/>
      <c r="F42" s="300"/>
      <c r="G42" s="301"/>
      <c r="H42" s="299">
        <f t="shared" ref="H42" si="16">IF(H37="-","",SUMIFS($AQ$12:$AQ$29,$B$12:$B$29,H37))</f>
        <v>0</v>
      </c>
      <c r="I42" s="300"/>
      <c r="J42" s="300"/>
      <c r="K42" s="301"/>
      <c r="L42" s="299">
        <f t="shared" ref="L42" si="17">IF(L37="-","",SUMIFS($AQ$12:$AQ$29,$B$12:$B$29,L37))</f>
        <v>0</v>
      </c>
      <c r="M42" s="300"/>
      <c r="N42" s="300"/>
      <c r="O42" s="301"/>
      <c r="P42" s="299">
        <f t="shared" ref="P42" si="18">IF(P37="-","",SUMIFS($AQ$12:$AQ$29,$B$12:$B$29,P37))</f>
        <v>0</v>
      </c>
      <c r="Q42" s="300"/>
      <c r="R42" s="300"/>
      <c r="S42" s="301"/>
      <c r="T42" s="299">
        <f t="shared" ref="T42" si="19">IF(T37="-","",SUMIFS($AQ$12:$AQ$29,$B$12:$B$29,T37))</f>
        <v>0</v>
      </c>
      <c r="U42" s="300"/>
      <c r="V42" s="300"/>
      <c r="W42" s="301"/>
      <c r="X42" s="299">
        <f t="shared" ref="X42" si="20">IF(X37="-","",SUMIFS($AQ$12:$AQ$29,$B$12:$B$29,X37))</f>
        <v>0</v>
      </c>
      <c r="Y42" s="300"/>
      <c r="Z42" s="300"/>
      <c r="AA42" s="301"/>
      <c r="AB42" s="299">
        <f t="shared" ref="AB42" si="21">IF(AB37="-","",SUMIFS($AQ$12:$AQ$29,$B$12:$B$29,AB37))</f>
        <v>0</v>
      </c>
      <c r="AC42" s="300"/>
      <c r="AD42" s="300"/>
      <c r="AE42" s="301"/>
      <c r="AF42" s="299">
        <f t="shared" ref="AF42" si="22">IF(AF37="-","",SUMIFS($AQ$12:$AQ$29,$B$12:$B$29,AF37))</f>
        <v>0</v>
      </c>
      <c r="AG42" s="300"/>
      <c r="AH42" s="300"/>
      <c r="AI42" s="301"/>
      <c r="AJ42" s="299" t="str">
        <f t="shared" ref="AJ42" si="23">IF(AJ37="-","",SUMIFS($AQ$12:$AQ$29,$B$12:$B$29,AJ37))</f>
        <v/>
      </c>
      <c r="AK42" s="300"/>
      <c r="AL42" s="300"/>
      <c r="AM42" s="301"/>
    </row>
    <row r="43" spans="1:47" ht="22.8" customHeight="1">
      <c r="B43" s="321" t="s">
        <v>140</v>
      </c>
      <c r="C43" s="322"/>
      <c r="D43" s="325" t="s">
        <v>253</v>
      </c>
      <c r="E43" s="326"/>
      <c r="F43" s="326"/>
      <c r="G43" s="327"/>
      <c r="H43" s="331">
        <f ca="1">$H$35</f>
        <v>0</v>
      </c>
      <c r="I43" s="332"/>
      <c r="J43" s="332"/>
      <c r="K43" s="333"/>
      <c r="L43" s="334" t="s">
        <v>301</v>
      </c>
      <c r="M43" s="335"/>
      <c r="N43" s="335"/>
      <c r="O43" s="336"/>
      <c r="P43" s="334" t="s">
        <v>301</v>
      </c>
      <c r="Q43" s="335"/>
      <c r="R43" s="335"/>
      <c r="S43" s="336"/>
      <c r="T43" s="334" t="s">
        <v>289</v>
      </c>
      <c r="U43" s="335"/>
      <c r="V43" s="335"/>
      <c r="W43" s="336"/>
      <c r="X43" s="334" t="s">
        <v>301</v>
      </c>
      <c r="Y43" s="335"/>
      <c r="Z43" s="335"/>
      <c r="AA43" s="336"/>
      <c r="AB43" s="334" t="s">
        <v>289</v>
      </c>
      <c r="AC43" s="335"/>
      <c r="AD43" s="335"/>
      <c r="AE43" s="336"/>
      <c r="AF43" s="334" t="s">
        <v>116</v>
      </c>
      <c r="AG43" s="335"/>
      <c r="AH43" s="335"/>
      <c r="AI43" s="336"/>
      <c r="AJ43" s="311" t="s">
        <v>141</v>
      </c>
      <c r="AK43" s="312"/>
      <c r="AL43" s="312"/>
      <c r="AM43" s="313"/>
    </row>
    <row r="44" spans="1:47" ht="22.8" customHeight="1">
      <c r="B44" s="323"/>
      <c r="C44" s="324"/>
      <c r="D44" s="328"/>
      <c r="E44" s="329"/>
      <c r="F44" s="329"/>
      <c r="G44" s="330"/>
      <c r="H44" s="317" t="s">
        <v>253</v>
      </c>
      <c r="I44" s="318"/>
      <c r="J44" s="318"/>
      <c r="K44" s="319"/>
      <c r="L44" s="337"/>
      <c r="M44" s="338"/>
      <c r="N44" s="338"/>
      <c r="O44" s="339"/>
      <c r="P44" s="337"/>
      <c r="Q44" s="338"/>
      <c r="R44" s="338"/>
      <c r="S44" s="339"/>
      <c r="T44" s="337"/>
      <c r="U44" s="338"/>
      <c r="V44" s="338"/>
      <c r="W44" s="339"/>
      <c r="X44" s="337"/>
      <c r="Y44" s="338"/>
      <c r="Z44" s="338"/>
      <c r="AA44" s="339"/>
      <c r="AB44" s="337"/>
      <c r="AC44" s="338"/>
      <c r="AD44" s="338"/>
      <c r="AE44" s="339"/>
      <c r="AF44" s="337"/>
      <c r="AG44" s="338"/>
      <c r="AH44" s="338"/>
      <c r="AI44" s="339"/>
      <c r="AJ44" s="314"/>
      <c r="AK44" s="315"/>
      <c r="AL44" s="315"/>
      <c r="AM44" s="316"/>
    </row>
    <row r="45" spans="1:47" ht="22.8" customHeight="1">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row>
    <row r="46" spans="1:47" ht="22.8" customHeight="1">
      <c r="B46" s="1" t="s">
        <v>4</v>
      </c>
    </row>
    <row r="47" spans="1:47" ht="22.8" customHeight="1">
      <c r="B47" s="72" t="s">
        <v>147</v>
      </c>
      <c r="C47" s="320" t="s">
        <v>203</v>
      </c>
      <c r="D47" s="320"/>
      <c r="E47" s="320"/>
      <c r="F47" s="320"/>
      <c r="G47" s="320"/>
      <c r="H47" s="320"/>
      <c r="I47" s="320"/>
      <c r="J47" s="320"/>
      <c r="K47" s="320"/>
      <c r="L47" s="320"/>
      <c r="M47" s="320"/>
      <c r="N47" s="320"/>
      <c r="O47" s="320"/>
      <c r="P47" s="320"/>
      <c r="Q47" s="320"/>
      <c r="R47" s="320"/>
      <c r="S47" s="320"/>
      <c r="T47" s="320"/>
      <c r="U47" s="320"/>
      <c r="V47" s="320"/>
      <c r="W47" s="320"/>
      <c r="X47" s="320"/>
      <c r="Y47" s="320"/>
      <c r="Z47" s="320"/>
      <c r="AA47" s="320"/>
      <c r="AB47" s="320"/>
      <c r="AC47" s="320"/>
      <c r="AD47" s="320"/>
      <c r="AE47" s="320"/>
      <c r="AF47" s="320"/>
      <c r="AG47" s="320"/>
      <c r="AH47" s="320"/>
      <c r="AI47" s="320"/>
      <c r="AJ47" s="320"/>
      <c r="AK47" s="320"/>
      <c r="AL47" s="320"/>
      <c r="AM47" s="320"/>
      <c r="AN47" s="320"/>
      <c r="AO47" s="320"/>
      <c r="AP47" s="320"/>
      <c r="AQ47" s="320"/>
      <c r="AR47" s="320"/>
      <c r="AS47" s="320"/>
      <c r="AT47" s="320"/>
      <c r="AU47" s="53"/>
    </row>
    <row r="48" spans="1:47" ht="22.8" customHeight="1">
      <c r="B48" s="72" t="s">
        <v>148</v>
      </c>
      <c r="C48" s="302" t="s">
        <v>150</v>
      </c>
      <c r="D48" s="302"/>
      <c r="E48" s="302"/>
      <c r="F48" s="302"/>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row>
    <row r="49" spans="2:46" ht="22.8" customHeight="1">
      <c r="B49" s="72" t="s">
        <v>149</v>
      </c>
      <c r="C49" s="302" t="s">
        <v>151</v>
      </c>
      <c r="D49" s="302"/>
      <c r="E49" s="302"/>
      <c r="F49" s="302"/>
      <c r="G49" s="302"/>
      <c r="H49" s="302"/>
      <c r="I49" s="302"/>
      <c r="J49" s="302"/>
      <c r="K49" s="302"/>
      <c r="L49" s="302"/>
      <c r="M49" s="302"/>
      <c r="N49" s="302"/>
      <c r="O49" s="302"/>
      <c r="P49" s="302"/>
      <c r="Q49" s="302"/>
      <c r="R49" s="302"/>
      <c r="S49" s="302"/>
      <c r="T49" s="302"/>
      <c r="U49" s="302"/>
      <c r="V49" s="302"/>
      <c r="W49" s="302"/>
      <c r="X49" s="302"/>
      <c r="Y49" s="302"/>
      <c r="Z49" s="302"/>
      <c r="AA49" s="302"/>
      <c r="AB49" s="302"/>
      <c r="AC49" s="302"/>
      <c r="AD49" s="302"/>
      <c r="AE49" s="302"/>
      <c r="AF49" s="302"/>
      <c r="AG49" s="302"/>
      <c r="AH49" s="302"/>
      <c r="AI49" s="302"/>
      <c r="AJ49" s="302"/>
      <c r="AK49" s="302"/>
      <c r="AL49" s="302"/>
      <c r="AM49" s="302"/>
      <c r="AN49" s="302"/>
      <c r="AO49" s="302"/>
      <c r="AP49" s="302"/>
      <c r="AQ49" s="302"/>
      <c r="AR49" s="302"/>
      <c r="AS49" s="302"/>
      <c r="AT49" s="302"/>
    </row>
    <row r="50" spans="2:46" ht="22.8" customHeight="1">
      <c r="B50" s="72" t="s">
        <v>152</v>
      </c>
      <c r="C50" s="302" t="s">
        <v>154</v>
      </c>
      <c r="D50" s="302"/>
      <c r="E50" s="302"/>
      <c r="F50" s="302"/>
      <c r="G50" s="302"/>
      <c r="H50" s="302"/>
      <c r="I50" s="302"/>
      <c r="J50" s="302"/>
      <c r="K50" s="302"/>
      <c r="L50" s="302"/>
      <c r="M50" s="302"/>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2"/>
      <c r="AN50" s="302"/>
      <c r="AO50" s="302"/>
      <c r="AP50" s="302"/>
      <c r="AQ50" s="302"/>
      <c r="AR50" s="302"/>
      <c r="AS50" s="302"/>
      <c r="AT50" s="302"/>
    </row>
    <row r="51" spans="2:46" ht="22.8" customHeight="1">
      <c r="B51" s="72" t="s">
        <v>153</v>
      </c>
      <c r="C51" s="302" t="s">
        <v>155</v>
      </c>
      <c r="D51" s="302"/>
      <c r="E51" s="302"/>
      <c r="F51" s="302"/>
      <c r="G51" s="302"/>
      <c r="H51" s="302"/>
      <c r="I51" s="302"/>
      <c r="J51" s="302"/>
      <c r="K51" s="302"/>
      <c r="L51" s="302"/>
      <c r="M51" s="302"/>
      <c r="N51" s="302"/>
      <c r="O51" s="302"/>
      <c r="P51" s="302"/>
      <c r="Q51" s="302"/>
      <c r="R51" s="302"/>
      <c r="S51" s="302"/>
      <c r="T51" s="302"/>
      <c r="U51" s="302"/>
      <c r="V51" s="302"/>
      <c r="W51" s="302"/>
      <c r="X51" s="302"/>
      <c r="Y51" s="302"/>
      <c r="Z51" s="302"/>
      <c r="AA51" s="302"/>
      <c r="AB51" s="302"/>
      <c r="AC51" s="302"/>
      <c r="AD51" s="302"/>
      <c r="AE51" s="302"/>
      <c r="AF51" s="302"/>
      <c r="AG51" s="302"/>
      <c r="AH51" s="302"/>
      <c r="AI51" s="302"/>
      <c r="AJ51" s="302"/>
      <c r="AK51" s="302"/>
      <c r="AL51" s="302"/>
      <c r="AM51" s="302"/>
      <c r="AN51" s="302"/>
      <c r="AO51" s="302"/>
      <c r="AP51" s="302"/>
      <c r="AQ51" s="302"/>
      <c r="AR51" s="302"/>
      <c r="AS51" s="302"/>
      <c r="AT51" s="302"/>
    </row>
    <row r="52" spans="2:46" ht="22.8" customHeight="1">
      <c r="B52" s="72"/>
      <c r="D52" s="303" t="s">
        <v>156</v>
      </c>
      <c r="E52" s="304"/>
      <c r="F52" s="303" t="s">
        <v>157</v>
      </c>
      <c r="G52" s="305"/>
      <c r="H52" s="305"/>
      <c r="I52" s="305"/>
      <c r="J52" s="304"/>
      <c r="K52" s="2"/>
      <c r="L52" s="1" t="s">
        <v>196</v>
      </c>
    </row>
    <row r="53" spans="2:46" ht="22.8" customHeight="1">
      <c r="B53" s="72"/>
      <c r="D53" s="306" t="s">
        <v>158</v>
      </c>
      <c r="E53" s="307"/>
      <c r="F53" s="308" t="s">
        <v>159</v>
      </c>
      <c r="G53" s="309"/>
      <c r="H53" s="309"/>
      <c r="I53" s="309"/>
      <c r="J53" s="310"/>
      <c r="M53" s="1" t="s">
        <v>198</v>
      </c>
    </row>
    <row r="54" spans="2:46" ht="22.8" customHeight="1">
      <c r="B54" s="72"/>
      <c r="D54" s="306" t="s">
        <v>160</v>
      </c>
      <c r="E54" s="307"/>
      <c r="F54" s="308" t="s">
        <v>161</v>
      </c>
      <c r="G54" s="309"/>
      <c r="H54" s="309"/>
      <c r="I54" s="309"/>
      <c r="J54" s="310"/>
      <c r="M54" s="66" t="s">
        <v>197</v>
      </c>
    </row>
    <row r="55" spans="2:46" ht="22.8" customHeight="1">
      <c r="B55" s="72"/>
      <c r="D55" s="306" t="s">
        <v>162</v>
      </c>
      <c r="E55" s="307"/>
      <c r="F55" s="308" t="s">
        <v>163</v>
      </c>
      <c r="G55" s="309"/>
      <c r="H55" s="309"/>
      <c r="I55" s="309"/>
      <c r="J55" s="310"/>
      <c r="M55" s="1" t="s">
        <v>199</v>
      </c>
    </row>
    <row r="56" spans="2:46" ht="22.8" customHeight="1">
      <c r="B56" s="72"/>
      <c r="D56" s="306" t="s">
        <v>164</v>
      </c>
      <c r="E56" s="307"/>
      <c r="F56" s="308" t="s">
        <v>165</v>
      </c>
      <c r="G56" s="309"/>
      <c r="H56" s="309"/>
      <c r="I56" s="309"/>
      <c r="J56" s="310"/>
    </row>
    <row r="57" spans="2:46" ht="22.8" customHeight="1">
      <c r="B57" s="72" t="s">
        <v>166</v>
      </c>
      <c r="C57" s="302" t="s">
        <v>167</v>
      </c>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row>
    <row r="58" spans="2:46" ht="22.8" customHeight="1">
      <c r="B58" s="72"/>
      <c r="C58" s="302" t="s">
        <v>168</v>
      </c>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c r="AN58" s="302"/>
      <c r="AO58" s="302"/>
      <c r="AP58" s="302"/>
      <c r="AQ58" s="302"/>
      <c r="AR58" s="302"/>
      <c r="AS58" s="302"/>
      <c r="AT58" s="302"/>
    </row>
    <row r="59" spans="2:46" ht="22.8" customHeight="1">
      <c r="B59" s="72" t="s">
        <v>169</v>
      </c>
      <c r="C59" s="302" t="s">
        <v>170</v>
      </c>
      <c r="D59" s="302"/>
      <c r="E59" s="302"/>
      <c r="F59" s="302"/>
      <c r="G59" s="302"/>
      <c r="H59" s="302"/>
      <c r="I59" s="302"/>
      <c r="J59" s="302"/>
      <c r="K59" s="302"/>
      <c r="L59" s="302"/>
      <c r="M59" s="302"/>
      <c r="N59" s="302"/>
      <c r="O59" s="302"/>
      <c r="P59" s="302"/>
      <c r="Q59" s="302"/>
      <c r="R59" s="302"/>
      <c r="S59" s="302"/>
      <c r="T59" s="302"/>
      <c r="U59" s="302"/>
      <c r="V59" s="302"/>
      <c r="W59" s="302"/>
      <c r="X59" s="302"/>
      <c r="Y59" s="302"/>
      <c r="Z59" s="302"/>
      <c r="AA59" s="302"/>
      <c r="AB59" s="302"/>
      <c r="AC59" s="302"/>
      <c r="AD59" s="302"/>
      <c r="AE59" s="302"/>
      <c r="AF59" s="302"/>
      <c r="AG59" s="302"/>
      <c r="AH59" s="302"/>
      <c r="AI59" s="302"/>
      <c r="AJ59" s="302"/>
      <c r="AK59" s="302"/>
      <c r="AL59" s="302"/>
      <c r="AM59" s="302"/>
      <c r="AN59" s="302"/>
      <c r="AO59" s="302"/>
      <c r="AP59" s="302"/>
      <c r="AQ59" s="302"/>
      <c r="AR59" s="302"/>
      <c r="AS59" s="302"/>
      <c r="AT59" s="302"/>
    </row>
    <row r="60" spans="2:46" ht="22.8" customHeight="1">
      <c r="B60" s="72" t="s">
        <v>171</v>
      </c>
      <c r="C60" s="302" t="s">
        <v>177</v>
      </c>
      <c r="D60" s="302"/>
      <c r="E60" s="302"/>
      <c r="F60" s="302"/>
      <c r="G60" s="302"/>
      <c r="H60" s="302"/>
      <c r="I60" s="302"/>
      <c r="J60" s="302"/>
      <c r="K60" s="302"/>
      <c r="L60" s="302"/>
      <c r="M60" s="302"/>
      <c r="N60" s="302"/>
      <c r="O60" s="302"/>
      <c r="P60" s="302"/>
      <c r="Q60" s="302"/>
      <c r="R60" s="302"/>
      <c r="S60" s="302"/>
      <c r="T60" s="302"/>
      <c r="U60" s="302"/>
      <c r="V60" s="302"/>
      <c r="W60" s="302"/>
      <c r="X60" s="302"/>
      <c r="Y60" s="302"/>
      <c r="Z60" s="302"/>
      <c r="AA60" s="302"/>
      <c r="AB60" s="302"/>
      <c r="AC60" s="302"/>
      <c r="AD60" s="302"/>
      <c r="AE60" s="302"/>
      <c r="AF60" s="302"/>
      <c r="AG60" s="302"/>
      <c r="AH60" s="302"/>
      <c r="AI60" s="302"/>
      <c r="AJ60" s="302"/>
      <c r="AK60" s="302"/>
      <c r="AL60" s="302"/>
      <c r="AM60" s="302"/>
      <c r="AN60" s="302"/>
      <c r="AO60" s="302"/>
      <c r="AP60" s="302"/>
      <c r="AQ60" s="302"/>
      <c r="AR60" s="302"/>
      <c r="AS60" s="302"/>
      <c r="AT60" s="302"/>
    </row>
    <row r="61" spans="2:46" ht="22.8" customHeight="1">
      <c r="B61" s="72" t="s">
        <v>172</v>
      </c>
      <c r="C61" s="302" t="s">
        <v>183</v>
      </c>
      <c r="D61" s="302"/>
      <c r="E61" s="302"/>
      <c r="F61" s="302"/>
      <c r="G61" s="302"/>
      <c r="H61" s="302"/>
      <c r="I61" s="302"/>
      <c r="J61" s="302"/>
      <c r="K61" s="302"/>
      <c r="L61" s="302"/>
      <c r="M61" s="302"/>
      <c r="N61" s="302"/>
      <c r="O61" s="302"/>
      <c r="P61" s="302"/>
      <c r="Q61" s="302"/>
      <c r="R61" s="302"/>
      <c r="S61" s="302"/>
      <c r="T61" s="302"/>
      <c r="U61" s="302"/>
      <c r="V61" s="302"/>
      <c r="W61" s="302"/>
      <c r="X61" s="302"/>
      <c r="Y61" s="302"/>
      <c r="Z61" s="302"/>
      <c r="AA61" s="302"/>
      <c r="AB61" s="302"/>
      <c r="AC61" s="302"/>
      <c r="AD61" s="302"/>
      <c r="AE61" s="302"/>
      <c r="AF61" s="302"/>
      <c r="AG61" s="302"/>
      <c r="AH61" s="302"/>
      <c r="AI61" s="302"/>
      <c r="AJ61" s="302"/>
      <c r="AK61" s="302"/>
      <c r="AL61" s="302"/>
      <c r="AM61" s="302"/>
      <c r="AN61" s="302"/>
      <c r="AO61" s="302"/>
      <c r="AP61" s="302"/>
      <c r="AQ61" s="302"/>
      <c r="AR61" s="302"/>
      <c r="AS61" s="302"/>
      <c r="AT61" s="302"/>
    </row>
    <row r="62" spans="2:46" ht="22.8" customHeight="1">
      <c r="B62" s="72"/>
      <c r="C62" s="302" t="s">
        <v>178</v>
      </c>
      <c r="D62" s="302"/>
      <c r="E62" s="302"/>
      <c r="F62" s="302"/>
      <c r="G62" s="302"/>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row>
    <row r="63" spans="2:46" ht="22.8" customHeight="1">
      <c r="B63" s="72"/>
      <c r="C63" s="302" t="s">
        <v>173</v>
      </c>
      <c r="D63" s="302"/>
      <c r="E63" s="302"/>
      <c r="F63" s="302"/>
      <c r="G63" s="302"/>
      <c r="H63" s="302"/>
      <c r="I63" s="302"/>
      <c r="J63" s="302"/>
      <c r="K63" s="302"/>
      <c r="L63" s="302"/>
      <c r="M63" s="302"/>
      <c r="N63" s="302"/>
      <c r="O63" s="302"/>
      <c r="P63" s="302"/>
      <c r="Q63" s="302"/>
      <c r="R63" s="302"/>
      <c r="S63" s="302"/>
      <c r="T63" s="302"/>
      <c r="U63" s="302"/>
      <c r="V63" s="302"/>
      <c r="W63" s="302"/>
      <c r="X63" s="302"/>
      <c r="Y63" s="302"/>
      <c r="Z63" s="302"/>
      <c r="AA63" s="302"/>
      <c r="AB63" s="302"/>
      <c r="AC63" s="302"/>
      <c r="AD63" s="302"/>
      <c r="AE63" s="302"/>
      <c r="AF63" s="302"/>
      <c r="AG63" s="302"/>
      <c r="AH63" s="302"/>
      <c r="AI63" s="302"/>
      <c r="AJ63" s="302"/>
      <c r="AK63" s="302"/>
      <c r="AL63" s="302"/>
      <c r="AM63" s="302"/>
      <c r="AN63" s="302"/>
      <c r="AO63" s="302"/>
      <c r="AP63" s="302"/>
      <c r="AQ63" s="302"/>
      <c r="AR63" s="302"/>
      <c r="AS63" s="302"/>
      <c r="AT63" s="302"/>
    </row>
    <row r="64" spans="2:46" ht="22.8" customHeight="1">
      <c r="B64" s="72"/>
      <c r="C64" s="302" t="s">
        <v>206</v>
      </c>
      <c r="D64" s="302"/>
      <c r="E64" s="302"/>
      <c r="F64" s="302"/>
      <c r="G64" s="302"/>
      <c r="H64" s="302"/>
      <c r="I64" s="302"/>
      <c r="J64" s="302"/>
      <c r="K64" s="302"/>
      <c r="L64" s="302"/>
      <c r="M64" s="302"/>
      <c r="N64" s="302"/>
      <c r="O64" s="302"/>
      <c r="P64" s="302"/>
      <c r="Q64" s="302"/>
      <c r="R64" s="302"/>
      <c r="S64" s="302"/>
      <c r="T64" s="302"/>
      <c r="U64" s="302"/>
      <c r="V64" s="302"/>
      <c r="W64" s="302"/>
      <c r="X64" s="302"/>
      <c r="Y64" s="302"/>
      <c r="Z64" s="302"/>
      <c r="AA64" s="302"/>
      <c r="AB64" s="302"/>
      <c r="AC64" s="302"/>
      <c r="AD64" s="302"/>
      <c r="AE64" s="302"/>
      <c r="AF64" s="302"/>
      <c r="AG64" s="302"/>
      <c r="AH64" s="302"/>
      <c r="AI64" s="302"/>
      <c r="AJ64" s="302"/>
      <c r="AK64" s="302"/>
      <c r="AL64" s="302"/>
      <c r="AM64" s="302"/>
      <c r="AN64" s="302"/>
      <c r="AO64" s="302"/>
      <c r="AP64" s="302"/>
      <c r="AQ64" s="302"/>
      <c r="AR64" s="302"/>
      <c r="AS64" s="302"/>
      <c r="AT64" s="302"/>
    </row>
    <row r="65" spans="2:46" ht="22.8" customHeight="1">
      <c r="B65" s="72" t="s">
        <v>182</v>
      </c>
      <c r="C65" s="302" t="s">
        <v>186</v>
      </c>
      <c r="D65" s="302"/>
      <c r="E65" s="302"/>
      <c r="F65" s="302"/>
      <c r="G65" s="302"/>
      <c r="H65" s="302"/>
      <c r="I65" s="302"/>
      <c r="J65" s="302"/>
      <c r="K65" s="302"/>
      <c r="L65" s="302"/>
      <c r="M65" s="302"/>
      <c r="N65" s="302"/>
      <c r="O65" s="302"/>
      <c r="P65" s="302"/>
      <c r="Q65" s="302"/>
      <c r="R65" s="302"/>
      <c r="S65" s="302"/>
      <c r="T65" s="302"/>
      <c r="U65" s="302"/>
      <c r="V65" s="302"/>
      <c r="W65" s="302"/>
      <c r="X65" s="302"/>
      <c r="Y65" s="302"/>
      <c r="Z65" s="302"/>
      <c r="AA65" s="302"/>
      <c r="AB65" s="302"/>
      <c r="AC65" s="302"/>
      <c r="AD65" s="302"/>
      <c r="AE65" s="302"/>
      <c r="AF65" s="302"/>
      <c r="AG65" s="302"/>
      <c r="AH65" s="302"/>
      <c r="AI65" s="302"/>
      <c r="AJ65" s="302"/>
      <c r="AK65" s="302"/>
      <c r="AL65" s="302"/>
      <c r="AM65" s="302"/>
      <c r="AN65" s="302"/>
      <c r="AO65" s="302"/>
      <c r="AP65" s="302"/>
      <c r="AQ65" s="302"/>
      <c r="AR65" s="302"/>
      <c r="AS65" s="302"/>
      <c r="AT65" s="302"/>
    </row>
    <row r="66" spans="2:46" ht="22.8" customHeight="1">
      <c r="B66" s="72"/>
      <c r="C66" s="302" t="s">
        <v>205</v>
      </c>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02"/>
      <c r="AN66" s="302"/>
      <c r="AO66" s="302"/>
      <c r="AP66" s="302"/>
      <c r="AQ66" s="302"/>
      <c r="AR66" s="302"/>
      <c r="AS66" s="302"/>
      <c r="AT66" s="302"/>
    </row>
    <row r="67" spans="2:46" ht="22.8" customHeight="1">
      <c r="B67" s="72" t="s">
        <v>188</v>
      </c>
      <c r="C67" s="302" t="s">
        <v>204</v>
      </c>
      <c r="D67" s="302"/>
      <c r="E67" s="302"/>
      <c r="F67" s="302"/>
      <c r="G67" s="302"/>
      <c r="H67" s="302"/>
      <c r="I67" s="302"/>
      <c r="J67" s="302"/>
      <c r="K67" s="302"/>
      <c r="L67" s="302"/>
      <c r="M67" s="302"/>
      <c r="N67" s="302"/>
      <c r="O67" s="302"/>
      <c r="P67" s="302"/>
      <c r="Q67" s="302"/>
      <c r="R67" s="302"/>
      <c r="S67" s="302"/>
      <c r="T67" s="302"/>
      <c r="U67" s="302"/>
      <c r="V67" s="302"/>
      <c r="W67" s="302"/>
      <c r="X67" s="302"/>
      <c r="Y67" s="302"/>
      <c r="Z67" s="302"/>
      <c r="AA67" s="302"/>
      <c r="AB67" s="302"/>
      <c r="AC67" s="302"/>
      <c r="AD67" s="302"/>
      <c r="AE67" s="302"/>
      <c r="AF67" s="302"/>
      <c r="AG67" s="302"/>
      <c r="AH67" s="302"/>
      <c r="AI67" s="302"/>
      <c r="AJ67" s="302"/>
      <c r="AK67" s="302"/>
      <c r="AL67" s="302"/>
      <c r="AM67" s="302"/>
      <c r="AN67" s="302"/>
      <c r="AO67" s="302"/>
      <c r="AP67" s="302"/>
      <c r="AQ67" s="302"/>
      <c r="AR67" s="302"/>
      <c r="AS67" s="302"/>
      <c r="AT67" s="302"/>
    </row>
    <row r="68" spans="2:46" ht="22.8" customHeight="1">
      <c r="B68" s="72" t="s">
        <v>190</v>
      </c>
      <c r="C68" s="302" t="s">
        <v>189</v>
      </c>
      <c r="D68" s="302"/>
      <c r="E68" s="302"/>
      <c r="F68" s="302"/>
      <c r="G68" s="302"/>
      <c r="H68" s="302"/>
      <c r="I68" s="302"/>
      <c r="J68" s="302"/>
      <c r="K68" s="302"/>
      <c r="L68" s="302"/>
      <c r="M68" s="302"/>
      <c r="N68" s="302"/>
      <c r="O68" s="302"/>
      <c r="P68" s="302"/>
      <c r="Q68" s="302"/>
      <c r="R68" s="302"/>
      <c r="S68" s="302"/>
      <c r="T68" s="302"/>
      <c r="U68" s="302"/>
      <c r="V68" s="302"/>
      <c r="W68" s="302"/>
      <c r="X68" s="302"/>
      <c r="Y68" s="302"/>
      <c r="Z68" s="302"/>
      <c r="AA68" s="302"/>
      <c r="AB68" s="302"/>
      <c r="AC68" s="302"/>
      <c r="AD68" s="302"/>
      <c r="AE68" s="302"/>
      <c r="AF68" s="302"/>
      <c r="AG68" s="302"/>
      <c r="AH68" s="302"/>
      <c r="AI68" s="302"/>
      <c r="AJ68" s="302"/>
      <c r="AK68" s="302"/>
      <c r="AL68" s="302"/>
      <c r="AM68" s="302"/>
      <c r="AN68" s="302"/>
      <c r="AO68" s="302"/>
      <c r="AP68" s="302"/>
      <c r="AQ68" s="302"/>
      <c r="AR68" s="302"/>
      <c r="AS68" s="302"/>
      <c r="AT68" s="302"/>
    </row>
    <row r="69" spans="2:46" ht="22.8" customHeight="1">
      <c r="B69" s="72"/>
      <c r="C69" s="302" t="s">
        <v>192</v>
      </c>
      <c r="D69" s="302"/>
      <c r="E69" s="302"/>
      <c r="F69" s="302"/>
      <c r="G69" s="302"/>
      <c r="H69" s="302"/>
      <c r="I69" s="302"/>
      <c r="J69" s="302"/>
      <c r="K69" s="302"/>
      <c r="L69" s="302"/>
      <c r="M69" s="302"/>
      <c r="N69" s="302"/>
      <c r="O69" s="302"/>
      <c r="P69" s="302"/>
      <c r="Q69" s="302"/>
      <c r="R69" s="302"/>
      <c r="S69" s="302"/>
      <c r="T69" s="302"/>
      <c r="U69" s="302"/>
      <c r="V69" s="302"/>
      <c r="W69" s="302"/>
      <c r="X69" s="302"/>
      <c r="Y69" s="302"/>
      <c r="Z69" s="302"/>
      <c r="AA69" s="302"/>
      <c r="AB69" s="302"/>
      <c r="AC69" s="302"/>
      <c r="AD69" s="302"/>
      <c r="AE69" s="302"/>
      <c r="AF69" s="302"/>
      <c r="AG69" s="302"/>
      <c r="AH69" s="302"/>
      <c r="AI69" s="302"/>
      <c r="AJ69" s="302"/>
      <c r="AK69" s="302"/>
      <c r="AL69" s="302"/>
      <c r="AM69" s="302"/>
      <c r="AN69" s="302"/>
      <c r="AO69" s="302"/>
      <c r="AP69" s="302"/>
      <c r="AQ69" s="302"/>
      <c r="AR69" s="302"/>
      <c r="AS69" s="302"/>
      <c r="AT69" s="302"/>
    </row>
    <row r="70" spans="2:46" ht="22.8" customHeight="1">
      <c r="B70" s="72"/>
      <c r="C70" s="302" t="s">
        <v>193</v>
      </c>
      <c r="D70" s="302"/>
      <c r="E70" s="302"/>
      <c r="F70" s="302"/>
      <c r="G70" s="302"/>
      <c r="H70" s="302"/>
      <c r="I70" s="302"/>
      <c r="J70" s="302"/>
      <c r="K70" s="302"/>
      <c r="L70" s="302"/>
      <c r="M70" s="302"/>
      <c r="N70" s="302"/>
      <c r="O70" s="302"/>
      <c r="P70" s="302"/>
      <c r="Q70" s="302"/>
      <c r="R70" s="302"/>
      <c r="S70" s="302"/>
      <c r="T70" s="302"/>
      <c r="U70" s="302"/>
      <c r="V70" s="302"/>
      <c r="W70" s="302"/>
      <c r="X70" s="302"/>
      <c r="Y70" s="302"/>
      <c r="Z70" s="302"/>
      <c r="AA70" s="302"/>
      <c r="AB70" s="302"/>
      <c r="AC70" s="302"/>
      <c r="AD70" s="302"/>
      <c r="AE70" s="302"/>
      <c r="AF70" s="302"/>
      <c r="AG70" s="302"/>
      <c r="AH70" s="302"/>
      <c r="AI70" s="302"/>
      <c r="AJ70" s="302"/>
      <c r="AK70" s="302"/>
      <c r="AL70" s="302"/>
      <c r="AM70" s="302"/>
      <c r="AN70" s="302"/>
      <c r="AO70" s="302"/>
      <c r="AP70" s="302"/>
      <c r="AQ70" s="302"/>
      <c r="AR70" s="302"/>
      <c r="AS70" s="302"/>
      <c r="AT70" s="302"/>
    </row>
    <row r="71" spans="2:46" ht="22.8" customHeight="1">
      <c r="B71" s="73"/>
      <c r="C71" s="302" t="s">
        <v>234</v>
      </c>
      <c r="D71" s="302"/>
      <c r="E71" s="302"/>
      <c r="F71" s="302"/>
      <c r="G71" s="302"/>
      <c r="H71" s="302"/>
      <c r="I71" s="302"/>
      <c r="J71" s="302"/>
      <c r="K71" s="302"/>
      <c r="L71" s="302"/>
      <c r="M71" s="302"/>
      <c r="N71" s="302"/>
      <c r="O71" s="302"/>
      <c r="P71" s="302"/>
      <c r="Q71" s="302"/>
      <c r="R71" s="302"/>
      <c r="S71" s="302"/>
      <c r="T71" s="302"/>
      <c r="U71" s="302"/>
      <c r="V71" s="302"/>
      <c r="W71" s="302"/>
      <c r="X71" s="302"/>
      <c r="Y71" s="302"/>
      <c r="Z71" s="302"/>
      <c r="AA71" s="302"/>
      <c r="AB71" s="302"/>
      <c r="AC71" s="302"/>
      <c r="AD71" s="302"/>
      <c r="AE71" s="302"/>
      <c r="AF71" s="302"/>
      <c r="AG71" s="302"/>
      <c r="AH71" s="302"/>
      <c r="AI71" s="302"/>
      <c r="AJ71" s="302"/>
      <c r="AK71" s="302"/>
      <c r="AL71" s="302"/>
      <c r="AM71" s="302"/>
      <c r="AN71" s="302"/>
      <c r="AO71" s="302"/>
      <c r="AP71" s="302"/>
      <c r="AQ71" s="302"/>
      <c r="AR71" s="302"/>
      <c r="AS71" s="302"/>
      <c r="AT71" s="302"/>
    </row>
    <row r="72" spans="2:46" ht="22.8" customHeight="1">
      <c r="B72" s="72" t="s">
        <v>212</v>
      </c>
      <c r="C72" s="302" t="s">
        <v>194</v>
      </c>
      <c r="D72" s="302"/>
      <c r="E72" s="302"/>
      <c r="F72" s="302"/>
      <c r="G72" s="302"/>
      <c r="H72" s="302"/>
      <c r="I72" s="302"/>
      <c r="J72" s="302"/>
      <c r="K72" s="302"/>
      <c r="L72" s="302"/>
      <c r="M72" s="302"/>
      <c r="N72" s="302"/>
      <c r="O72" s="302"/>
      <c r="P72" s="302"/>
      <c r="Q72" s="302"/>
      <c r="R72" s="302"/>
      <c r="S72" s="302"/>
      <c r="T72" s="302"/>
      <c r="U72" s="302"/>
      <c r="V72" s="302"/>
      <c r="W72" s="302"/>
      <c r="X72" s="302"/>
      <c r="Y72" s="302"/>
      <c r="Z72" s="302"/>
      <c r="AA72" s="302"/>
      <c r="AB72" s="302"/>
      <c r="AC72" s="302"/>
      <c r="AD72" s="302"/>
      <c r="AE72" s="302"/>
      <c r="AF72" s="302"/>
      <c r="AG72" s="302"/>
      <c r="AH72" s="302"/>
      <c r="AI72" s="302"/>
      <c r="AJ72" s="302"/>
      <c r="AK72" s="302"/>
      <c r="AL72" s="302"/>
      <c r="AM72" s="302"/>
      <c r="AN72" s="302"/>
      <c r="AO72" s="302"/>
      <c r="AP72" s="302"/>
      <c r="AQ72" s="302"/>
      <c r="AR72" s="302"/>
      <c r="AS72" s="302"/>
      <c r="AT72" s="302"/>
    </row>
    <row r="73" spans="2:46" ht="22.8" customHeight="1">
      <c r="B73" s="72" t="s">
        <v>212</v>
      </c>
      <c r="C73" s="302" t="s">
        <v>195</v>
      </c>
      <c r="D73" s="302"/>
      <c r="E73" s="302"/>
      <c r="F73" s="302"/>
      <c r="G73" s="302"/>
      <c r="H73" s="302"/>
      <c r="I73" s="302"/>
      <c r="J73" s="302"/>
      <c r="K73" s="302"/>
      <c r="L73" s="302"/>
      <c r="M73" s="302"/>
      <c r="N73" s="302"/>
      <c r="O73" s="302"/>
      <c r="P73" s="302"/>
      <c r="Q73" s="302"/>
      <c r="R73" s="302"/>
      <c r="S73" s="302"/>
      <c r="T73" s="302"/>
      <c r="U73" s="302"/>
      <c r="V73" s="302"/>
      <c r="W73" s="302"/>
      <c r="X73" s="302"/>
      <c r="Y73" s="302"/>
      <c r="Z73" s="302"/>
      <c r="AA73" s="302"/>
      <c r="AB73" s="302"/>
      <c r="AC73" s="302"/>
      <c r="AD73" s="302"/>
      <c r="AE73" s="302"/>
      <c r="AF73" s="302"/>
      <c r="AG73" s="302"/>
      <c r="AH73" s="302"/>
      <c r="AI73" s="302"/>
      <c r="AJ73" s="302"/>
      <c r="AK73" s="302"/>
      <c r="AL73" s="302"/>
      <c r="AM73" s="302"/>
      <c r="AN73" s="302"/>
      <c r="AO73" s="302"/>
      <c r="AP73" s="302"/>
      <c r="AQ73" s="302"/>
      <c r="AR73" s="302"/>
      <c r="AS73" s="302"/>
      <c r="AT73" s="302"/>
    </row>
  </sheetData>
  <sheetProtection insertRows="0" deleteRows="0"/>
  <dataConsolidate/>
  <mergeCells count="216">
    <mergeCell ref="C69:AT69"/>
    <mergeCell ref="C70:AT70"/>
    <mergeCell ref="C71:AT71"/>
    <mergeCell ref="C72:AT72"/>
    <mergeCell ref="C73:AT73"/>
    <mergeCell ref="C63:AT63"/>
    <mergeCell ref="C64:AT64"/>
    <mergeCell ref="C65:AT65"/>
    <mergeCell ref="C66:AT66"/>
    <mergeCell ref="C67:AT67"/>
    <mergeCell ref="C68:AT68"/>
    <mergeCell ref="C57:AT57"/>
    <mergeCell ref="C58:AT58"/>
    <mergeCell ref="C59:AT59"/>
    <mergeCell ref="C60:AT60"/>
    <mergeCell ref="C61:AT61"/>
    <mergeCell ref="C62:AT62"/>
    <mergeCell ref="D54:E54"/>
    <mergeCell ref="F54:J54"/>
    <mergeCell ref="D55:E55"/>
    <mergeCell ref="F55:J55"/>
    <mergeCell ref="D56:E56"/>
    <mergeCell ref="F56:J56"/>
    <mergeCell ref="C50:AT50"/>
    <mergeCell ref="C51:AT51"/>
    <mergeCell ref="D52:E52"/>
    <mergeCell ref="F52:J52"/>
    <mergeCell ref="D53:E53"/>
    <mergeCell ref="F53:J53"/>
    <mergeCell ref="AJ43:AM44"/>
    <mergeCell ref="H44:K44"/>
    <mergeCell ref="C47:AT47"/>
    <mergeCell ref="C48:AT48"/>
    <mergeCell ref="B43:C44"/>
    <mergeCell ref="D43:G44"/>
    <mergeCell ref="H43:K43"/>
    <mergeCell ref="X43:AA44"/>
    <mergeCell ref="AB43:AE44"/>
    <mergeCell ref="AF43:AI44"/>
    <mergeCell ref="C49:AT49"/>
    <mergeCell ref="L43:O44"/>
    <mergeCell ref="P43:S44"/>
    <mergeCell ref="T43:W44"/>
    <mergeCell ref="AF41:AI41"/>
    <mergeCell ref="AJ41:AM41"/>
    <mergeCell ref="B42:C42"/>
    <mergeCell ref="D42:G42"/>
    <mergeCell ref="H42:K42"/>
    <mergeCell ref="L42:O42"/>
    <mergeCell ref="P42:S42"/>
    <mergeCell ref="T42:W42"/>
    <mergeCell ref="X42:AA42"/>
    <mergeCell ref="AB42:AE42"/>
    <mergeCell ref="AF42:AI42"/>
    <mergeCell ref="AJ42:AM42"/>
    <mergeCell ref="B41:C41"/>
    <mergeCell ref="D41:G41"/>
    <mergeCell ref="H41:K41"/>
    <mergeCell ref="L41:O41"/>
    <mergeCell ref="P41:S41"/>
    <mergeCell ref="T41:W41"/>
    <mergeCell ref="X41:AA41"/>
    <mergeCell ref="AB41:AE41"/>
    <mergeCell ref="Z40:AA40"/>
    <mergeCell ref="AB40:AC40"/>
    <mergeCell ref="AD40:AE40"/>
    <mergeCell ref="L40:M40"/>
    <mergeCell ref="N40:O40"/>
    <mergeCell ref="P40:Q40"/>
    <mergeCell ref="R40:S40"/>
    <mergeCell ref="T40:U40"/>
    <mergeCell ref="V40:W40"/>
    <mergeCell ref="T38:U38"/>
    <mergeCell ref="V38:W38"/>
    <mergeCell ref="AD39:AE39"/>
    <mergeCell ref="AF39:AG39"/>
    <mergeCell ref="AH39:AI39"/>
    <mergeCell ref="AJ39:AK39"/>
    <mergeCell ref="AL39:AM39"/>
    <mergeCell ref="B40:C40"/>
    <mergeCell ref="D40:E40"/>
    <mergeCell ref="F40:G40"/>
    <mergeCell ref="H40:I40"/>
    <mergeCell ref="J40:K40"/>
    <mergeCell ref="R39:S39"/>
    <mergeCell ref="T39:U39"/>
    <mergeCell ref="V39:W39"/>
    <mergeCell ref="X39:Y39"/>
    <mergeCell ref="Z39:AA39"/>
    <mergeCell ref="AB39:AC39"/>
    <mergeCell ref="AJ40:AK40"/>
    <mergeCell ref="AL40:AM40"/>
    <mergeCell ref="AF40:AG40"/>
    <mergeCell ref="AH40:AI40"/>
    <mergeCell ref="B38:C38"/>
    <mergeCell ref="X40:Y40"/>
    <mergeCell ref="D38:E38"/>
    <mergeCell ref="F38:G38"/>
    <mergeCell ref="H38:I38"/>
    <mergeCell ref="J38:K38"/>
    <mergeCell ref="AJ38:AK38"/>
    <mergeCell ref="AL38:AM38"/>
    <mergeCell ref="B39:C39"/>
    <mergeCell ref="D39:E39"/>
    <mergeCell ref="F39:G39"/>
    <mergeCell ref="H39:I39"/>
    <mergeCell ref="J39:K39"/>
    <mergeCell ref="L39:M39"/>
    <mergeCell ref="N39:O39"/>
    <mergeCell ref="P39:Q39"/>
    <mergeCell ref="X38:Y38"/>
    <mergeCell ref="Z38:AA38"/>
    <mergeCell ref="AB38:AC38"/>
    <mergeCell ref="AD38:AE38"/>
    <mergeCell ref="AF38:AG38"/>
    <mergeCell ref="AH38:AI38"/>
    <mergeCell ref="L38:M38"/>
    <mergeCell ref="N38:O38"/>
    <mergeCell ref="P38:Q38"/>
    <mergeCell ref="R38:S38"/>
    <mergeCell ref="B37:C37"/>
    <mergeCell ref="D37:G37"/>
    <mergeCell ref="H37:K37"/>
    <mergeCell ref="L37:O37"/>
    <mergeCell ref="P37:S37"/>
    <mergeCell ref="A30:J30"/>
    <mergeCell ref="A31:J31"/>
    <mergeCell ref="A33:K33"/>
    <mergeCell ref="L33:AU33"/>
    <mergeCell ref="B35:G35"/>
    <mergeCell ref="H35:K35"/>
    <mergeCell ref="L35:O35"/>
    <mergeCell ref="P35:S35"/>
    <mergeCell ref="T37:W37"/>
    <mergeCell ref="X37:AA37"/>
    <mergeCell ref="AB37:AE37"/>
    <mergeCell ref="AF37:AI37"/>
    <mergeCell ref="AJ37:AM37"/>
    <mergeCell ref="T35:W35"/>
    <mergeCell ref="X35:AA35"/>
    <mergeCell ref="D26:F26"/>
    <mergeCell ref="G26:J26"/>
    <mergeCell ref="D27:F27"/>
    <mergeCell ref="G27:J27"/>
    <mergeCell ref="D28:F28"/>
    <mergeCell ref="G28:J28"/>
    <mergeCell ref="D23:F23"/>
    <mergeCell ref="G23:J23"/>
    <mergeCell ref="D24:F24"/>
    <mergeCell ref="G24:J24"/>
    <mergeCell ref="D25:F25"/>
    <mergeCell ref="G25:J25"/>
    <mergeCell ref="D20:F20"/>
    <mergeCell ref="G20:J20"/>
    <mergeCell ref="D21:F21"/>
    <mergeCell ref="G21:J21"/>
    <mergeCell ref="D22:F22"/>
    <mergeCell ref="G22:J22"/>
    <mergeCell ref="D17:F17"/>
    <mergeCell ref="G17:J17"/>
    <mergeCell ref="D18:F18"/>
    <mergeCell ref="G18:J18"/>
    <mergeCell ref="D19:F19"/>
    <mergeCell ref="G19:J19"/>
    <mergeCell ref="D16:F16"/>
    <mergeCell ref="G16:J16"/>
    <mergeCell ref="BQ9:BW9"/>
    <mergeCell ref="BX9:BZ9"/>
    <mergeCell ref="G12:J12"/>
    <mergeCell ref="D13:F13"/>
    <mergeCell ref="G13:J13"/>
    <mergeCell ref="AS9:AS11"/>
    <mergeCell ref="AT9:AT11"/>
    <mergeCell ref="AU9:AU11"/>
    <mergeCell ref="AV9:BB9"/>
    <mergeCell ref="BC9:BI9"/>
    <mergeCell ref="BJ9:BP9"/>
    <mergeCell ref="Y9:AE9"/>
    <mergeCell ref="AF9:AL9"/>
    <mergeCell ref="AM9:AO9"/>
    <mergeCell ref="AP9:AP11"/>
    <mergeCell ref="AQ9:AQ11"/>
    <mergeCell ref="AR9:AR11"/>
    <mergeCell ref="D9:F11"/>
    <mergeCell ref="G9:J11"/>
    <mergeCell ref="K9:Q9"/>
    <mergeCell ref="R9:X9"/>
    <mergeCell ref="D14:F14"/>
    <mergeCell ref="G14:J14"/>
    <mergeCell ref="D15:F15"/>
    <mergeCell ref="G15:J15"/>
    <mergeCell ref="A12:F12"/>
    <mergeCell ref="D8:F8"/>
    <mergeCell ref="G8:J8"/>
    <mergeCell ref="K8:AO8"/>
    <mergeCell ref="A9:A11"/>
    <mergeCell ref="B9:B11"/>
    <mergeCell ref="C9:C11"/>
    <mergeCell ref="AR5:AS6"/>
    <mergeCell ref="AJ1:AO1"/>
    <mergeCell ref="AP1:AU1"/>
    <mergeCell ref="C2:D2"/>
    <mergeCell ref="E2:F2"/>
    <mergeCell ref="G2:H2"/>
    <mergeCell ref="I2:J2"/>
    <mergeCell ref="AJ2:AO2"/>
    <mergeCell ref="AP2:AU2"/>
    <mergeCell ref="AJ5:AO6"/>
    <mergeCell ref="AJ3:AO3"/>
    <mergeCell ref="AP3:AU3"/>
    <mergeCell ref="B4:F4"/>
    <mergeCell ref="G4:I4"/>
    <mergeCell ref="AJ4:AO4"/>
    <mergeCell ref="AP4:AU4"/>
    <mergeCell ref="B5:F5"/>
    <mergeCell ref="G5:I5"/>
  </mergeCells>
  <phoneticPr fontId="1"/>
  <conditionalFormatting sqref="C13:C29">
    <cfRule type="containsText" dxfId="9" priority="1" operator="containsText" text="超過">
      <formula>NOT(ISERROR(SEARCH("超過",C13)))</formula>
    </cfRule>
  </conditionalFormatting>
  <conditionalFormatting sqref="X35:AA35">
    <cfRule type="expression" dxfId="8" priority="4">
      <formula>$X$35&lt;$H$35</formula>
    </cfRule>
  </conditionalFormatting>
  <conditionalFormatting sqref="AM9:AO31">
    <cfRule type="expression" dxfId="7" priority="2">
      <formula>$AP$3="4週"</formula>
    </cfRule>
  </conditionalFormatting>
  <conditionalFormatting sqref="AP12:AP29">
    <cfRule type="expression" dxfId="6" priority="7">
      <formula>IF(COUNTIFS($B$12:$B$29,"管理者",$G$12:$G$29,$G12)&gt;0,$AQ12&gt;$AP$5,SUMIF($G$12:$G$29,$G12,$AQ$12:$AQ$29)&gt;$AP$5)</formula>
    </cfRule>
  </conditionalFormatting>
  <conditionalFormatting sqref="AP6:AQ6">
    <cfRule type="expression" dxfId="5" priority="11">
      <formula>$AP$3="4週"</formula>
    </cfRule>
  </conditionalFormatting>
  <conditionalFormatting sqref="AQ6">
    <cfRule type="expression" dxfId="4" priority="12">
      <formula>$AP$3="4週"</formula>
    </cfRule>
  </conditionalFormatting>
  <conditionalFormatting sqref="AQ12:AQ29">
    <cfRule type="expression" dxfId="3" priority="10">
      <formula>AND($AQ12&lt;&gt;"",IF($AP$3="4週",$AQ12&gt;$AP$5,$AP12&gt;$AP$6))</formula>
    </cfRule>
  </conditionalFormatting>
  <conditionalFormatting sqref="BX9:BZ9 BX11:BZ11">
    <cfRule type="expression" dxfId="2" priority="28">
      <formula>$AP$3="4週"</formula>
    </cfRule>
  </conditionalFormatting>
  <dataValidations count="3">
    <dataValidation type="decimal" allowBlank="1" showInputMessage="1" showErrorMessage="1" sqref="AP5" xr:uid="{E1829E23-80DE-4F90-81CA-4993B4DB5890}">
      <formula1>32</formula1>
      <formula2>44</formula2>
    </dataValidation>
    <dataValidation type="list" allowBlank="1" showInputMessage="1" showErrorMessage="1" sqref="G2:H2" xr:uid="{1D345E5F-AF20-47EF-B258-2327913E68C9}">
      <formula1>"4,5,6,7,8,9,10,11,12,1,2,3,"</formula1>
    </dataValidation>
    <dataValidation type="decimal" allowBlank="1" showInputMessage="1" showErrorMessage="1" error="週の勤務時間×4週以上としてください" sqref="AP6" xr:uid="{E7CFA394-603A-4AB1-902D-28C4B53CF0AC}">
      <formula1>0</formula1>
      <formula2>184</formula2>
    </dataValidation>
  </dataValidations>
  <printOptions horizontalCentered="1"/>
  <pageMargins left="0.19685039370078741" right="0.19685039370078741" top="0.59055118110236227" bottom="0.39370078740157483" header="0.19685039370078741" footer="0.19685039370078741"/>
  <pageSetup paperSize="9" scale="41" fitToWidth="0" fitToHeight="0" orientation="landscape" r:id="rId1"/>
  <rowBreaks count="1" manualBreakCount="1">
    <brk id="44" max="46" man="1"/>
  </rowBreaks>
  <drawing r:id="rId2"/>
  <extLst>
    <ext xmlns:x14="http://schemas.microsoft.com/office/spreadsheetml/2009/9/main" uri="{CCE6A557-97BC-4b89-ADB6-D9C93CAAB3DF}">
      <x14:dataValidations xmlns:xm="http://schemas.microsoft.com/office/excel/2006/main" count="8">
        <x14:dataValidation type="list" errorStyle="warning" allowBlank="1" showInputMessage="1" showErrorMessage="1" xr:uid="{FF31E280-F682-40E6-8986-BCC3A1EF4355}">
          <x14:formula1>
            <xm:f>別添①勤務時間!$A$3:$A$39</xm:f>
          </x14:formula1>
          <xm:sqref>K13:AO28</xm:sqref>
        </x14:dataValidation>
        <x14:dataValidation type="list" allowBlank="1" showInputMessage="1" showErrorMessage="1" xr:uid="{9DBC1153-6CC4-4DE4-A31A-D6B0CF12DD26}">
          <x14:formula1>
            <xm:f>マスタ!$A$2:$A$5</xm:f>
          </x14:formula1>
          <xm:sqref>B2</xm:sqref>
        </x14:dataValidation>
        <x14:dataValidation type="list" allowBlank="1" showInputMessage="1" showErrorMessage="1" xr:uid="{6B9E15A9-E02C-4139-83BB-58DD5BBF5A00}">
          <x14:formula1>
            <xm:f>マスタ!$D$8</xm:f>
          </x14:formula1>
          <xm:sqref>AP1:AU1</xm:sqref>
        </x14:dataValidation>
        <x14:dataValidation type="list" allowBlank="1" showInputMessage="1" showErrorMessage="1" xr:uid="{F4729A0F-6FA6-428A-BD69-974A425DAFCA}">
          <x14:formula1>
            <xm:f>マスタ!$J$2:$J$4</xm:f>
          </x14:formula1>
          <xm:sqref>AS13:AS28 K12:AO12</xm:sqref>
        </x14:dataValidation>
        <x14:dataValidation type="list" errorStyle="warning" allowBlank="1" showInputMessage="1" showErrorMessage="1" xr:uid="{9954996A-4980-4FB6-97CD-D50B5E949798}">
          <x14:formula1>
            <xm:f>マスタ!$F$2:$F$26</xm:f>
          </x14:formula1>
          <xm:sqref>B13:B28</xm:sqref>
        </x14:dataValidation>
        <x14:dataValidation type="list" allowBlank="1" showInputMessage="1" showErrorMessage="1" xr:uid="{DC028E35-DC92-4125-B51E-1BBB9388A32A}">
          <x14:formula1>
            <xm:f>マスタ!$I$2:$I$5</xm:f>
          </x14:formula1>
          <xm:sqref>AP4</xm:sqref>
        </x14:dataValidation>
        <x14:dataValidation type="list" allowBlank="1" showInputMessage="1" showErrorMessage="1" xr:uid="{D709C629-A73B-4AA7-97CE-14FF025027FD}">
          <x14:formula1>
            <xm:f>マスタ!$H$2:$H$5</xm:f>
          </x14:formula1>
          <xm:sqref>AP3</xm:sqref>
        </x14:dataValidation>
        <x14:dataValidation type="list" allowBlank="1" showInputMessage="1" showErrorMessage="1" xr:uid="{29569458-B4DA-4FB1-A054-25A0D5351C15}">
          <x14:formula1>
            <xm:f>マスタ!$G$2:$G$7</xm:f>
          </x14:formula1>
          <xm:sqref>C13:C28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F8E99-360B-420F-8C41-FCAFB95B0453}">
  <sheetPr>
    <tabColor theme="7"/>
    <pageSetUpPr fitToPage="1"/>
  </sheetPr>
  <dimension ref="A1:L45"/>
  <sheetViews>
    <sheetView view="pageBreakPreview" zoomScaleNormal="100" zoomScaleSheetLayoutView="100" workbookViewId="0">
      <selection activeCell="B3" sqref="B3"/>
    </sheetView>
  </sheetViews>
  <sheetFormatPr defaultColWidth="2.5" defaultRowHeight="15" customHeight="1"/>
  <cols>
    <col min="1" max="10" width="10" style="1" customWidth="1"/>
    <col min="11" max="11" width="60" style="1" customWidth="1"/>
    <col min="12" max="12" width="25.5" style="159" customWidth="1"/>
    <col min="13" max="16384" width="2.5" style="1"/>
  </cols>
  <sheetData>
    <row r="1" spans="1:12" ht="16.8" thickBot="1">
      <c r="A1" s="54" t="s">
        <v>290</v>
      </c>
    </row>
    <row r="2" spans="1:12" ht="30" customHeight="1">
      <c r="A2" s="5" t="s">
        <v>8</v>
      </c>
      <c r="B2" s="9" t="s">
        <v>9</v>
      </c>
      <c r="C2" s="5" t="s">
        <v>10</v>
      </c>
      <c r="D2" s="9" t="s">
        <v>11</v>
      </c>
      <c r="E2" s="10" t="s">
        <v>12</v>
      </c>
      <c r="F2" s="7" t="s">
        <v>13</v>
      </c>
      <c r="G2" s="5" t="s">
        <v>14</v>
      </c>
      <c r="H2" s="13" t="s">
        <v>15</v>
      </c>
      <c r="I2" s="7" t="s">
        <v>16</v>
      </c>
      <c r="J2" s="5" t="s">
        <v>17</v>
      </c>
      <c r="K2" s="13" t="s">
        <v>18</v>
      </c>
      <c r="L2" s="160" t="s">
        <v>293</v>
      </c>
    </row>
    <row r="3" spans="1:12" ht="15" customHeight="1">
      <c r="A3" s="27"/>
      <c r="B3" s="28"/>
      <c r="C3" s="27"/>
      <c r="D3" s="28"/>
      <c r="E3" s="29"/>
      <c r="F3" s="30"/>
      <c r="G3" s="27"/>
      <c r="H3" s="31"/>
      <c r="I3" s="30"/>
      <c r="J3" s="27"/>
      <c r="K3" s="31"/>
      <c r="L3" s="161"/>
    </row>
    <row r="4" spans="1:12" ht="15" customHeight="1">
      <c r="A4" s="165" t="s">
        <v>19</v>
      </c>
      <c r="B4" s="11"/>
      <c r="C4" s="6"/>
      <c r="D4" s="11"/>
      <c r="E4" s="12"/>
      <c r="F4" s="8"/>
      <c r="G4" s="6"/>
      <c r="H4" s="15">
        <f>SUM(IF(C4&lt;B4,C4-B4+1,C4-B4),IF(E4&lt;D4,E4-D4+1,E4-D4),IF(G4&lt;F4,G4-F4+1,G4-F4))</f>
        <v>0</v>
      </c>
      <c r="I4" s="8"/>
      <c r="J4" s="16">
        <f>ROUND((H4-I4)*24,2)</f>
        <v>0</v>
      </c>
      <c r="K4" s="14" t="str">
        <f>IF(COUNTA($C4:$G4)=0,"",IF(COUNTIF($A4,"休*")=1,CONCATENATE(A4&amp;J4&amp;"h  "),CONCATENATE($A4,TEXT($B4,"h:mm"),TEXT($C4,"～h:mm"),IF($D4="","",CONCATENATE(TEXT($D4,",　　h:mm"),TEXT($E4,"～h:mm"))),IF($F4="","",CONCATENATE(TEXT($F4,",　　h:mm"),TEXT($G4,"～h:mm"))),"　(",J4,"h)　　")))</f>
        <v/>
      </c>
      <c r="L4" s="162" t="str" cm="1">
        <f t="array" ref="L4">IF(K4="","",IFERROR(INDEX($L$3:$L3,MATCH(MAX(LEN($L$3:$L3)),LEN($L$3:$L3),0)),"")&amp;K4)</f>
        <v/>
      </c>
    </row>
    <row r="5" spans="1:12" ht="15" customHeight="1">
      <c r="A5" s="165" t="s">
        <v>21</v>
      </c>
      <c r="B5" s="11"/>
      <c r="C5" s="6"/>
      <c r="D5" s="11"/>
      <c r="E5" s="12"/>
      <c r="F5" s="8"/>
      <c r="G5" s="6"/>
      <c r="H5" s="15">
        <f t="shared" ref="H5:H38" si="0">SUM(IF(C5&lt;B5,C5-B5+1,C5-B5),IF(E5&lt;D5,E5-D5+1,E5-D5),IF(G5&lt;F5,G5-F5+1,G5-F5))</f>
        <v>0</v>
      </c>
      <c r="I5" s="8"/>
      <c r="J5" s="16">
        <f t="shared" ref="J5:J36" si="1">ROUND((H5-I5)*24,2)</f>
        <v>0</v>
      </c>
      <c r="K5" s="14" t="str">
        <f t="shared" ref="K5:K37" si="2">IF(COUNTA($C5:$G5)=0,"",IF(COUNTIF($A5,"休*")=1,CONCATENATE(A5&amp;J5&amp;"h  "),CONCATENATE($A5,TEXT($B5,"h:mm"),TEXT($C5,"～h:mm"),IF($D5="","",CONCATENATE(TEXT($D5,",　　h:mm"),TEXT($E5,"～h:mm"))),IF($F5="","",CONCATENATE(TEXT($F5,",　　h:mm"),TEXT($G5,"～h:mm"))),"　(",J5,"h)　　")))</f>
        <v/>
      </c>
      <c r="L5" s="162" t="str" cm="1">
        <f t="array" ref="L5">IF(K5="","",IFERROR(INDEX($L$3:$L4,MATCH(MAX(LEN($L$3:$L4)),LEN($L$3:$L4),0)),"")&amp;K5)</f>
        <v/>
      </c>
    </row>
    <row r="6" spans="1:12" ht="15" customHeight="1">
      <c r="A6" s="165" t="s">
        <v>23</v>
      </c>
      <c r="B6" s="11"/>
      <c r="C6" s="6"/>
      <c r="D6" s="11"/>
      <c r="E6" s="12"/>
      <c r="F6" s="8"/>
      <c r="G6" s="6"/>
      <c r="H6" s="15">
        <f t="shared" si="0"/>
        <v>0</v>
      </c>
      <c r="I6" s="8"/>
      <c r="J6" s="16">
        <f t="shared" si="1"/>
        <v>0</v>
      </c>
      <c r="K6" s="14" t="str">
        <f t="shared" si="2"/>
        <v/>
      </c>
      <c r="L6" s="162" t="str" cm="1">
        <f t="array" ref="L6">IF(K6="","",IFERROR(INDEX($L$3:$L5,MATCH(MAX(LEN($L$3:$L5)),LEN($L$3:$L5),0)),"")&amp;K6)</f>
        <v/>
      </c>
    </row>
    <row r="7" spans="1:12" ht="15" customHeight="1">
      <c r="A7" s="165" t="s">
        <v>25</v>
      </c>
      <c r="B7" s="11"/>
      <c r="C7" s="6"/>
      <c r="D7" s="11"/>
      <c r="E7" s="12"/>
      <c r="F7" s="8"/>
      <c r="G7" s="6"/>
      <c r="H7" s="15">
        <f t="shared" si="0"/>
        <v>0</v>
      </c>
      <c r="I7" s="8"/>
      <c r="J7" s="16">
        <f t="shared" si="1"/>
        <v>0</v>
      </c>
      <c r="K7" s="14" t="str">
        <f t="shared" si="2"/>
        <v/>
      </c>
      <c r="L7" s="162" t="str" cm="1">
        <f t="array" ref="L7">IF(K7="","",IFERROR(INDEX($L$3:$L6,MATCH(MAX(LEN($L$3:$L6)),LEN($L$3:$L6),0)),"")&amp;K7)</f>
        <v/>
      </c>
    </row>
    <row r="8" spans="1:12" ht="15" customHeight="1">
      <c r="A8" s="165" t="s">
        <v>27</v>
      </c>
      <c r="B8" s="11"/>
      <c r="C8" s="6"/>
      <c r="D8" s="11"/>
      <c r="E8" s="12"/>
      <c r="F8" s="8"/>
      <c r="G8" s="6"/>
      <c r="H8" s="15">
        <f t="shared" si="0"/>
        <v>0</v>
      </c>
      <c r="I8" s="8"/>
      <c r="J8" s="16">
        <f t="shared" si="1"/>
        <v>0</v>
      </c>
      <c r="K8" s="14" t="str">
        <f t="shared" si="2"/>
        <v/>
      </c>
      <c r="L8" s="162" t="str" cm="1">
        <f t="array" ref="L8">IF(K8="","",IFERROR(INDEX($L$3:$L7,MATCH(MAX(LEN($L$3:$L7)),LEN($L$3:$L7),0)),"")&amp;K8)</f>
        <v/>
      </c>
    </row>
    <row r="9" spans="1:12" ht="15" customHeight="1">
      <c r="A9" s="165" t="s">
        <v>29</v>
      </c>
      <c r="B9" s="11"/>
      <c r="C9" s="6"/>
      <c r="D9" s="11"/>
      <c r="E9" s="12"/>
      <c r="F9" s="8"/>
      <c r="G9" s="6"/>
      <c r="H9" s="15">
        <f t="shared" si="0"/>
        <v>0</v>
      </c>
      <c r="I9" s="8"/>
      <c r="J9" s="16">
        <f t="shared" si="1"/>
        <v>0</v>
      </c>
      <c r="K9" s="14" t="str">
        <f t="shared" si="2"/>
        <v/>
      </c>
      <c r="L9" s="162" t="str" cm="1">
        <f t="array" ref="L9">IF(K9="","",IFERROR(INDEX($L$3:$L8,MATCH(MAX(LEN($L$3:$L8)),LEN($L$3:$L8),0)),"")&amp;K9)</f>
        <v/>
      </c>
    </row>
    <row r="10" spans="1:12" ht="15" customHeight="1">
      <c r="A10" s="165" t="s">
        <v>31</v>
      </c>
      <c r="B10" s="11"/>
      <c r="C10" s="6"/>
      <c r="D10" s="11"/>
      <c r="E10" s="12"/>
      <c r="F10" s="8"/>
      <c r="G10" s="6"/>
      <c r="H10" s="15">
        <f t="shared" si="0"/>
        <v>0</v>
      </c>
      <c r="I10" s="8"/>
      <c r="J10" s="16">
        <f t="shared" si="1"/>
        <v>0</v>
      </c>
      <c r="K10" s="14" t="str">
        <f t="shared" si="2"/>
        <v/>
      </c>
      <c r="L10" s="162" t="str" cm="1">
        <f t="array" ref="L10">IF(K10="","",IFERROR(INDEX($L$3:$L9,MATCH(MAX(LEN($L$3:$L9)),LEN($L$3:$L9),0)),"")&amp;K10)</f>
        <v/>
      </c>
    </row>
    <row r="11" spans="1:12" ht="15" customHeight="1">
      <c r="A11" s="165" t="s">
        <v>33</v>
      </c>
      <c r="B11" s="11"/>
      <c r="C11" s="6"/>
      <c r="D11" s="11"/>
      <c r="E11" s="12"/>
      <c r="F11" s="8"/>
      <c r="G11" s="6"/>
      <c r="H11" s="15">
        <f t="shared" si="0"/>
        <v>0</v>
      </c>
      <c r="I11" s="8"/>
      <c r="J11" s="16">
        <f t="shared" si="1"/>
        <v>0</v>
      </c>
      <c r="K11" s="14" t="str">
        <f t="shared" si="2"/>
        <v/>
      </c>
      <c r="L11" s="162" t="str" cm="1">
        <f t="array" ref="L11">IF(K11="","",IFERROR(INDEX($L$3:$L10,MATCH(MAX(LEN($L$3:$L10)),LEN($L$3:$L10),0)),"")&amp;K11)</f>
        <v/>
      </c>
    </row>
    <row r="12" spans="1:12" ht="15" customHeight="1">
      <c r="A12" s="165" t="s">
        <v>35</v>
      </c>
      <c r="B12" s="11"/>
      <c r="C12" s="6"/>
      <c r="D12" s="11"/>
      <c r="E12" s="12"/>
      <c r="F12" s="8"/>
      <c r="G12" s="6"/>
      <c r="H12" s="15">
        <f t="shared" si="0"/>
        <v>0</v>
      </c>
      <c r="I12" s="8"/>
      <c r="J12" s="16">
        <f t="shared" si="1"/>
        <v>0</v>
      </c>
      <c r="K12" s="14" t="str">
        <f t="shared" si="2"/>
        <v/>
      </c>
      <c r="L12" s="162" t="str" cm="1">
        <f t="array" ref="L12">IF(K12="","",IFERROR(INDEX($L$3:$L11,MATCH(MAX(LEN($L$3:$L11)),LEN($L$3:$L11),0)),"")&amp;K12)</f>
        <v/>
      </c>
    </row>
    <row r="13" spans="1:12" ht="15" customHeight="1">
      <c r="A13" s="165" t="s">
        <v>37</v>
      </c>
      <c r="B13" s="11"/>
      <c r="C13" s="6"/>
      <c r="D13" s="11"/>
      <c r="E13" s="12"/>
      <c r="F13" s="8"/>
      <c r="G13" s="6"/>
      <c r="H13" s="15">
        <f t="shared" si="0"/>
        <v>0</v>
      </c>
      <c r="I13" s="8"/>
      <c r="J13" s="16">
        <f t="shared" si="1"/>
        <v>0</v>
      </c>
      <c r="K13" s="14" t="str">
        <f t="shared" si="2"/>
        <v/>
      </c>
      <c r="L13" s="162" t="str" cm="1">
        <f t="array" ref="L13">IF(K13="","",IFERROR(INDEX($L$3:$L12,MATCH(MAX(LEN($L$3:$L12)),LEN($L$3:$L12),0)),"")&amp;K13)</f>
        <v/>
      </c>
    </row>
    <row r="14" spans="1:12" ht="15" customHeight="1">
      <c r="A14" s="165" t="s">
        <v>39</v>
      </c>
      <c r="B14" s="11"/>
      <c r="C14" s="6"/>
      <c r="D14" s="11"/>
      <c r="E14" s="12"/>
      <c r="F14" s="8"/>
      <c r="G14" s="6"/>
      <c r="H14" s="15">
        <f t="shared" si="0"/>
        <v>0</v>
      </c>
      <c r="I14" s="8"/>
      <c r="J14" s="16">
        <f t="shared" si="1"/>
        <v>0</v>
      </c>
      <c r="K14" s="14" t="str">
        <f t="shared" si="2"/>
        <v/>
      </c>
      <c r="L14" s="162" t="str" cm="1">
        <f t="array" ref="L14">IF(K14="","",IFERROR(INDEX($L$3:$L13,MATCH(MAX(LEN($L$3:$L13)),LEN($L$3:$L13),0)),"")&amp;K14)</f>
        <v/>
      </c>
    </row>
    <row r="15" spans="1:12" ht="15" customHeight="1">
      <c r="A15" s="165" t="s">
        <v>41</v>
      </c>
      <c r="B15" s="11"/>
      <c r="C15" s="6"/>
      <c r="D15" s="11"/>
      <c r="E15" s="12"/>
      <c r="F15" s="8"/>
      <c r="G15" s="6"/>
      <c r="H15" s="15">
        <f t="shared" si="0"/>
        <v>0</v>
      </c>
      <c r="I15" s="8"/>
      <c r="J15" s="16">
        <f t="shared" si="1"/>
        <v>0</v>
      </c>
      <c r="K15" s="14" t="str">
        <f t="shared" si="2"/>
        <v/>
      </c>
      <c r="L15" s="162" t="str" cm="1">
        <f t="array" ref="L15">IF(K15="","",IFERROR(INDEX($L$3:$L14,MATCH(MAX(LEN($L$3:$L14)),LEN($L$3:$L14),0)),"")&amp;K15)</f>
        <v/>
      </c>
    </row>
    <row r="16" spans="1:12" ht="15" customHeight="1">
      <c r="A16" s="165" t="s">
        <v>43</v>
      </c>
      <c r="B16" s="11"/>
      <c r="C16" s="6"/>
      <c r="D16" s="11"/>
      <c r="E16" s="12"/>
      <c r="F16" s="8"/>
      <c r="G16" s="6"/>
      <c r="H16" s="15">
        <f t="shared" si="0"/>
        <v>0</v>
      </c>
      <c r="I16" s="8"/>
      <c r="J16" s="16">
        <f t="shared" si="1"/>
        <v>0</v>
      </c>
      <c r="K16" s="14" t="str">
        <f t="shared" si="2"/>
        <v/>
      </c>
      <c r="L16" s="162" t="str" cm="1">
        <f t="array" ref="L16">IF(K16="","",IFERROR(INDEX($L$3:$L15,MATCH(MAX(LEN($L$3:$L15)),LEN($L$3:$L15),0)),"")&amp;K16)</f>
        <v/>
      </c>
    </row>
    <row r="17" spans="1:12" ht="15" customHeight="1">
      <c r="A17" s="165" t="s">
        <v>45</v>
      </c>
      <c r="B17" s="11"/>
      <c r="C17" s="6"/>
      <c r="D17" s="11"/>
      <c r="E17" s="12"/>
      <c r="F17" s="8"/>
      <c r="G17" s="6"/>
      <c r="H17" s="15">
        <f t="shared" si="0"/>
        <v>0</v>
      </c>
      <c r="I17" s="8"/>
      <c r="J17" s="16">
        <f t="shared" si="1"/>
        <v>0</v>
      </c>
      <c r="K17" s="14" t="str">
        <f t="shared" si="2"/>
        <v/>
      </c>
      <c r="L17" s="162" t="str" cm="1">
        <f t="array" ref="L17">IF(K17="","",IFERROR(INDEX($L$3:$L16,MATCH(MAX(LEN($L$3:$L16)),LEN($L$3:$L16),0)),"")&amp;K17)</f>
        <v/>
      </c>
    </row>
    <row r="18" spans="1:12" ht="15" customHeight="1">
      <c r="A18" s="165" t="s">
        <v>47</v>
      </c>
      <c r="B18" s="11"/>
      <c r="C18" s="6"/>
      <c r="D18" s="11"/>
      <c r="E18" s="12"/>
      <c r="F18" s="8"/>
      <c r="G18" s="6"/>
      <c r="H18" s="15">
        <f t="shared" si="0"/>
        <v>0</v>
      </c>
      <c r="I18" s="8"/>
      <c r="J18" s="16">
        <f t="shared" si="1"/>
        <v>0</v>
      </c>
      <c r="K18" s="14" t="str">
        <f t="shared" si="2"/>
        <v/>
      </c>
      <c r="L18" s="162" t="str" cm="1">
        <f t="array" ref="L18">IF(K18="","",IFERROR(INDEX($L$3:$L17,MATCH(MAX(LEN($L$3:$L17)),LEN($L$3:$L17),0)),"")&amp;K18)</f>
        <v/>
      </c>
    </row>
    <row r="19" spans="1:12" ht="15" customHeight="1">
      <c r="A19" s="165" t="s">
        <v>49</v>
      </c>
      <c r="B19" s="11"/>
      <c r="C19" s="6"/>
      <c r="D19" s="11"/>
      <c r="E19" s="12"/>
      <c r="F19" s="8"/>
      <c r="G19" s="6"/>
      <c r="H19" s="15">
        <f t="shared" si="0"/>
        <v>0</v>
      </c>
      <c r="I19" s="8"/>
      <c r="J19" s="16">
        <f t="shared" si="1"/>
        <v>0</v>
      </c>
      <c r="K19" s="14" t="str">
        <f t="shared" si="2"/>
        <v/>
      </c>
      <c r="L19" s="162" t="str" cm="1">
        <f t="array" ref="L19">IF(K19="","",IFERROR(INDEX($L$3:$L18,MATCH(MAX(LEN($L$3:$L18)),LEN($L$3:$L18),0)),"")&amp;K19)</f>
        <v/>
      </c>
    </row>
    <row r="20" spans="1:12" ht="15" customHeight="1">
      <c r="A20" s="165" t="s">
        <v>51</v>
      </c>
      <c r="B20" s="11"/>
      <c r="C20" s="6"/>
      <c r="D20" s="11"/>
      <c r="E20" s="12"/>
      <c r="F20" s="8"/>
      <c r="G20" s="6"/>
      <c r="H20" s="15">
        <f t="shared" si="0"/>
        <v>0</v>
      </c>
      <c r="I20" s="8"/>
      <c r="J20" s="16">
        <f t="shared" si="1"/>
        <v>0</v>
      </c>
      <c r="K20" s="14" t="str">
        <f t="shared" si="2"/>
        <v/>
      </c>
      <c r="L20" s="162" t="str" cm="1">
        <f t="array" ref="L20">IF(K20="","",IFERROR(INDEX($L$3:$L19,MATCH(MAX(LEN($L$3:$L19)),LEN($L$3:$L19),0)),"")&amp;K20)</f>
        <v/>
      </c>
    </row>
    <row r="21" spans="1:12" ht="15" customHeight="1">
      <c r="A21" s="165" t="s">
        <v>53</v>
      </c>
      <c r="B21" s="11"/>
      <c r="C21" s="6"/>
      <c r="D21" s="11"/>
      <c r="E21" s="12"/>
      <c r="F21" s="8"/>
      <c r="G21" s="6"/>
      <c r="H21" s="15">
        <f t="shared" si="0"/>
        <v>0</v>
      </c>
      <c r="I21" s="8"/>
      <c r="J21" s="16">
        <f t="shared" si="1"/>
        <v>0</v>
      </c>
      <c r="K21" s="14" t="str">
        <f t="shared" si="2"/>
        <v/>
      </c>
      <c r="L21" s="162" t="str" cm="1">
        <f t="array" ref="L21">IF(K21="","",IFERROR(INDEX($L$3:$L20,MATCH(MAX(LEN($L$3:$L20)),LEN($L$3:$L20),0)),"")&amp;K21)</f>
        <v/>
      </c>
    </row>
    <row r="22" spans="1:12" ht="15" customHeight="1">
      <c r="A22" s="165" t="s">
        <v>55</v>
      </c>
      <c r="B22" s="11"/>
      <c r="C22" s="6"/>
      <c r="D22" s="11"/>
      <c r="E22" s="12"/>
      <c r="F22" s="8"/>
      <c r="G22" s="6"/>
      <c r="H22" s="15">
        <f t="shared" si="0"/>
        <v>0</v>
      </c>
      <c r="I22" s="8"/>
      <c r="J22" s="16">
        <f t="shared" si="1"/>
        <v>0</v>
      </c>
      <c r="K22" s="14" t="str">
        <f t="shared" si="2"/>
        <v/>
      </c>
      <c r="L22" s="162" t="str" cm="1">
        <f t="array" ref="L22">IF(K22="","",IFERROR(INDEX($L$3:$L21,MATCH(MAX(LEN($L$3:$L21)),LEN($L$3:$L21),0)),"")&amp;K22)</f>
        <v/>
      </c>
    </row>
    <row r="23" spans="1:12" ht="15" customHeight="1">
      <c r="A23" s="165" t="s">
        <v>57</v>
      </c>
      <c r="B23" s="11"/>
      <c r="C23" s="6"/>
      <c r="D23" s="11"/>
      <c r="E23" s="12"/>
      <c r="F23" s="8"/>
      <c r="G23" s="6"/>
      <c r="H23" s="15">
        <f t="shared" si="0"/>
        <v>0</v>
      </c>
      <c r="I23" s="8"/>
      <c r="J23" s="16">
        <f t="shared" si="1"/>
        <v>0</v>
      </c>
      <c r="K23" s="14" t="str">
        <f t="shared" si="2"/>
        <v/>
      </c>
      <c r="L23" s="162" t="str" cm="1">
        <f t="array" ref="L23">IF(K23="","",IFERROR(INDEX($L$3:$L22,MATCH(MAX(LEN($L$3:$L22)),LEN($L$3:$L22),0)),"")&amp;K23)</f>
        <v/>
      </c>
    </row>
    <row r="24" spans="1:12" ht="15" customHeight="1">
      <c r="A24" s="165" t="s">
        <v>59</v>
      </c>
      <c r="B24" s="11"/>
      <c r="C24" s="6"/>
      <c r="D24" s="11"/>
      <c r="E24" s="12"/>
      <c r="F24" s="8"/>
      <c r="G24" s="6"/>
      <c r="H24" s="15">
        <f t="shared" si="0"/>
        <v>0</v>
      </c>
      <c r="I24" s="8"/>
      <c r="J24" s="16">
        <f t="shared" si="1"/>
        <v>0</v>
      </c>
      <c r="K24" s="14" t="str">
        <f t="shared" si="2"/>
        <v/>
      </c>
      <c r="L24" s="162" t="str" cm="1">
        <f t="array" ref="L24">IF(K24="","",IFERROR(INDEX($L$3:$L23,MATCH(MAX(LEN($L$3:$L23)),LEN($L$3:$L23),0)),"")&amp;K24)</f>
        <v/>
      </c>
    </row>
    <row r="25" spans="1:12" ht="15" customHeight="1">
      <c r="A25" s="165" t="s">
        <v>60</v>
      </c>
      <c r="B25" s="11"/>
      <c r="C25" s="6"/>
      <c r="D25" s="11"/>
      <c r="E25" s="12"/>
      <c r="F25" s="8"/>
      <c r="G25" s="6"/>
      <c r="H25" s="15">
        <f t="shared" si="0"/>
        <v>0</v>
      </c>
      <c r="I25" s="8"/>
      <c r="J25" s="16">
        <f t="shared" si="1"/>
        <v>0</v>
      </c>
      <c r="K25" s="14" t="str">
        <f t="shared" si="2"/>
        <v/>
      </c>
      <c r="L25" s="162" t="str" cm="1">
        <f t="array" ref="L25">IF(K25="","",IFERROR(INDEX($L$3:$L24,MATCH(MAX(LEN($L$3:$L24)),LEN($L$3:$L24),0)),"")&amp;K25)</f>
        <v/>
      </c>
    </row>
    <row r="26" spans="1:12" ht="15" customHeight="1">
      <c r="A26" s="165" t="s">
        <v>61</v>
      </c>
      <c r="B26" s="11"/>
      <c r="C26" s="6"/>
      <c r="D26" s="11"/>
      <c r="E26" s="12"/>
      <c r="F26" s="8"/>
      <c r="G26" s="6"/>
      <c r="H26" s="15">
        <f t="shared" si="0"/>
        <v>0</v>
      </c>
      <c r="I26" s="8"/>
      <c r="J26" s="16">
        <f t="shared" si="1"/>
        <v>0</v>
      </c>
      <c r="K26" s="14" t="str">
        <f t="shared" si="2"/>
        <v/>
      </c>
      <c r="L26" s="162" t="str" cm="1">
        <f t="array" ref="L26">IF(K26="","",IFERROR(INDEX($L$3:$L25,MATCH(MAX(LEN($L$3:$L25)),LEN($L$3:$L25),0)),"")&amp;K26)</f>
        <v/>
      </c>
    </row>
    <row r="27" spans="1:12" ht="15" customHeight="1">
      <c r="A27" s="165" t="s">
        <v>62</v>
      </c>
      <c r="B27" s="11"/>
      <c r="C27" s="6"/>
      <c r="D27" s="11"/>
      <c r="E27" s="12"/>
      <c r="F27" s="8"/>
      <c r="G27" s="6"/>
      <c r="H27" s="15">
        <f t="shared" si="0"/>
        <v>0</v>
      </c>
      <c r="I27" s="8"/>
      <c r="J27" s="16">
        <f t="shared" si="1"/>
        <v>0</v>
      </c>
      <c r="K27" s="14" t="str">
        <f t="shared" si="2"/>
        <v/>
      </c>
      <c r="L27" s="162" t="str" cm="1">
        <f t="array" ref="L27">IF(K27="","",IFERROR(INDEX($L$3:$L26,MATCH(MAX(LEN($L$3:$L26)),LEN($L$3:$L26),0)),"")&amp;K27)</f>
        <v/>
      </c>
    </row>
    <row r="28" spans="1:12" ht="15" customHeight="1">
      <c r="A28" s="165" t="s">
        <v>63</v>
      </c>
      <c r="B28" s="11"/>
      <c r="C28" s="6"/>
      <c r="D28" s="11"/>
      <c r="E28" s="12"/>
      <c r="F28" s="8"/>
      <c r="G28" s="6"/>
      <c r="H28" s="15">
        <f t="shared" si="0"/>
        <v>0</v>
      </c>
      <c r="I28" s="8"/>
      <c r="J28" s="16">
        <f t="shared" si="1"/>
        <v>0</v>
      </c>
      <c r="K28" s="14" t="str">
        <f t="shared" si="2"/>
        <v/>
      </c>
      <c r="L28" s="162" t="str" cm="1">
        <f t="array" ref="L28">IF(K28="","",IFERROR(INDEX($L$3:$L27,MATCH(MAX(LEN($L$3:$L27)),LEN($L$3:$L27),0)),"")&amp;K28)</f>
        <v/>
      </c>
    </row>
    <row r="29" spans="1:12" ht="15" customHeight="1">
      <c r="A29" s="165" t="s">
        <v>64</v>
      </c>
      <c r="B29" s="11"/>
      <c r="C29" s="6"/>
      <c r="D29" s="11"/>
      <c r="E29" s="12"/>
      <c r="F29" s="8"/>
      <c r="G29" s="6"/>
      <c r="H29" s="15">
        <f t="shared" si="0"/>
        <v>0</v>
      </c>
      <c r="I29" s="8"/>
      <c r="J29" s="16">
        <f t="shared" si="1"/>
        <v>0</v>
      </c>
      <c r="K29" s="14" t="str">
        <f t="shared" si="2"/>
        <v/>
      </c>
      <c r="L29" s="162" t="str" cm="1">
        <f t="array" ref="L29">IF(K29="","",IFERROR(INDEX($L$3:$L28,MATCH(MAX(LEN($L$3:$L28)),LEN($L$3:$L28),0)),"")&amp;K29)</f>
        <v/>
      </c>
    </row>
    <row r="30" spans="1:12" ht="15" customHeight="1">
      <c r="A30" s="165" t="s">
        <v>65</v>
      </c>
      <c r="B30" s="11"/>
      <c r="C30" s="6"/>
      <c r="D30" s="11"/>
      <c r="E30" s="12"/>
      <c r="F30" s="8"/>
      <c r="G30" s="6"/>
      <c r="H30" s="15">
        <f t="shared" si="0"/>
        <v>0</v>
      </c>
      <c r="I30" s="8"/>
      <c r="J30" s="16">
        <f t="shared" si="1"/>
        <v>0</v>
      </c>
      <c r="K30" s="14" t="str">
        <f t="shared" si="2"/>
        <v/>
      </c>
      <c r="L30" s="162" t="str" cm="1">
        <f t="array" ref="L30">IF(K30="","",IFERROR(INDEX($L$3:$L29,MATCH(MAX(LEN($L$3:$L29)),LEN($L$3:$L29),0)),"")&amp;K30)</f>
        <v/>
      </c>
    </row>
    <row r="31" spans="1:12" ht="15" customHeight="1">
      <c r="A31" s="165" t="s">
        <v>66</v>
      </c>
      <c r="B31" s="11"/>
      <c r="C31" s="6"/>
      <c r="D31" s="11"/>
      <c r="E31" s="12"/>
      <c r="F31" s="8"/>
      <c r="G31" s="6"/>
      <c r="H31" s="15">
        <f t="shared" si="0"/>
        <v>0</v>
      </c>
      <c r="I31" s="8"/>
      <c r="J31" s="16">
        <f t="shared" si="1"/>
        <v>0</v>
      </c>
      <c r="K31" s="14" t="str">
        <f t="shared" si="2"/>
        <v/>
      </c>
      <c r="L31" s="162" t="str" cm="1">
        <f t="array" ref="L31">IF(K31="","",IFERROR(INDEX($L$3:$L30,MATCH(MAX(LEN($L$3:$L30)),LEN($L$3:$L30),0)),"")&amp;K31)</f>
        <v/>
      </c>
    </row>
    <row r="32" spans="1:12" ht="15" customHeight="1">
      <c r="A32" s="165" t="s">
        <v>67</v>
      </c>
      <c r="B32" s="11"/>
      <c r="C32" s="6"/>
      <c r="D32" s="11"/>
      <c r="E32" s="12"/>
      <c r="F32" s="8"/>
      <c r="G32" s="6"/>
      <c r="H32" s="15">
        <f t="shared" si="0"/>
        <v>0</v>
      </c>
      <c r="I32" s="8"/>
      <c r="J32" s="16">
        <f t="shared" si="1"/>
        <v>0</v>
      </c>
      <c r="K32" s="14" t="str">
        <f t="shared" si="2"/>
        <v/>
      </c>
      <c r="L32" s="162" t="str" cm="1">
        <f t="array" ref="L32">IF(K32="","",IFERROR(INDEX($L$3:$L31,MATCH(MAX(LEN($L$3:$L31)),LEN($L$3:$L31),0)),"")&amp;K32)</f>
        <v/>
      </c>
    </row>
    <row r="33" spans="1:12" ht="15" customHeight="1">
      <c r="A33" s="165" t="s">
        <v>68</v>
      </c>
      <c r="B33" s="11"/>
      <c r="C33" s="6"/>
      <c r="D33" s="11"/>
      <c r="E33" s="12"/>
      <c r="F33" s="8"/>
      <c r="G33" s="6"/>
      <c r="H33" s="15">
        <f t="shared" si="0"/>
        <v>0</v>
      </c>
      <c r="I33" s="8"/>
      <c r="J33" s="16">
        <f t="shared" si="1"/>
        <v>0</v>
      </c>
      <c r="K33" s="14" t="str">
        <f t="shared" si="2"/>
        <v/>
      </c>
      <c r="L33" s="162" t="str" cm="1">
        <f t="array" ref="L33">IF(K33="","",IFERROR(INDEX($L$3:$L32,MATCH(MAX(LEN($L$3:$L32)),LEN($L$3:$L32),0)),"")&amp;K33)</f>
        <v/>
      </c>
    </row>
    <row r="34" spans="1:12" ht="15" customHeight="1">
      <c r="A34" s="180" t="s">
        <v>174</v>
      </c>
      <c r="B34" s="60">
        <v>0</v>
      </c>
      <c r="C34" s="6"/>
      <c r="D34" s="60"/>
      <c r="E34" s="61"/>
      <c r="F34" s="62"/>
      <c r="G34" s="63"/>
      <c r="H34" s="65">
        <f t="shared" si="0"/>
        <v>0</v>
      </c>
      <c r="I34" s="62"/>
      <c r="J34" s="16">
        <f t="shared" si="1"/>
        <v>0</v>
      </c>
      <c r="K34" s="14" t="str">
        <f>IF(COUNTA($C34:$G34)=0,"",IF(COUNTIF($A34,"休*")=1,CONCATENATE(A34&amp;J34&amp;"h  "),CONCATENATE($A34,TEXT($B34,"h:mm"),TEXT($C34,"～h:mm"),IF($D34="","",CONCATENATE(TEXT($D34,",　　h:mm"),TEXT($E34,"～h:mm"))),IF($F34="","",CONCATENATE(TEXT($F34,",　　h:mm"),TEXT($G34,"～h:mm"))),"　(",J34,"h)　　")))</f>
        <v/>
      </c>
      <c r="L34" s="162" t="str" cm="1">
        <f t="array" ref="L34">IF(K34="","",IFERROR(INDEX($L$3:$L33,MATCH(MAX(LEN($L$3:$L33)),LEN($L$3:$L33),0)),"")&amp;K34)</f>
        <v/>
      </c>
    </row>
    <row r="35" spans="1:12" ht="15" customHeight="1">
      <c r="A35" s="180" t="s">
        <v>175</v>
      </c>
      <c r="B35" s="60">
        <v>0</v>
      </c>
      <c r="C35" s="6"/>
      <c r="D35" s="60"/>
      <c r="E35" s="61"/>
      <c r="F35" s="62"/>
      <c r="G35" s="63"/>
      <c r="H35" s="65">
        <f t="shared" si="0"/>
        <v>0</v>
      </c>
      <c r="I35" s="62"/>
      <c r="J35" s="16">
        <f t="shared" si="1"/>
        <v>0</v>
      </c>
      <c r="K35" s="14" t="str">
        <f t="shared" si="2"/>
        <v/>
      </c>
      <c r="L35" s="162" t="str" cm="1">
        <f t="array" ref="L35">IF(K35="","",IFERROR(INDEX($L$3:$L34,MATCH(MAX(LEN($L$3:$L34)),LEN($L$3:$L34),0)),"")&amp;K35)</f>
        <v/>
      </c>
    </row>
    <row r="36" spans="1:12" ht="15" customHeight="1">
      <c r="A36" s="180" t="s">
        <v>176</v>
      </c>
      <c r="B36" s="60">
        <v>0</v>
      </c>
      <c r="C36" s="6"/>
      <c r="D36" s="60"/>
      <c r="E36" s="61"/>
      <c r="F36" s="62"/>
      <c r="G36" s="63"/>
      <c r="H36" s="65">
        <f t="shared" si="0"/>
        <v>0</v>
      </c>
      <c r="I36" s="62"/>
      <c r="J36" s="16">
        <f t="shared" si="1"/>
        <v>0</v>
      </c>
      <c r="K36" s="14" t="str">
        <f t="shared" si="2"/>
        <v/>
      </c>
      <c r="L36" s="162" t="str" cm="1">
        <f t="array" ref="L36">IF(K36="","",IFERROR(INDEX($L$3:$L35,MATCH(MAX(LEN($L$3:$L35)),LEN($L$3:$L35),0)),"")&amp;K36)</f>
        <v/>
      </c>
    </row>
    <row r="37" spans="1:12" ht="15" customHeight="1">
      <c r="A37" s="180" t="s">
        <v>184</v>
      </c>
      <c r="B37" s="60">
        <v>0</v>
      </c>
      <c r="C37" s="6"/>
      <c r="D37" s="60"/>
      <c r="E37" s="61"/>
      <c r="F37" s="62"/>
      <c r="G37" s="63"/>
      <c r="H37" s="65">
        <f t="shared" si="0"/>
        <v>0</v>
      </c>
      <c r="I37" s="62"/>
      <c r="J37" s="16">
        <f t="shared" ref="J37:J38" si="3">ROUND((H37-I37)*24,2)</f>
        <v>0</v>
      </c>
      <c r="K37" s="14" t="str">
        <f t="shared" si="2"/>
        <v/>
      </c>
      <c r="L37" s="162" t="str" cm="1">
        <f t="array" ref="L37">IF(K37="","",IFERROR(INDEX($L$3:$L36,MATCH(MAX(LEN($L$3:$L36)),LEN($L$3:$L36),0)),"")&amp;K37)</f>
        <v/>
      </c>
    </row>
    <row r="38" spans="1:12" ht="15" customHeight="1">
      <c r="A38" s="181" t="s">
        <v>185</v>
      </c>
      <c r="B38" s="60">
        <v>0</v>
      </c>
      <c r="C38" s="64"/>
      <c r="D38" s="24"/>
      <c r="E38" s="25"/>
      <c r="F38" s="26"/>
      <c r="G38" s="23"/>
      <c r="H38" s="65">
        <f t="shared" si="0"/>
        <v>0</v>
      </c>
      <c r="I38" s="26"/>
      <c r="J38" s="16">
        <f t="shared" si="3"/>
        <v>0</v>
      </c>
      <c r="K38" s="14" t="str">
        <f>IF(COUNTA($C38:$G38)=0,"",IF(COUNTIF($A38,"休*")=1,CONCATENATE(A38&amp;J38&amp;"h  "),CONCATENATE($A38,TEXT($B38,"h:mm"),TEXT($C38,"～h:mm"),IF($D38="","",CONCATENATE(TEXT($D38,",　　h:mm"),TEXT($E38,"～h:mm"))),IF($F38="","",CONCATENATE(TEXT($F38,",　　h:mm"),TEXT($G38,"～h:mm"))),"　(",J38,"h)　　")))</f>
        <v/>
      </c>
      <c r="L38" s="162" t="str" cm="1">
        <f t="array" ref="L38">IF(K38="","",IFERROR(INDEX($L$3:$L37,MATCH(MAX(LEN($L$3:$L37)),LEN($L$3:$L37),0)),"")&amp;K38)</f>
        <v/>
      </c>
    </row>
    <row r="39" spans="1:12" ht="15" customHeight="1" thickBot="1">
      <c r="A39" s="182"/>
      <c r="B39" s="60"/>
      <c r="C39" s="63"/>
      <c r="D39" s="60"/>
      <c r="E39" s="61"/>
      <c r="F39" s="62"/>
      <c r="G39" s="63"/>
      <c r="H39" s="110"/>
      <c r="I39" s="62"/>
      <c r="J39" s="111"/>
      <c r="K39" s="112"/>
      <c r="L39" s="163" t="str" cm="1">
        <f t="array" ref="L39">IF(K39="","",IFERROR(INDEX($L$3:$L38,MATCH(MAX(LEN($L$3:$L38)),LEN($L$3:$L38),0)),"")&amp;K39)</f>
        <v/>
      </c>
    </row>
    <row r="40" spans="1:12" ht="15" customHeight="1" thickBot="1">
      <c r="A40" s="1" t="s">
        <v>209</v>
      </c>
      <c r="L40" s="164" cm="1">
        <f t="array" ref="L40">INDEX($L$3:$L39,MATCH(MAX(LEN($L$3:$L39)),LEN($L$3:$L39),0))</f>
        <v>0</v>
      </c>
    </row>
    <row r="41" spans="1:12" ht="15" customHeight="1">
      <c r="A41" s="1" t="s">
        <v>210</v>
      </c>
    </row>
    <row r="42" spans="1:12" ht="15" customHeight="1">
      <c r="A42" s="1" t="s">
        <v>211</v>
      </c>
    </row>
    <row r="43" spans="1:12" ht="15" customHeight="1">
      <c r="A43" s="1" t="s">
        <v>207</v>
      </c>
    </row>
    <row r="44" spans="1:12" ht="15" customHeight="1">
      <c r="A44" s="1" t="s">
        <v>208</v>
      </c>
    </row>
    <row r="45" spans="1:12" ht="15" customHeight="1">
      <c r="A45" s="1" t="s">
        <v>237</v>
      </c>
    </row>
  </sheetData>
  <phoneticPr fontId="1"/>
  <dataValidations count="1">
    <dataValidation type="time" operator="greaterThanOrEqual" allowBlank="1" showInputMessage="1" showErrorMessage="1" sqref="B3:I39" xr:uid="{6B649CD7-FAFB-48D4-A4F2-115BAD25A35B}">
      <formula1>0</formula1>
    </dataValidation>
  </dataValidations>
  <pageMargins left="0.98425196850393704" right="0.98425196850393704" top="0.98425196850393704" bottom="0.98425196850393704" header="0.39370078740157483" footer="0.39370078740157483"/>
  <pageSetup paperSize="9"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0E33-9FEB-406D-BF93-AFEB9C785DD5}">
  <sheetPr>
    <tabColor theme="7" tint="0.79998168889431442"/>
    <pageSetUpPr fitToPage="1"/>
  </sheetPr>
  <dimension ref="A1:S41"/>
  <sheetViews>
    <sheetView view="pageBreakPreview" zoomScaleNormal="100" zoomScaleSheetLayoutView="100" workbookViewId="0">
      <selection activeCell="H9" sqref="H9:H11"/>
    </sheetView>
  </sheetViews>
  <sheetFormatPr defaultColWidth="10.19921875" defaultRowHeight="18.600000000000001" customHeight="1"/>
  <cols>
    <col min="1" max="1" width="27" style="113" customWidth="1"/>
    <col min="2" max="5" width="10.19921875" style="113"/>
    <col min="6" max="6" width="4.3984375" style="113" customWidth="1"/>
    <col min="7" max="10" width="10.19921875" style="113"/>
    <col min="11" max="28" width="2.59765625" style="113" customWidth="1"/>
    <col min="29" max="16384" width="10.19921875" style="113"/>
  </cols>
  <sheetData>
    <row r="1" spans="1:19" ht="18.600000000000001" customHeight="1" thickBot="1">
      <c r="A1" s="54" t="s">
        <v>292</v>
      </c>
    </row>
    <row r="2" spans="1:19" ht="18.600000000000001" customHeight="1">
      <c r="A2" s="114" t="s">
        <v>216</v>
      </c>
      <c r="B2" s="343"/>
      <c r="C2" s="344"/>
      <c r="D2" s="344"/>
      <c r="E2" s="345"/>
      <c r="G2" s="346" t="s">
        <v>238</v>
      </c>
      <c r="H2" s="157" t="s">
        <v>282</v>
      </c>
    </row>
    <row r="3" spans="1:19" ht="18.600000000000001" customHeight="1">
      <c r="A3" s="124" t="s">
        <v>100</v>
      </c>
      <c r="B3" s="348" t="s">
        <v>103</v>
      </c>
      <c r="C3" s="349"/>
      <c r="D3" s="349"/>
      <c r="E3" s="350"/>
      <c r="G3" s="347"/>
      <c r="H3" s="158"/>
    </row>
    <row r="4" spans="1:19" ht="18.600000000000001" customHeight="1" thickBot="1">
      <c r="A4" s="183" t="s">
        <v>303</v>
      </c>
      <c r="B4" s="134"/>
      <c r="C4" s="355"/>
      <c r="D4" s="356"/>
      <c r="E4" s="357"/>
      <c r="G4" s="153" t="s">
        <v>217</v>
      </c>
      <c r="H4" s="117">
        <f ca="1">SUM(IF(COUNTIF($G$16:$G$27,VLOOKUP("○",$B$7:$E$11,2,FALSE))=0,0,OFFSET(H$16:H$27,MATCH(VLOOKUP("○",$B$7:$E$11,2,FALSE),$G$16:$G$27,0)-1,,MIN(12,13-MATCH(VLOOKUP("○",$B$7:$E$11,2,FALSE),$G$16:$G$27,0)))),IF(COUNTIF($I$16:$I$27,VLOOKUP("○",$B$7:$E$11,3,FALSE))=0,0,OFFSET(J$16:J$27,MATCH(VLOOKUP("○",$B$7:$E$11,3,FALSE),$I$16:$I$27,0)-1,,-MIN(12,MATCH(VLOOKUP("○",$B$7:$E$11,3,FALSE),$I$16:$I$27,0)))))</f>
        <v>0</v>
      </c>
    </row>
    <row r="5" spans="1:19" ht="18.600000000000001" customHeight="1">
      <c r="A5" s="118" t="s">
        <v>232</v>
      </c>
      <c r="B5" s="119"/>
      <c r="C5" s="351" t="s">
        <v>219</v>
      </c>
      <c r="D5" s="352"/>
      <c r="E5" s="353"/>
      <c r="G5" s="153" t="s">
        <v>240</v>
      </c>
      <c r="H5" s="156">
        <f ca="1">IFERROR(ROUNDUP(IF(COUNT($E$7:$E$11)=0,0,H$4/SUM($E$7:$E$11)),1),"")</f>
        <v>0</v>
      </c>
    </row>
    <row r="6" spans="1:19" ht="18.600000000000001" customHeight="1" thickBot="1">
      <c r="A6" s="122" t="s">
        <v>233</v>
      </c>
      <c r="B6" s="123"/>
      <c r="C6" s="124" t="s">
        <v>220</v>
      </c>
      <c r="D6" s="125" t="s">
        <v>221</v>
      </c>
      <c r="E6" s="126" t="s">
        <v>131</v>
      </c>
      <c r="G6" s="154" t="s">
        <v>241</v>
      </c>
      <c r="H6" s="121">
        <f>IFERROR(ROUNDUP(H$9*0.9,1),"")</f>
        <v>0</v>
      </c>
      <c r="L6" s="115" t="s">
        <v>244</v>
      </c>
    </row>
    <row r="7" spans="1:19" ht="18.600000000000001" customHeight="1" thickBot="1">
      <c r="A7" s="127" t="s">
        <v>227</v>
      </c>
      <c r="B7" s="128"/>
      <c r="C7" s="129" t="str">
        <f>IF($B7="","",$G$16)</f>
        <v/>
      </c>
      <c r="D7" s="130" t="str">
        <f>IF($B7="","",$G$27)</f>
        <v/>
      </c>
      <c r="E7" s="131" t="str">
        <f>IF($B7="","",$C$28)</f>
        <v/>
      </c>
      <c r="G7" s="155" t="s">
        <v>239</v>
      </c>
      <c r="H7" s="132">
        <f ca="1">IFERROR(ROUNDUP(IF(COUNT($E$7:$E$11)=0,0,H$4/SUM($E$7:$E$11))+(H$9*0.9),1),"")</f>
        <v>0</v>
      </c>
      <c r="L7" s="354" t="s">
        <v>226</v>
      </c>
      <c r="M7" s="354"/>
      <c r="N7" s="354"/>
      <c r="O7" s="354"/>
      <c r="P7" s="354"/>
      <c r="Q7" s="211">
        <f ca="1">別添②利用者数_就労選択!$H$7</f>
        <v>0</v>
      </c>
      <c r="R7" s="211"/>
      <c r="S7" s="211"/>
    </row>
    <row r="8" spans="1:19" ht="18.600000000000001" customHeight="1">
      <c r="A8" s="133" t="s">
        <v>228</v>
      </c>
      <c r="B8" s="134"/>
      <c r="C8" s="129" t="str">
        <f>IF($B8="","",EOMONTH($B$5,-13)+1)</f>
        <v/>
      </c>
      <c r="D8" s="130" t="str">
        <f>IF($B8="","",EOMONTH($B$5,-2)+1)</f>
        <v/>
      </c>
      <c r="E8" s="131" t="str">
        <f ca="1">IF($B8="","",SUM(IF(COUNTIF($G$16:$G$27,$C8)=0,0,OFFSET($C$16:$C$27,MATCH($C8,$G$16:$G$27,0)-1,,MIN(12,13-MATCH($C8,$G$16:$G$27,0)))),IF(COUNTIF($I$16:$I$27,$D8)=0,0,OFFSET($D$16:$D$27,MATCH($D8,$I$16:$I$27,0)-1,,-MIN(12,MATCH($D8,$I$16:$I$27,0))))))</f>
        <v/>
      </c>
    </row>
    <row r="9" spans="1:19" ht="18.600000000000001" customHeight="1">
      <c r="A9" s="133" t="s">
        <v>229</v>
      </c>
      <c r="B9" s="134"/>
      <c r="C9" s="129" t="str">
        <f>IF($B9="","",EOMONTH($B$5,-7)+1)</f>
        <v/>
      </c>
      <c r="D9" s="130" t="str">
        <f>IF($B9="","",EOMONTH($B$5,-2)+1)</f>
        <v/>
      </c>
      <c r="E9" s="131" t="str">
        <f ca="1">IF($B9="","",SUM(IF(COUNTIF($G$16:$G$27,$C9)=0,0,OFFSET($C$16:$C$27,MATCH($C9,$G$16:$G$27,0)-1,,MIN(6,13-MATCH($C9,$G$16:$G$27,0)))),IF(COUNTIF($I$16:$I$27,$D9)=0,0,OFFSET($D$16:$D$27,MATCH($D9,$I$16:$I$27,0)-1,,-MIN(6,MATCH($D9,$I$16:$I$27,0))))))</f>
        <v/>
      </c>
      <c r="G9" s="362" t="s">
        <v>285</v>
      </c>
      <c r="H9" s="363"/>
    </row>
    <row r="10" spans="1:19" ht="18.600000000000001" customHeight="1">
      <c r="A10" s="133" t="s">
        <v>230</v>
      </c>
      <c r="B10" s="134"/>
      <c r="C10" s="340" t="str">
        <f>IFERROR(IF(AND($B$6="",$H$9&gt;0),"直近の定員増減年月日を入力してください",IF(EOMONTH($B$5,-7)+1&lt;$B$6,"定員数の90%（右の「増加定員数」要入力）","")),"")</f>
        <v/>
      </c>
      <c r="D10" s="341"/>
      <c r="E10" s="342"/>
      <c r="G10" s="362"/>
      <c r="H10" s="363"/>
    </row>
    <row r="11" spans="1:19" ht="18.600000000000001" customHeight="1" thickBot="1">
      <c r="A11" s="135" t="s">
        <v>231</v>
      </c>
      <c r="B11" s="136"/>
      <c r="C11" s="137" t="str">
        <f>IF($B11="","",EOMONTH($B$5,-4)+1)</f>
        <v/>
      </c>
      <c r="D11" s="138" t="str">
        <f>IF($B11="","",EOMONTH($B$5,-2)+1)</f>
        <v/>
      </c>
      <c r="E11" s="139" t="str">
        <f ca="1">IF($B11="","",SUM(IF(COUNTIF($G$16:$G$27,$C11)=0,0,OFFSET($C$16:$C$27,MATCH($C11,$G$16:$G$27,0)-1,,MIN(3,13-MATCH($C11,$G$16:$G$27,0)))),IF(COUNTIF($I$16:$I$27,$D11)=0,0,OFFSET($D$16:$D$27,MATCH($D11,$I$16:$I$27,0)-1,,-MIN(3,MATCH($D11,$I$16:$I$27,0))))))</f>
        <v/>
      </c>
      <c r="G11" s="362"/>
      <c r="H11" s="363"/>
    </row>
    <row r="12" spans="1:19" ht="18.600000000000001" customHeight="1" thickBot="1">
      <c r="A12" s="187" t="s">
        <v>225</v>
      </c>
      <c r="B12" s="184"/>
      <c r="C12" s="184"/>
      <c r="D12" s="184"/>
      <c r="E12" s="184"/>
      <c r="F12" s="185"/>
      <c r="G12" s="186"/>
      <c r="H12" s="185"/>
      <c r="I12" s="186"/>
      <c r="J12" s="185"/>
    </row>
    <row r="13" spans="1:19" ht="18.600000000000001" customHeight="1" thickTop="1">
      <c r="A13" s="151"/>
      <c r="B13" s="115" t="s">
        <v>302</v>
      </c>
      <c r="C13" s="115"/>
      <c r="D13" s="115"/>
      <c r="G13" s="140"/>
      <c r="I13" s="140"/>
    </row>
    <row r="14" spans="1:19" ht="18.600000000000001" customHeight="1">
      <c r="B14" s="359" t="s">
        <v>131</v>
      </c>
      <c r="C14" s="141" t="s">
        <v>214</v>
      </c>
      <c r="D14" s="141" t="s">
        <v>213</v>
      </c>
      <c r="G14" s="361" t="str">
        <f ca="1">TEXT($C$15,"ggge年"&amp;"度延べ利用者数")</f>
        <v>令和7年度延べ利用者数</v>
      </c>
      <c r="H14" s="358" t="s">
        <v>282</v>
      </c>
      <c r="I14" s="361" t="str">
        <f ca="1">TEXT($D$15,"ggge年"&amp;"度延べ利用者数")</f>
        <v>令和8年度延べ利用者数</v>
      </c>
      <c r="J14" s="358" t="s">
        <v>282</v>
      </c>
    </row>
    <row r="15" spans="1:19" ht="18.600000000000001" customHeight="1">
      <c r="B15" s="360"/>
      <c r="C15" s="142">
        <f ca="1">IFERROR(DATE(YEAR(D15)-1,1,1),"")</f>
        <v>45658</v>
      </c>
      <c r="D15" s="142">
        <f ca="1">IF(B5="",NOW(),DATE(YEAR(B5)+IF(MONTH(B5)&lt;=3,-1,0),MONTH(B5),1))</f>
        <v>46106.922891319446</v>
      </c>
      <c r="F15" s="143"/>
      <c r="G15" s="361"/>
      <c r="H15" s="358"/>
      <c r="I15" s="361"/>
      <c r="J15" s="358"/>
    </row>
    <row r="16" spans="1:19" ht="18.600000000000001" customHeight="1">
      <c r="B16" s="144" t="s">
        <v>215</v>
      </c>
      <c r="C16" s="145"/>
      <c r="D16" s="145"/>
      <c r="F16" s="146"/>
      <c r="G16" s="147">
        <f ca="1">DATE(YEAR($C$15),4,1)</f>
        <v>45748</v>
      </c>
      <c r="H16" s="148"/>
      <c r="I16" s="152">
        <f ca="1">DATE(YEAR($D$15),4,1)</f>
        <v>46113</v>
      </c>
      <c r="J16" s="148"/>
    </row>
    <row r="17" spans="1:10" ht="18.600000000000001" customHeight="1">
      <c r="B17" s="144" t="s">
        <v>123</v>
      </c>
      <c r="C17" s="145"/>
      <c r="D17" s="145"/>
      <c r="F17" s="146"/>
      <c r="G17" s="147">
        <f ca="1">DATE(YEAR($C$15),5,1)</f>
        <v>45778</v>
      </c>
      <c r="H17" s="148"/>
      <c r="I17" s="152">
        <f ca="1">DATE(YEAR($D$15),5,1)</f>
        <v>46143</v>
      </c>
      <c r="J17" s="148"/>
    </row>
    <row r="18" spans="1:10" ht="18.600000000000001" customHeight="1">
      <c r="B18" s="144" t="s">
        <v>124</v>
      </c>
      <c r="C18" s="145"/>
      <c r="D18" s="145"/>
      <c r="F18" s="146"/>
      <c r="G18" s="147">
        <f ca="1">DATE(YEAR($C$15),6,1)</f>
        <v>45809</v>
      </c>
      <c r="H18" s="148"/>
      <c r="I18" s="152">
        <f ca="1">DATE(YEAR($D$15),6,1)</f>
        <v>46174</v>
      </c>
      <c r="J18" s="148"/>
    </row>
    <row r="19" spans="1:10" ht="18.600000000000001" customHeight="1">
      <c r="B19" s="144" t="s">
        <v>125</v>
      </c>
      <c r="C19" s="145"/>
      <c r="D19" s="145"/>
      <c r="F19" s="146"/>
      <c r="G19" s="147">
        <f ca="1">DATE(YEAR($C$15),7,1)</f>
        <v>45839</v>
      </c>
      <c r="H19" s="148"/>
      <c r="I19" s="152">
        <f ca="1">DATE(YEAR($D$15),7,1)</f>
        <v>46204</v>
      </c>
      <c r="J19" s="148"/>
    </row>
    <row r="20" spans="1:10" ht="18.600000000000001" customHeight="1">
      <c r="B20" s="144" t="s">
        <v>126</v>
      </c>
      <c r="C20" s="145"/>
      <c r="D20" s="145"/>
      <c r="F20" s="146"/>
      <c r="G20" s="147">
        <f ca="1">DATE(YEAR($C$15),8,1)</f>
        <v>45870</v>
      </c>
      <c r="H20" s="148"/>
      <c r="I20" s="152">
        <f ca="1">DATE(YEAR($D$15),8,1)</f>
        <v>46235</v>
      </c>
      <c r="J20" s="148"/>
    </row>
    <row r="21" spans="1:10" ht="18.600000000000001" customHeight="1">
      <c r="B21" s="144" t="s">
        <v>127</v>
      </c>
      <c r="C21" s="145"/>
      <c r="D21" s="145"/>
      <c r="F21" s="146"/>
      <c r="G21" s="147">
        <f ca="1">DATE(YEAR($C$15),9,1)</f>
        <v>45901</v>
      </c>
      <c r="H21" s="148"/>
      <c r="I21" s="152">
        <f ca="1">DATE(YEAR($D$15),9,1)</f>
        <v>46266</v>
      </c>
      <c r="J21" s="148"/>
    </row>
    <row r="22" spans="1:10" ht="18.600000000000001" customHeight="1">
      <c r="B22" s="144" t="s">
        <v>128</v>
      </c>
      <c r="C22" s="145"/>
      <c r="D22" s="145"/>
      <c r="F22" s="146"/>
      <c r="G22" s="147">
        <f ca="1">DATE(YEAR($C$15),10,1)</f>
        <v>45931</v>
      </c>
      <c r="H22" s="148"/>
      <c r="I22" s="152">
        <f ca="1">DATE(YEAR($D$15),10,1)</f>
        <v>46296</v>
      </c>
      <c r="J22" s="148"/>
    </row>
    <row r="23" spans="1:10" ht="18.600000000000001" customHeight="1">
      <c r="B23" s="144" t="s">
        <v>129</v>
      </c>
      <c r="C23" s="145"/>
      <c r="D23" s="145"/>
      <c r="F23" s="146"/>
      <c r="G23" s="147">
        <f ca="1">DATE(YEAR($C$15),11,1)</f>
        <v>45962</v>
      </c>
      <c r="H23" s="148"/>
      <c r="I23" s="152">
        <f ca="1">DATE(YEAR($D$15),11,1)</f>
        <v>46327</v>
      </c>
      <c r="J23" s="148"/>
    </row>
    <row r="24" spans="1:10" ht="18.600000000000001" customHeight="1">
      <c r="B24" s="144" t="s">
        <v>130</v>
      </c>
      <c r="C24" s="145"/>
      <c r="D24" s="145"/>
      <c r="F24" s="146"/>
      <c r="G24" s="147">
        <f ca="1">DATE(YEAR($C$15),12,1)</f>
        <v>45992</v>
      </c>
      <c r="H24" s="148"/>
      <c r="I24" s="152">
        <f ca="1">DATE(YEAR($D$15),12,1)</f>
        <v>46357</v>
      </c>
      <c r="J24" s="148"/>
    </row>
    <row r="25" spans="1:10" ht="18.600000000000001" customHeight="1">
      <c r="B25" s="144" t="s">
        <v>222</v>
      </c>
      <c r="C25" s="145"/>
      <c r="D25" s="145"/>
      <c r="F25" s="146"/>
      <c r="G25" s="147">
        <f ca="1">DATE(YEAR($C$15)+1,1,1)</f>
        <v>46023</v>
      </c>
      <c r="H25" s="148"/>
      <c r="I25" s="152">
        <f ca="1">DATE(YEAR($D$15)+1,1,1)</f>
        <v>46388</v>
      </c>
      <c r="J25" s="148"/>
    </row>
    <row r="26" spans="1:10" ht="18.600000000000001" customHeight="1">
      <c r="B26" s="144" t="s">
        <v>223</v>
      </c>
      <c r="C26" s="145"/>
      <c r="D26" s="145"/>
      <c r="F26" s="146"/>
      <c r="G26" s="147">
        <f ca="1">DATE(YEAR($C$15)+1,2,1)</f>
        <v>46054</v>
      </c>
      <c r="H26" s="148"/>
      <c r="I26" s="152">
        <f ca="1">DATE(YEAR($D$15)+1,2,1)</f>
        <v>46419</v>
      </c>
      <c r="J26" s="148"/>
    </row>
    <row r="27" spans="1:10" ht="18.600000000000001" customHeight="1">
      <c r="B27" s="144" t="s">
        <v>224</v>
      </c>
      <c r="C27" s="145"/>
      <c r="D27" s="145"/>
      <c r="F27" s="146"/>
      <c r="G27" s="147">
        <f ca="1">DATE(YEAR($C$15)+1,3,1)</f>
        <v>46082</v>
      </c>
      <c r="H27" s="148"/>
      <c r="I27" s="152">
        <f ca="1">DATE(YEAR($D$15)+1,3,1)</f>
        <v>46447</v>
      </c>
      <c r="J27" s="148"/>
    </row>
    <row r="28" spans="1:10" ht="18.600000000000001" customHeight="1">
      <c r="B28" s="141" t="s">
        <v>69</v>
      </c>
      <c r="C28" s="149">
        <f>SUM(C16:C27)</f>
        <v>0</v>
      </c>
      <c r="D28" s="149">
        <f>SUM(D16:D27)</f>
        <v>0</v>
      </c>
      <c r="F28" s="146"/>
      <c r="G28" s="141" t="s">
        <v>69</v>
      </c>
      <c r="H28" s="116">
        <f>SUM(H16:H27)</f>
        <v>0</v>
      </c>
      <c r="I28" s="141" t="s">
        <v>69</v>
      </c>
      <c r="J28" s="116">
        <f t="shared" ref="J28" si="0">SUM(J16:J27)</f>
        <v>0</v>
      </c>
    </row>
    <row r="29" spans="1:10" ht="18.600000000000001" customHeight="1">
      <c r="B29" s="146"/>
      <c r="C29" s="146"/>
      <c r="D29" s="146"/>
      <c r="F29" s="146"/>
      <c r="G29" s="150" t="s">
        <v>218</v>
      </c>
      <c r="H29" s="120" t="e">
        <f>ROUNDUP(H$28/$C$28,1)</f>
        <v>#DIV/0!</v>
      </c>
      <c r="I29" s="150" t="s">
        <v>218</v>
      </c>
      <c r="J29" s="120" t="e">
        <f>ROUNDUP(J$28/$D$28,1)</f>
        <v>#DIV/0!</v>
      </c>
    </row>
    <row r="30" spans="1:10" ht="18.600000000000001" customHeight="1">
      <c r="A30" s="146"/>
      <c r="F30" s="146"/>
    </row>
    <row r="31" spans="1:10" ht="18.600000000000001" customHeight="1">
      <c r="A31" s="146"/>
      <c r="F31" s="146"/>
    </row>
    <row r="32" spans="1:10" ht="18.600000000000001" customHeight="1">
      <c r="A32" s="146"/>
      <c r="F32" s="146"/>
    </row>
    <row r="33" spans="1:6" ht="18.600000000000001" customHeight="1">
      <c r="A33" s="146"/>
      <c r="F33" s="146"/>
    </row>
    <row r="34" spans="1:6" ht="18.600000000000001" customHeight="1">
      <c r="A34" s="146"/>
      <c r="F34" s="146"/>
    </row>
    <row r="35" spans="1:6" ht="18.600000000000001" customHeight="1">
      <c r="A35" s="146"/>
      <c r="F35" s="146"/>
    </row>
    <row r="36" spans="1:6" ht="18.600000000000001" customHeight="1">
      <c r="A36" s="146"/>
      <c r="F36" s="146"/>
    </row>
    <row r="37" spans="1:6" ht="18.600000000000001" customHeight="1">
      <c r="A37" s="146"/>
      <c r="F37" s="146"/>
    </row>
    <row r="38" spans="1:6" ht="18.600000000000001" customHeight="1">
      <c r="A38" s="146"/>
      <c r="F38" s="146"/>
    </row>
    <row r="39" spans="1:6" ht="18.600000000000001" customHeight="1">
      <c r="A39" s="146"/>
      <c r="F39" s="146"/>
    </row>
    <row r="40" spans="1:6" ht="18.600000000000001" customHeight="1">
      <c r="A40" s="146"/>
      <c r="E40" s="146"/>
      <c r="F40" s="146"/>
    </row>
    <row r="41" spans="1:6" ht="18.600000000000001" customHeight="1">
      <c r="F41" s="146"/>
    </row>
  </sheetData>
  <mergeCells count="15">
    <mergeCell ref="J14:J15"/>
    <mergeCell ref="B14:B15"/>
    <mergeCell ref="G14:G15"/>
    <mergeCell ref="I14:I15"/>
    <mergeCell ref="G9:G11"/>
    <mergeCell ref="H9:H11"/>
    <mergeCell ref="H14:H15"/>
    <mergeCell ref="Q7:S7"/>
    <mergeCell ref="C10:E10"/>
    <mergeCell ref="B2:E2"/>
    <mergeCell ref="G2:G3"/>
    <mergeCell ref="B3:E3"/>
    <mergeCell ref="C5:E5"/>
    <mergeCell ref="L7:P7"/>
    <mergeCell ref="C4:E4"/>
  </mergeCells>
  <phoneticPr fontId="1"/>
  <conditionalFormatting sqref="A6:E11 A13:J29">
    <cfRule type="expression" dxfId="1" priority="1">
      <formula>$B$4="○"</formula>
    </cfRule>
  </conditionalFormatting>
  <conditionalFormatting sqref="B10">
    <cfRule type="expression" dxfId="0" priority="2">
      <formula>$B$5&lt;&gt;$B$6</formula>
    </cfRule>
  </conditionalFormatting>
  <dataValidations count="2">
    <dataValidation type="date" operator="greaterThanOrEqual" allowBlank="1" showInputMessage="1" showErrorMessage="1" sqref="B5:B6" xr:uid="{1722C8B7-FBC7-4046-BE23-79A351596DC0}">
      <formula1>36617</formula1>
    </dataValidation>
    <dataValidation type="list" allowBlank="1" showInputMessage="1" showErrorMessage="1" sqref="B7:B11 B4" xr:uid="{5745D351-E88F-4116-B8C4-57A2004B8DA1}">
      <formula1>"○"</formula1>
    </dataValidation>
  </dataValidations>
  <pageMargins left="0.7" right="0.7" top="0.75" bottom="0.75" header="0.3" footer="0.3"/>
  <pageSetup paperSize="9" scale="8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5F67588-0127-48EB-AF07-46F9C1A14E8E}">
          <x14:formula1>
            <xm:f>マスタ!$D$8</xm:f>
          </x14:formula1>
          <xm:sqref>B3:E3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15D5C-821F-4997-ADDC-853D49923C9E}">
  <sheetPr>
    <tabColor rgb="FFFF0000"/>
    <pageSetUpPr fitToPage="1"/>
  </sheetPr>
  <dimension ref="A1:V27"/>
  <sheetViews>
    <sheetView view="pageBreakPreview" topLeftCell="C1" zoomScale="85" zoomScaleNormal="85" zoomScaleSheetLayoutView="85" workbookViewId="0">
      <pane ySplit="1" topLeftCell="A2" activePane="bottomLeft" state="frozen"/>
      <selection pane="bottomLeft" activeCell="R2" sqref="R2"/>
    </sheetView>
  </sheetViews>
  <sheetFormatPr defaultRowHeight="13.2"/>
  <cols>
    <col min="1" max="1" width="5.19921875" style="94" bestFit="1" customWidth="1"/>
    <col min="2" max="2" width="7.09765625" style="94" bestFit="1" customWidth="1"/>
    <col min="3" max="5" width="27.69921875" style="94" customWidth="1"/>
    <col min="6" max="6" width="20.5" style="94" customWidth="1"/>
    <col min="7" max="7" width="9.5" style="94" bestFit="1" customWidth="1"/>
    <col min="8" max="13" width="8.796875" style="94"/>
    <col min="14" max="14" width="8.796875" style="94" customWidth="1"/>
    <col min="15" max="15" width="21.19921875" style="94" bestFit="1" customWidth="1"/>
    <col min="16" max="18" width="8.796875" style="94"/>
    <col min="19" max="19" width="9.5" style="94" bestFit="1" customWidth="1"/>
    <col min="20" max="20" width="9.8984375" style="94" customWidth="1"/>
    <col min="21" max="21" width="9.5" style="94" bestFit="1" customWidth="1"/>
    <col min="22" max="22" width="14.5" style="94" customWidth="1"/>
    <col min="23" max="16384" width="8.796875" style="94"/>
  </cols>
  <sheetData>
    <row r="1" spans="1:22" s="100" customFormat="1" ht="42.6" customHeight="1">
      <c r="A1" s="99" t="s">
        <v>79</v>
      </c>
      <c r="B1" s="99" t="s">
        <v>80</v>
      </c>
      <c r="C1" s="95" t="s">
        <v>245</v>
      </c>
      <c r="D1" s="95" t="s">
        <v>246</v>
      </c>
      <c r="E1" s="95" t="s">
        <v>242</v>
      </c>
      <c r="F1" s="95" t="s">
        <v>6</v>
      </c>
      <c r="G1" s="95" t="s">
        <v>7</v>
      </c>
      <c r="H1" s="99" t="s">
        <v>92</v>
      </c>
      <c r="I1" s="99" t="s">
        <v>91</v>
      </c>
      <c r="J1" s="99" t="s">
        <v>0</v>
      </c>
      <c r="K1" s="95" t="s">
        <v>263</v>
      </c>
      <c r="L1" s="95" t="s">
        <v>263</v>
      </c>
      <c r="M1" s="95" t="s">
        <v>263</v>
      </c>
      <c r="N1" s="95" t="s">
        <v>264</v>
      </c>
      <c r="O1" s="95" t="s">
        <v>307</v>
      </c>
      <c r="P1" s="95" t="s">
        <v>283</v>
      </c>
      <c r="Q1" s="95" t="s">
        <v>283</v>
      </c>
      <c r="R1" s="95" t="s">
        <v>283</v>
      </c>
      <c r="S1" s="95" t="s">
        <v>249</v>
      </c>
      <c r="T1" s="95" t="s">
        <v>250</v>
      </c>
      <c r="U1" s="95" t="s">
        <v>251</v>
      </c>
      <c r="V1" s="95" t="s">
        <v>142</v>
      </c>
    </row>
    <row r="2" spans="1:22">
      <c r="A2" s="101"/>
      <c r="B2" s="101"/>
      <c r="C2" s="96"/>
      <c r="D2" s="96"/>
      <c r="E2" s="96"/>
      <c r="F2" s="96"/>
      <c r="G2" s="96"/>
      <c r="H2" s="101"/>
      <c r="I2" s="101"/>
      <c r="J2" s="101"/>
      <c r="K2" s="101"/>
      <c r="L2" s="101"/>
      <c r="M2" s="101"/>
      <c r="N2" s="101"/>
      <c r="O2" s="101"/>
      <c r="P2" s="101"/>
      <c r="Q2" s="101"/>
      <c r="R2" s="101"/>
      <c r="S2" s="96"/>
      <c r="T2" s="96"/>
      <c r="U2" s="96"/>
      <c r="V2" s="96"/>
    </row>
    <row r="3" spans="1:22">
      <c r="A3" s="102" t="s">
        <v>77</v>
      </c>
      <c r="B3" s="102">
        <v>1989</v>
      </c>
      <c r="C3" s="97" t="s">
        <v>296</v>
      </c>
      <c r="D3" s="97" t="s">
        <v>101</v>
      </c>
      <c r="E3" s="97" t="s">
        <v>108</v>
      </c>
      <c r="F3" s="97" t="s">
        <v>3</v>
      </c>
      <c r="G3" s="97" t="s">
        <v>84</v>
      </c>
      <c r="H3" s="102" t="s">
        <v>94</v>
      </c>
      <c r="I3" s="102" t="s">
        <v>95</v>
      </c>
      <c r="J3" s="102" t="s">
        <v>0</v>
      </c>
      <c r="K3" s="105" t="s">
        <v>254</v>
      </c>
      <c r="L3" s="105" t="s">
        <v>266</v>
      </c>
      <c r="M3" s="105">
        <v>1.5</v>
      </c>
      <c r="N3" s="105" t="s">
        <v>143</v>
      </c>
      <c r="O3" s="105" t="s">
        <v>304</v>
      </c>
      <c r="P3" s="105" t="s">
        <v>265</v>
      </c>
      <c r="Q3" s="105" t="s">
        <v>266</v>
      </c>
      <c r="R3" s="105">
        <v>6</v>
      </c>
      <c r="S3" s="103" t="s">
        <v>138</v>
      </c>
      <c r="T3" s="103" t="s">
        <v>133</v>
      </c>
      <c r="U3" s="103" t="s">
        <v>119</v>
      </c>
      <c r="V3" s="103" t="s">
        <v>133</v>
      </c>
    </row>
    <row r="4" spans="1:22">
      <c r="A4" s="102" t="s">
        <v>78</v>
      </c>
      <c r="B4" s="102">
        <v>2019</v>
      </c>
      <c r="C4" s="97" t="s">
        <v>297</v>
      </c>
      <c r="D4" s="97" t="s">
        <v>102</v>
      </c>
      <c r="E4" s="97" t="s">
        <v>109</v>
      </c>
      <c r="F4" s="97" t="s">
        <v>20</v>
      </c>
      <c r="G4" s="97" t="s">
        <v>85</v>
      </c>
      <c r="H4" s="102" t="s">
        <v>93</v>
      </c>
      <c r="I4" s="102" t="s">
        <v>96</v>
      </c>
      <c r="J4" s="101"/>
      <c r="K4" s="105" t="s">
        <v>255</v>
      </c>
      <c r="L4" s="105" t="s">
        <v>267</v>
      </c>
      <c r="M4" s="105">
        <v>1.7</v>
      </c>
      <c r="N4" s="105" t="s">
        <v>133</v>
      </c>
      <c r="O4" s="105" t="s">
        <v>305</v>
      </c>
      <c r="P4" s="105" t="s">
        <v>134</v>
      </c>
      <c r="Q4" s="105" t="s">
        <v>267</v>
      </c>
      <c r="R4" s="105">
        <v>7.5</v>
      </c>
      <c r="S4" s="103" t="s">
        <v>139</v>
      </c>
      <c r="T4" s="103" t="s">
        <v>134</v>
      </c>
      <c r="U4" s="103">
        <v>7.5</v>
      </c>
      <c r="V4" s="103" t="s">
        <v>286</v>
      </c>
    </row>
    <row r="5" spans="1:22">
      <c r="A5" s="101"/>
      <c r="B5" s="101"/>
      <c r="C5" s="97" t="s">
        <v>298</v>
      </c>
      <c r="D5" s="97" t="s">
        <v>111</v>
      </c>
      <c r="E5" s="97" t="s">
        <v>110</v>
      </c>
      <c r="F5" s="97" t="s">
        <v>22</v>
      </c>
      <c r="G5" s="97" t="s">
        <v>86</v>
      </c>
      <c r="H5" s="101"/>
      <c r="I5" s="101"/>
      <c r="K5" s="105" t="s">
        <v>256</v>
      </c>
      <c r="L5" s="105" t="s">
        <v>268</v>
      </c>
      <c r="M5" s="105">
        <v>2</v>
      </c>
      <c r="N5" s="101"/>
      <c r="O5" s="105" t="s">
        <v>306</v>
      </c>
      <c r="P5" s="105" t="s">
        <v>248</v>
      </c>
      <c r="Q5" s="105" t="s">
        <v>268</v>
      </c>
      <c r="R5" s="105">
        <v>10</v>
      </c>
      <c r="S5" s="103" t="s">
        <v>248</v>
      </c>
      <c r="T5" s="104" t="s">
        <v>135</v>
      </c>
      <c r="U5" s="103">
        <v>12</v>
      </c>
      <c r="V5" s="103" t="s">
        <v>287</v>
      </c>
    </row>
    <row r="6" spans="1:22">
      <c r="C6" s="97" t="s">
        <v>299</v>
      </c>
      <c r="D6" s="97" t="s">
        <v>112</v>
      </c>
      <c r="E6" s="97" t="s">
        <v>279</v>
      </c>
      <c r="F6" s="97" t="s">
        <v>88</v>
      </c>
      <c r="G6" s="97" t="s">
        <v>87</v>
      </c>
      <c r="K6" s="105" t="s">
        <v>257</v>
      </c>
      <c r="L6" s="105" t="s">
        <v>269</v>
      </c>
      <c r="M6" s="105">
        <v>2.5</v>
      </c>
      <c r="O6" s="101"/>
      <c r="P6" s="101"/>
      <c r="Q6" s="101"/>
      <c r="R6" s="101"/>
      <c r="S6" s="96"/>
      <c r="T6" s="103" t="s">
        <v>136</v>
      </c>
      <c r="U6" s="103">
        <v>20</v>
      </c>
      <c r="V6" s="103" t="s">
        <v>288</v>
      </c>
    </row>
    <row r="7" spans="1:22">
      <c r="C7" s="96"/>
      <c r="D7" s="97" t="s">
        <v>113</v>
      </c>
      <c r="E7" s="97" t="s">
        <v>280</v>
      </c>
      <c r="F7" s="97" t="s">
        <v>24</v>
      </c>
      <c r="G7" s="96"/>
      <c r="K7" s="105" t="s">
        <v>258</v>
      </c>
      <c r="L7" s="105" t="s">
        <v>270</v>
      </c>
      <c r="M7" s="105">
        <v>3</v>
      </c>
      <c r="S7" s="98"/>
      <c r="T7" s="103" t="s">
        <v>137</v>
      </c>
      <c r="U7" s="103">
        <v>30</v>
      </c>
      <c r="V7" s="96"/>
    </row>
    <row r="8" spans="1:22">
      <c r="C8" s="98"/>
      <c r="D8" s="97" t="s">
        <v>103</v>
      </c>
      <c r="E8" s="97" t="s">
        <v>281</v>
      </c>
      <c r="F8" s="97" t="s">
        <v>26</v>
      </c>
      <c r="K8" s="105" t="s">
        <v>275</v>
      </c>
      <c r="L8" s="105" t="s">
        <v>271</v>
      </c>
      <c r="M8" s="105">
        <v>3.5</v>
      </c>
      <c r="T8" s="96"/>
      <c r="U8" s="96"/>
    </row>
    <row r="9" spans="1:22">
      <c r="D9" s="97" t="s">
        <v>104</v>
      </c>
      <c r="E9" s="96"/>
      <c r="F9" s="97" t="s">
        <v>28</v>
      </c>
      <c r="K9" s="105" t="s">
        <v>276</v>
      </c>
      <c r="L9" s="105" t="s">
        <v>272</v>
      </c>
      <c r="M9" s="105">
        <v>4</v>
      </c>
      <c r="T9" s="98"/>
      <c r="U9" s="98"/>
    </row>
    <row r="10" spans="1:22">
      <c r="D10" s="97" t="s">
        <v>105</v>
      </c>
      <c r="E10" s="98"/>
      <c r="F10" s="97" t="s">
        <v>54</v>
      </c>
      <c r="K10" s="105" t="s">
        <v>259</v>
      </c>
      <c r="L10" s="105" t="s">
        <v>273</v>
      </c>
      <c r="M10" s="105">
        <v>4.5</v>
      </c>
    </row>
    <row r="11" spans="1:22">
      <c r="D11" s="97" t="s">
        <v>106</v>
      </c>
      <c r="F11" s="97" t="s">
        <v>56</v>
      </c>
      <c r="K11" s="105" t="s">
        <v>260</v>
      </c>
      <c r="L11" s="105" t="s">
        <v>274</v>
      </c>
      <c r="M11" s="105">
        <v>5</v>
      </c>
    </row>
    <row r="12" spans="1:22">
      <c r="D12" s="97" t="s">
        <v>107</v>
      </c>
      <c r="F12" s="97" t="s">
        <v>32</v>
      </c>
      <c r="K12" s="105" t="s">
        <v>262</v>
      </c>
      <c r="L12" s="105" t="s">
        <v>277</v>
      </c>
      <c r="M12" s="105">
        <v>5.5</v>
      </c>
    </row>
    <row r="13" spans="1:22">
      <c r="D13" s="96"/>
      <c r="F13" s="97" t="s">
        <v>30</v>
      </c>
      <c r="K13" s="105" t="s">
        <v>261</v>
      </c>
      <c r="L13" s="105" t="s">
        <v>278</v>
      </c>
      <c r="M13" s="105">
        <v>6</v>
      </c>
    </row>
    <row r="14" spans="1:22">
      <c r="D14" s="98"/>
      <c r="F14" s="97" t="s">
        <v>34</v>
      </c>
      <c r="K14" s="101"/>
      <c r="L14" s="101"/>
      <c r="M14" s="101"/>
    </row>
    <row r="15" spans="1:22">
      <c r="F15" s="97" t="s">
        <v>36</v>
      </c>
    </row>
    <row r="16" spans="1:22">
      <c r="F16" s="97" t="s">
        <v>38</v>
      </c>
    </row>
    <row r="17" spans="6:6">
      <c r="F17" s="97" t="s">
        <v>82</v>
      </c>
    </row>
    <row r="18" spans="6:6">
      <c r="F18" s="97" t="s">
        <v>40</v>
      </c>
    </row>
    <row r="19" spans="6:6">
      <c r="F19" s="97" t="s">
        <v>46</v>
      </c>
    </row>
    <row r="20" spans="6:6">
      <c r="F20" s="97" t="s">
        <v>42</v>
      </c>
    </row>
    <row r="21" spans="6:6">
      <c r="F21" s="97" t="s">
        <v>44</v>
      </c>
    </row>
    <row r="22" spans="6:6">
      <c r="F22" s="97" t="s">
        <v>50</v>
      </c>
    </row>
    <row r="23" spans="6:6">
      <c r="F23" s="97" t="s">
        <v>48</v>
      </c>
    </row>
    <row r="24" spans="6:6">
      <c r="F24" s="97" t="s">
        <v>52</v>
      </c>
    </row>
    <row r="25" spans="6:6">
      <c r="F25" s="97" t="s">
        <v>58</v>
      </c>
    </row>
    <row r="26" spans="6:6">
      <c r="F26" s="96"/>
    </row>
    <row r="27" spans="6:6">
      <c r="F27" s="98"/>
    </row>
  </sheetData>
  <autoFilter ref="A1:W1" xr:uid="{4A215D5C-821F-4997-ADDC-853D49923C9E}"/>
  <phoneticPr fontId="1"/>
  <pageMargins left="0.70866141732283472" right="0.70866141732283472" top="0.74803149606299213" bottom="0.74803149606299213" header="0.31496062992125984" footer="0.31496062992125984"/>
  <pageSetup paperSize="9" scale="4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勤務一覧_就労選択</vt:lpstr>
      <vt:lpstr>別添①勤務時間</vt:lpstr>
      <vt:lpstr>別添②利用者数_就労選択</vt:lpstr>
      <vt:lpstr>マスタ</vt:lpstr>
      <vt:lpstr>勤務一覧_就労選択!Print_Area</vt:lpstr>
      <vt:lpstr>別添①勤務時間!Print_Area</vt:lpstr>
      <vt:lpstr>別添②利用者数_就労選択!Print_Area</vt:lpstr>
      <vt:lpstr>勤務一覧_就労選択!Print_Titles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2026-03-25T13:08:59Z</dcterms:created>
  <dcterms:modified xsi:type="dcterms:W3CDTF">2026-03-25T13:08:59Z</dcterms:modified>
</cp:coreProperties>
</file>