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60" activeTab="16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酒々井町" sheetId="27" r:id="rId27"/>
    <sheet name="栄町" sheetId="28" r:id="rId28"/>
    <sheet name="大網白里町" sheetId="29" r:id="rId29"/>
    <sheet name="君津富津広域下水道組合" sheetId="30" r:id="rId30"/>
  </sheets>
  <definedNames>
    <definedName name="_xlnm.Print_Area" localSheetId="11">'旭市'!$A$1:$Q$55</definedName>
    <definedName name="_xlnm.Print_Area" localSheetId="22">'印西市'!$A$1:$Q$55</definedName>
    <definedName name="_xlnm.Print_Area" localSheetId="18">'浦安市'!$A$1:$Q$55</definedName>
    <definedName name="_xlnm.Print_Area" localSheetId="27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29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6">'酒々井町'!$A$1:$Q$55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28">'大網白里町'!$A$1:$Q$55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3">'白井市'!$A$1:$Q$55</definedName>
    <definedName name="_xlnm.Print_Area" localSheetId="21">'八街市'!$A$1:$Q$55</definedName>
    <definedName name="_xlnm.Print_Area" localSheetId="24">'富里市'!$A$1:$Q$55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<sst xmlns="http://schemas.openxmlformats.org/spreadsheetml/2006/main" count="4533" uniqueCount="292">
  <si>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</si>
  <si>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</si>
  <si>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</si>
  <si>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</si>
  <si>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</si>
  <si>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</si>
  <si>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</si>
  <si>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</si>
  <si>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</si>
  <si>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</si>
  <si>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</si>
  <si>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</si>
  <si>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</si>
  <si>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</si>
  <si>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</si>
  <si>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</si>
  <si>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</si>
  <si>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</si>
  <si>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</si>
  <si>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</si>
  <si>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</si>
  <si>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</si>
  <si>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</si>
  <si>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</si>
  <si>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</si>
  <si>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</si>
  <si>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</si>
  <si>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</si>
  <si>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</si>
  <si>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</si>
  <si>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</si>
  <si>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</si>
  <si>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</si>
  <si>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</si>
  <si>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</si>
  <si>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</si>
  <si>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</si>
  <si>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</si>
  <si>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</si>
  <si>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</si>
  <si>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</si>
  <si>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</si>
  <si>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うち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</si>
  <si>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</si>
  <si>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</si>
  <si>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</si>
  <si>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</si>
  <si>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</si>
  <si>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</si>
  <si>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</si>
  <si>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</si>
  <si>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うち</t>
  </si>
  <si>
    <t>　使用料</t>
  </si>
  <si>
    <t>項　目　　　　　　　　年　度</t>
  </si>
  <si>
    <t>Ａ</t>
  </si>
  <si>
    <t>Ｂ</t>
  </si>
  <si>
    <t>B/A</t>
  </si>
  <si>
    <t>Ｂ</t>
  </si>
  <si>
    <t>Ｉ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</si>
  <si>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</si>
  <si>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</si>
  <si>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</si>
  <si>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</si>
  <si>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</si>
  <si>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</si>
  <si>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</si>
  <si>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</si>
  <si>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</si>
  <si>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</si>
  <si>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</si>
  <si>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</si>
  <si>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</si>
  <si>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</si>
  <si>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Ｃ</t>
  </si>
  <si>
    <t>水洗化率（％）</t>
  </si>
  <si>
    <t>C/B</t>
  </si>
  <si>
    <t>総収益</t>
  </si>
  <si>
    <t>Ａ</t>
  </si>
  <si>
    <t>繰入金</t>
  </si>
  <si>
    <t>総費用</t>
  </si>
  <si>
    <t>　うち</t>
  </si>
  <si>
    <t>収支差引（Ａ-Ｂ）</t>
  </si>
  <si>
    <t>Ｃ</t>
  </si>
  <si>
    <t>資本的収支</t>
  </si>
  <si>
    <t>資本的収入</t>
  </si>
  <si>
    <t>Ｄ</t>
  </si>
  <si>
    <t>資本的支出</t>
  </si>
  <si>
    <t>Ｅ</t>
  </si>
  <si>
    <t>建設改良費</t>
  </si>
  <si>
    <t>地方債償還金</t>
  </si>
  <si>
    <t>Ｆ</t>
  </si>
  <si>
    <t>収支差引（Ｄ-Ｅ）</t>
  </si>
  <si>
    <t>Ｇ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</si>
  <si>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</si>
  <si>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</si>
  <si>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</si>
  <si>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</si>
  <si>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</si>
  <si>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</si>
  <si>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</si>
  <si>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Ｂ</t>
  </si>
  <si>
    <t>うち</t>
  </si>
  <si>
    <t>うち</t>
  </si>
  <si>
    <t>地方債</t>
  </si>
  <si>
    <t>うち</t>
  </si>
  <si>
    <t>Ｈ</t>
  </si>
  <si>
    <t>Ｊ</t>
  </si>
  <si>
    <t>Ｋ</t>
  </si>
  <si>
    <t>Ｌ</t>
  </si>
  <si>
    <t>Ｍ</t>
  </si>
  <si>
    <t>Ｎ</t>
  </si>
  <si>
    <t>当年度繰入金合計</t>
  </si>
  <si>
    <t>うち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</si>
  <si>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</si>
  <si>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</si>
  <si>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</si>
  <si>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</si>
  <si>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</si>
  <si>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</si>
  <si>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</si>
  <si>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</si>
  <si>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</si>
  <si>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</si>
  <si>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p</t>
  </si>
  <si>
    <t>q</t>
  </si>
  <si>
    <t>赤字比率（％） N&lt;0⇒N/(p-q)</t>
  </si>
  <si>
    <t>合流管比率</t>
  </si>
  <si>
    <t>平成20年度</t>
  </si>
  <si>
    <t>平成21年度</t>
  </si>
  <si>
    <t>平成22年度</t>
  </si>
  <si>
    <t>分流式</t>
  </si>
  <si>
    <t>単独高級</t>
  </si>
  <si>
    <t>累進性</t>
  </si>
  <si>
    <t>下水道事業の経営状況（法非適）　（公共）</t>
  </si>
  <si>
    <t>分流合流併用</t>
  </si>
  <si>
    <t>従量制・累進性</t>
  </si>
  <si>
    <t>　うち</t>
  </si>
  <si>
    <t>p</t>
  </si>
  <si>
    <t>Ａ</t>
  </si>
  <si>
    <t>うち</t>
  </si>
  <si>
    <t>Ｂ</t>
  </si>
  <si>
    <t>q</t>
  </si>
  <si>
    <t>Ｃ</t>
  </si>
  <si>
    <t>Ｂ</t>
  </si>
  <si>
    <t>C/B</t>
  </si>
  <si>
    <t>　うち</t>
  </si>
  <si>
    <t>うち</t>
  </si>
  <si>
    <t>Ａ</t>
  </si>
  <si>
    <t>Ｂ</t>
  </si>
  <si>
    <t>うち</t>
  </si>
  <si>
    <t>うち</t>
  </si>
  <si>
    <t>H15．4．1</t>
  </si>
  <si>
    <t>うち</t>
  </si>
  <si>
    <t>S41．3．30</t>
  </si>
  <si>
    <t>（団体名）　船橋市　　　　　　　　　</t>
  </si>
  <si>
    <t>流域併用</t>
  </si>
  <si>
    <t>累進制</t>
  </si>
  <si>
    <t>累進制</t>
  </si>
  <si>
    <t>累進制</t>
  </si>
  <si>
    <t>S54.12.25以降</t>
  </si>
  <si>
    <t>Ｂ</t>
  </si>
  <si>
    <t>単独処理</t>
  </si>
  <si>
    <t>従量累進制</t>
  </si>
  <si>
    <t>Ｂ</t>
  </si>
  <si>
    <t>（団体名）　木更津市　　　　　　　　　　　　　</t>
  </si>
  <si>
    <t>単独高度</t>
  </si>
  <si>
    <t>従量制・累進制</t>
  </si>
  <si>
    <t>Ｂ</t>
  </si>
  <si>
    <r>
      <t>下水道事業の経営状況（法非適）　（公共</t>
    </r>
    <r>
      <rPr>
        <b/>
        <sz val="16"/>
        <rFont val="ＭＳ ゴシック"/>
        <family val="3"/>
      </rPr>
      <t>）</t>
    </r>
  </si>
  <si>
    <t>（団体名）　松戸市　　　　　　　　　　　</t>
  </si>
  <si>
    <t>累進制</t>
  </si>
  <si>
    <t>Ｂ</t>
  </si>
  <si>
    <t>（団体名）　野田市　　　　　　　　　　　　　</t>
  </si>
  <si>
    <t>▲ 616,934</t>
  </si>
  <si>
    <t>▲ 763,091</t>
  </si>
  <si>
    <t>▲ 1,046,676</t>
  </si>
  <si>
    <t>▲ 7,533</t>
  </si>
  <si>
    <t>▲ 2,335</t>
  </si>
  <si>
    <t>流域接続</t>
  </si>
  <si>
    <t>Ｂ</t>
  </si>
  <si>
    <t>累進性・水質使用料制</t>
  </si>
  <si>
    <t>Ｂ</t>
  </si>
  <si>
    <t>分流式</t>
  </si>
  <si>
    <t>流域接続</t>
  </si>
  <si>
    <t>累進従量制</t>
  </si>
  <si>
    <t>Ｂ</t>
  </si>
  <si>
    <t>（団体名）　佐倉市　　　　　　　　　　　　</t>
  </si>
  <si>
    <t>▲ 625,081</t>
  </si>
  <si>
    <t>累進従量制</t>
  </si>
  <si>
    <t>Ｂ</t>
  </si>
  <si>
    <t>（団体名）　　　　　　　　　　　　　</t>
  </si>
  <si>
    <t>東金市　　　</t>
  </si>
  <si>
    <t>従量制
累進制</t>
  </si>
  <si>
    <t>Ｂ</t>
  </si>
  <si>
    <t>分流式</t>
  </si>
  <si>
    <t>単独高級</t>
  </si>
  <si>
    <t>Ｂ</t>
  </si>
  <si>
    <t>従量累進制</t>
  </si>
  <si>
    <t>Ｂ</t>
  </si>
  <si>
    <t>（団体名）　柏市　　　　　　　　　　　　　</t>
  </si>
  <si>
    <t>累進性</t>
  </si>
  <si>
    <t>Ｂ</t>
  </si>
  <si>
    <t>累進(従量)制</t>
  </si>
  <si>
    <t>Ｂ</t>
  </si>
  <si>
    <t>（団体名）　　流山市　　　　　　　　　　　</t>
  </si>
  <si>
    <t xml:space="preserve"> </t>
  </si>
  <si>
    <t>Ｂ</t>
  </si>
  <si>
    <t>（団体名）　我孫子市　　　　　　　　</t>
  </si>
  <si>
    <t>Ｂ</t>
  </si>
  <si>
    <t>従量制・累進性</t>
  </si>
  <si>
    <t>（団体名） 鎌ケ谷市　　　　　</t>
  </si>
  <si>
    <t>基本料金＋累進従量制</t>
  </si>
  <si>
    <t>Ｂ</t>
  </si>
  <si>
    <t>Ｂ</t>
  </si>
  <si>
    <t>平10.4.1</t>
  </si>
  <si>
    <t>昭55.4.1</t>
  </si>
  <si>
    <t>下水道事業の経営状況（法非適）　（公共・特定・特環・農集・地域排水）</t>
  </si>
  <si>
    <t>従量累進性</t>
  </si>
  <si>
    <t>従量累進性</t>
  </si>
  <si>
    <t>Ａ</t>
  </si>
  <si>
    <t>　うち</t>
  </si>
  <si>
    <t>p</t>
  </si>
  <si>
    <t>Ａ</t>
  </si>
  <si>
    <t>うち</t>
  </si>
  <si>
    <t>Ｂ</t>
  </si>
  <si>
    <t>q</t>
  </si>
  <si>
    <t>Ｃ</t>
  </si>
  <si>
    <t>Ｂ</t>
  </si>
  <si>
    <t>C/B</t>
  </si>
  <si>
    <t>　うち</t>
  </si>
  <si>
    <t>うち</t>
  </si>
  <si>
    <t>Ｃ</t>
  </si>
  <si>
    <t>Ｄ</t>
  </si>
  <si>
    <t>Ｅ</t>
  </si>
  <si>
    <t>うち</t>
  </si>
  <si>
    <t>分流式</t>
  </si>
  <si>
    <t>Ｆ</t>
  </si>
  <si>
    <t>Ｇ</t>
  </si>
  <si>
    <t>Ｈ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</si>
  <si>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</si>
  <si>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</si>
  <si>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</si>
  <si>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</si>
  <si>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</si>
  <si>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</si>
  <si>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</si>
  <si>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</si>
  <si>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</si>
  <si>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うち</t>
  </si>
  <si>
    <t>平成 元 年　３月３１日</t>
  </si>
  <si>
    <t>▲ 105,759</t>
  </si>
  <si>
    <t>▲ 103,408</t>
  </si>
  <si>
    <t>▲ 37,612</t>
  </si>
  <si>
    <t>▲ 96,947</t>
  </si>
  <si>
    <t>従量制・累進制</t>
  </si>
  <si>
    <t>H9. 4. 1</t>
  </si>
  <si>
    <t>H元. 4. 1</t>
  </si>
  <si>
    <t>H元.4.1</t>
  </si>
  <si>
    <t>昭和５３年　２月１７日</t>
  </si>
  <si>
    <t>Ｂ</t>
  </si>
  <si>
    <t>従量累進制</t>
  </si>
  <si>
    <t>Ｂ</t>
  </si>
  <si>
    <t>Ｂ</t>
  </si>
  <si>
    <t>Ｂ</t>
  </si>
  <si>
    <t>Ｂ</t>
  </si>
  <si>
    <t>Ｂ</t>
  </si>
  <si>
    <t>Ｂ</t>
  </si>
  <si>
    <t>Ｂ</t>
  </si>
  <si>
    <t>平成元年12月1日</t>
  </si>
  <si>
    <t>従量制･累進制</t>
  </si>
  <si>
    <t>　うち</t>
  </si>
  <si>
    <t>Ｂ</t>
  </si>
  <si>
    <t>（団体名）  銚子市　　　　　　</t>
  </si>
  <si>
    <t>（団体名）  市川市　　　　　</t>
  </si>
  <si>
    <t>（団体名）  館山市　　　　　　</t>
  </si>
  <si>
    <t>（団体名）  茂原市　　　　　　　　　　　</t>
  </si>
  <si>
    <t>（団体名）  成田市　　　　　　　　　　　</t>
  </si>
  <si>
    <t>（団体名）  旭市　　　　　　　　　</t>
  </si>
  <si>
    <t>（団体名）  習志野市　　　　</t>
  </si>
  <si>
    <t>（団体名）  市原市　　　　　　　　　　　　</t>
  </si>
  <si>
    <t>（団体名）  浦安市　　　　　　　　</t>
  </si>
  <si>
    <t>（団体名）  四街道市　　　　　　　</t>
  </si>
  <si>
    <t>（団体名）  袖ケ浦市　　　　　　　　　　　</t>
  </si>
  <si>
    <t>（団体名）  八街市　　　　　　　</t>
  </si>
  <si>
    <t>（団体名）  印西市　　　　　　　　　　</t>
  </si>
  <si>
    <t>（団体名）  白井市　　　　　　　　　　　</t>
  </si>
  <si>
    <t>（団体名）  富里市　　　　　　</t>
  </si>
  <si>
    <t>（団体名）  香取市　</t>
  </si>
  <si>
    <r>
      <t xml:space="preserve">（団体名）  </t>
    </r>
    <r>
      <rPr>
        <u val="single"/>
        <sz val="12"/>
        <rFont val="ＭＳ ゴシック"/>
        <family val="3"/>
      </rPr>
      <t>酒々井町</t>
    </r>
    <r>
      <rPr>
        <u val="single"/>
        <sz val="11"/>
        <rFont val="ＭＳ ゴシック"/>
        <family val="3"/>
      </rPr>
      <t>　　　　　　　　　　　　　</t>
    </r>
  </si>
  <si>
    <t>（団体名）　  栄町　　　　　　　　　　　　</t>
  </si>
  <si>
    <t>（団体名）  大網白里町　　　　　　　　</t>
  </si>
  <si>
    <t>（団体名）  君津富津広域下水道組合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</si>
</sst>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.000;&quot;▲ &quot;#,##0.000"/>
    <numFmt numFmtId="184" formatCode="mmm\-yyyy"/>
    <numFmt numFmtId="185" formatCode="#,###;[Red]&quot;△&quot;#,###"/>
    <numFmt numFmtId="186" formatCode="#,##0.0;[Red]\-#,##0.0"/>
    <numFmt numFmtId="187" formatCode="#,##0_);[Red]\(#,##0\)"/>
    <numFmt numFmtId="188" formatCode="#,##0.0_ "/>
    <numFmt numFmtId="189" formatCode="#,##0.0_);[Red]\(#,##0.0\)"/>
    <numFmt numFmtId="190" formatCode="0.0_);[Red]\(0.0\)"/>
    <numFmt numFmtId="191" formatCode="0_);[Red]\(0\)"/>
    <numFmt numFmtId="192" formatCode="#,##0.0_ ;[Red]\-#,##0.0\ "/>
    <numFmt numFmtId="193" formatCode="#,##0_ ;[Red]\-#,##0\ "/>
    <numFmt numFmtId="194" formatCode="#,##0.00_ ;[Red]\-#,##0.00\ "/>
    <numFmt numFmtId="195" formatCode="#,##0.0;&quot;△ &quot;#,##0.0"/>
    <numFmt numFmtId="196" formatCode="#,##0.000000_);[Red]\(#,##0.000000\)"/>
    <numFmt numFmtId="197" formatCode="0.000_ "/>
    <numFmt numFmtId="198" formatCode="0.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u val="single"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181" fontId="2" fillId="0" borderId="2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81" fontId="2" fillId="0" borderId="37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quotePrefix="1">
      <alignment horizontal="right" vertical="center"/>
    </xf>
    <xf numFmtId="176" fontId="2" fillId="0" borderId="18" xfId="0" applyNumberFormat="1" applyFont="1" applyFill="1" applyBorder="1" applyAlignment="1" quotePrefix="1">
      <alignment horizontal="right" vertical="center"/>
    </xf>
    <xf numFmtId="176" fontId="2" fillId="0" borderId="22" xfId="0" applyNumberFormat="1" applyFont="1" applyFill="1" applyBorder="1" applyAlignment="1" quotePrefix="1">
      <alignment horizontal="right" vertical="center"/>
    </xf>
    <xf numFmtId="176" fontId="2" fillId="0" borderId="20" xfId="0" applyNumberFormat="1" applyFont="1" applyFill="1" applyBorder="1" applyAlignment="1" quotePrefix="1">
      <alignment horizontal="center" vertical="center"/>
    </xf>
    <xf numFmtId="176" fontId="2" fillId="0" borderId="18" xfId="0" applyNumberFormat="1" applyFont="1" applyFill="1" applyBorder="1" applyAlignment="1" quotePrefix="1">
      <alignment horizontal="center" vertical="center"/>
    </xf>
    <xf numFmtId="176" fontId="2" fillId="0" borderId="22" xfId="0" applyNumberFormat="1" applyFont="1" applyFill="1" applyBorder="1" applyAlignment="1" quotePrefix="1">
      <alignment horizontal="center" vertical="center"/>
    </xf>
    <xf numFmtId="176" fontId="2" fillId="0" borderId="27" xfId="0" applyNumberFormat="1" applyFont="1" applyFill="1" applyBorder="1" applyAlignment="1" quotePrefix="1">
      <alignment horizontal="center" vertical="center"/>
    </xf>
    <xf numFmtId="176" fontId="2" fillId="0" borderId="31" xfId="0" applyNumberFormat="1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6" fillId="0" borderId="29" xfId="0" applyNumberFormat="1" applyFont="1" applyFill="1" applyBorder="1" applyAlignment="1">
      <alignment vertical="center"/>
    </xf>
    <xf numFmtId="176" fontId="26" fillId="0" borderId="30" xfId="0" applyNumberFormat="1" applyFont="1" applyFill="1" applyBorder="1" applyAlignment="1">
      <alignment vertical="center"/>
    </xf>
    <xf numFmtId="176" fontId="26" fillId="0" borderId="31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3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182" fontId="2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38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vertical="center"/>
    </xf>
    <xf numFmtId="176" fontId="26" fillId="0" borderId="15" xfId="0" applyNumberFormat="1" applyFont="1" applyFill="1" applyBorder="1" applyAlignment="1">
      <alignment vertical="center" wrapText="1"/>
    </xf>
    <xf numFmtId="176" fontId="26" fillId="0" borderId="17" xfId="0" applyNumberFormat="1" applyFont="1" applyFill="1" applyBorder="1" applyAlignment="1">
      <alignment vertical="center" wrapText="1"/>
    </xf>
    <xf numFmtId="176" fontId="2" fillId="0" borderId="2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8" fontId="2" fillId="0" borderId="3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2" xfId="61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82" fontId="2" fillId="0" borderId="40" xfId="0" applyNumberFormat="1" applyFont="1" applyFill="1" applyBorder="1" applyAlignment="1">
      <alignment vertical="center"/>
    </xf>
    <xf numFmtId="182" fontId="2" fillId="0" borderId="42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182" fontId="2" fillId="0" borderId="18" xfId="0" applyNumberFormat="1" applyFont="1" applyFill="1" applyBorder="1" applyAlignment="1">
      <alignment vertical="center"/>
    </xf>
    <xf numFmtId="182" fontId="2" fillId="0" borderId="2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78" fontId="2" fillId="0" borderId="4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 shrinkToFit="1"/>
    </xf>
    <xf numFmtId="178" fontId="2" fillId="0" borderId="42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7" fontId="2" fillId="0" borderId="4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 shrinkToFit="1"/>
    </xf>
    <xf numFmtId="181" fontId="2" fillId="0" borderId="23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78" fontId="2" fillId="4" borderId="21" xfId="0" applyNumberFormat="1" applyFont="1" applyFill="1" applyBorder="1" applyAlignment="1">
      <alignment vertical="center"/>
    </xf>
    <xf numFmtId="178" fontId="2" fillId="4" borderId="22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6" fontId="2" fillId="4" borderId="30" xfId="0" applyNumberFormat="1" applyFont="1" applyFill="1" applyBorder="1" applyAlignment="1">
      <alignment vertical="center"/>
    </xf>
    <xf numFmtId="176" fontId="2" fillId="4" borderId="31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4" borderId="12" xfId="0" applyNumberFormat="1" applyFont="1" applyFill="1" applyBorder="1" applyAlignment="1">
      <alignment vertical="center"/>
    </xf>
    <xf numFmtId="176" fontId="2" fillId="4" borderId="13" xfId="0" applyNumberFormat="1" applyFont="1" applyFill="1" applyBorder="1" applyAlignment="1">
      <alignment vertical="center"/>
    </xf>
    <xf numFmtId="178" fontId="2" fillId="4" borderId="12" xfId="0" applyNumberFormat="1" applyFont="1" applyFill="1" applyBorder="1" applyAlignment="1">
      <alignment vertical="center"/>
    </xf>
    <xf numFmtId="178" fontId="2" fillId="4" borderId="13" xfId="0" applyNumberFormat="1" applyFont="1" applyFill="1" applyBorder="1" applyAlignment="1">
      <alignment vertical="center"/>
    </xf>
    <xf numFmtId="178" fontId="2" fillId="4" borderId="30" xfId="0" applyNumberFormat="1" applyFont="1" applyFill="1" applyBorder="1" applyAlignment="1">
      <alignment vertical="center"/>
    </xf>
    <xf numFmtId="178" fontId="2" fillId="4" borderId="31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2" fillId="0" borderId="21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31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81" fontId="2" fillId="0" borderId="49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76" fontId="2" fillId="0" borderId="49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82" fontId="2" fillId="0" borderId="3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198" fontId="2" fillId="0" borderId="21" xfId="0" applyNumberFormat="1" applyFont="1" applyFill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8" fontId="2" fillId="4" borderId="18" xfId="0" applyNumberFormat="1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6" fontId="2" fillId="4" borderId="27" xfId="0" applyNumberFormat="1" applyFont="1" applyFill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6" fontId="2" fillId="4" borderId="37" xfId="0" applyNumberFormat="1" applyFont="1" applyFill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78" fontId="2" fillId="4" borderId="37" xfId="0" applyNumberFormat="1" applyFont="1" applyFill="1" applyBorder="1" applyAlignment="1">
      <alignment vertical="center"/>
    </xf>
    <xf numFmtId="178" fontId="2" fillId="4" borderId="27" xfId="0" applyNumberFormat="1" applyFont="1" applyFill="1" applyBorder="1" applyAlignment="1">
      <alignment vertical="center"/>
    </xf>
    <xf numFmtId="176" fontId="2" fillId="0" borderId="35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40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horizontal="left" vertical="center" indent="1"/>
    </xf>
    <xf numFmtId="0" fontId="2" fillId="0" borderId="51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5" xfId="0" applyFont="1" applyFill="1" applyBorder="1" applyAlignment="1">
      <alignment horizontal="left" vertical="center" indent="1"/>
    </xf>
    <xf numFmtId="0" fontId="2" fillId="0" borderId="60" xfId="0" applyFont="1" applyFill="1" applyBorder="1" applyAlignment="1">
      <alignment vertical="center" textRotation="255"/>
    </xf>
    <xf numFmtId="0" fontId="2" fillId="0" borderId="56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left" vertical="center" indent="1" shrinkToFit="1"/>
    </xf>
    <xf numFmtId="0" fontId="2" fillId="0" borderId="40" xfId="0" applyFont="1" applyFill="1" applyBorder="1" applyAlignment="1">
      <alignment horizontal="left" vertical="center" inden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9" fontId="2" fillId="0" borderId="51" xfId="0" applyNumberFormat="1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82" fontId="2" fillId="0" borderId="44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2" fontId="2" fillId="0" borderId="45" xfId="0" applyNumberFormat="1" applyFont="1" applyFill="1" applyBorder="1" applyAlignment="1">
      <alignment horizontal="center" vertical="center"/>
    </xf>
    <xf numFmtId="182" fontId="2" fillId="0" borderId="42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horizontal="center" vertical="center"/>
    </xf>
    <xf numFmtId="179" fontId="2" fillId="0" borderId="51" xfId="0" applyNumberFormat="1" applyFont="1" applyBorder="1" applyAlignment="1">
      <alignment horizontal="center" vertical="center"/>
    </xf>
    <xf numFmtId="179" fontId="2" fillId="0" borderId="48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 textRotation="255"/>
    </xf>
    <xf numFmtId="0" fontId="2" fillId="0" borderId="26" xfId="0" applyFont="1" applyBorder="1" applyAlignment="1">
      <alignment vertical="center" textRotation="255"/>
    </xf>
    <xf numFmtId="0" fontId="2" fillId="0" borderId="32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60" xfId="0" applyFont="1" applyBorder="1" applyAlignment="1">
      <alignment vertical="center" textRotation="255"/>
    </xf>
    <xf numFmtId="0" fontId="2" fillId="0" borderId="56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indent="1"/>
    </xf>
    <xf numFmtId="0" fontId="2" fillId="0" borderId="67" xfId="0" applyFont="1" applyFill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36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272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26611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976160</v>
      </c>
      <c r="P5" s="11">
        <v>921285</v>
      </c>
      <c r="Q5" s="12">
        <v>1140841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30771</v>
      </c>
      <c r="G6" s="356"/>
      <c r="H6" s="357"/>
      <c r="I6" s="8"/>
      <c r="J6" s="328"/>
      <c r="K6" s="330" t="s">
        <v>80</v>
      </c>
      <c r="L6" s="316" t="s">
        <v>62</v>
      </c>
      <c r="M6" s="317"/>
      <c r="N6" s="14" t="s">
        <v>123</v>
      </c>
      <c r="O6" s="15">
        <v>461805</v>
      </c>
      <c r="P6" s="16">
        <v>452635</v>
      </c>
      <c r="Q6" s="17">
        <v>563887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54</v>
      </c>
      <c r="F7" s="18">
        <v>73611</v>
      </c>
      <c r="G7" s="19">
        <v>72521</v>
      </c>
      <c r="H7" s="20">
        <v>71473</v>
      </c>
      <c r="I7" s="8"/>
      <c r="J7" s="328"/>
      <c r="K7" s="331"/>
      <c r="L7" s="330" t="s">
        <v>43</v>
      </c>
      <c r="M7" s="13" t="s">
        <v>35</v>
      </c>
      <c r="N7" s="14"/>
      <c r="O7" s="15">
        <v>430082</v>
      </c>
      <c r="P7" s="16">
        <v>419493</v>
      </c>
      <c r="Q7" s="17">
        <v>528926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31087</v>
      </c>
      <c r="G8" s="22">
        <v>31189</v>
      </c>
      <c r="H8" s="23">
        <v>30980</v>
      </c>
      <c r="I8" s="24"/>
      <c r="J8" s="328"/>
      <c r="K8" s="331"/>
      <c r="L8" s="331"/>
      <c r="M8" s="13" t="s">
        <v>36</v>
      </c>
      <c r="N8" s="14"/>
      <c r="O8" s="15">
        <v>31723</v>
      </c>
      <c r="P8" s="16">
        <v>33142</v>
      </c>
      <c r="Q8" s="17">
        <v>34961</v>
      </c>
    </row>
    <row r="9" spans="1:17" ht="26.25" customHeight="1">
      <c r="A9" s="328"/>
      <c r="B9" s="316" t="s">
        <v>60</v>
      </c>
      <c r="C9" s="317"/>
      <c r="D9" s="317"/>
      <c r="E9" s="14" t="s">
        <v>55</v>
      </c>
      <c r="F9" s="21">
        <v>31087</v>
      </c>
      <c r="G9" s="22">
        <v>31189</v>
      </c>
      <c r="H9" s="23">
        <v>30980</v>
      </c>
      <c r="I9" s="8"/>
      <c r="J9" s="328"/>
      <c r="K9" s="331"/>
      <c r="L9" s="332"/>
      <c r="M9" s="13" t="s">
        <v>37</v>
      </c>
      <c r="N9" s="14" t="s">
        <v>124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v>0.4223145997201505</v>
      </c>
      <c r="G10" s="26">
        <v>0.4300685318735263</v>
      </c>
      <c r="H10" s="27">
        <f>IF(H9=0,0,H9/H7)</f>
        <v>0.43345039385502215</v>
      </c>
      <c r="I10" s="8"/>
      <c r="J10" s="328"/>
      <c r="K10" s="332"/>
      <c r="L10" s="333" t="s">
        <v>78</v>
      </c>
      <c r="M10" s="334"/>
      <c r="N10" s="28"/>
      <c r="O10" s="15">
        <v>493104</v>
      </c>
      <c r="P10" s="16">
        <v>457110</v>
      </c>
      <c r="Q10" s="17">
        <v>569596</v>
      </c>
    </row>
    <row r="11" spans="1:17" ht="26.25" customHeight="1">
      <c r="A11" s="328"/>
      <c r="B11" s="316" t="s">
        <v>3</v>
      </c>
      <c r="C11" s="317"/>
      <c r="D11" s="317"/>
      <c r="E11" s="14" t="s">
        <v>73</v>
      </c>
      <c r="F11" s="21">
        <v>22536</v>
      </c>
      <c r="G11" s="22">
        <v>22788</v>
      </c>
      <c r="H11" s="23">
        <v>22505</v>
      </c>
      <c r="I11" s="8"/>
      <c r="J11" s="328"/>
      <c r="K11" s="317" t="s">
        <v>79</v>
      </c>
      <c r="L11" s="317"/>
      <c r="M11" s="317"/>
      <c r="N11" s="14" t="s">
        <v>100</v>
      </c>
      <c r="O11" s="29">
        <v>774901</v>
      </c>
      <c r="P11" s="16">
        <v>705660</v>
      </c>
      <c r="Q11" s="17">
        <v>743430</v>
      </c>
    </row>
    <row r="12" spans="1:17" ht="26.25" customHeight="1">
      <c r="A12" s="328"/>
      <c r="B12" s="316" t="s">
        <v>74</v>
      </c>
      <c r="C12" s="317"/>
      <c r="D12" s="317"/>
      <c r="E12" s="14" t="s">
        <v>75</v>
      </c>
      <c r="F12" s="25">
        <v>0.7249332518416058</v>
      </c>
      <c r="G12" s="26">
        <v>0.730642213600949</v>
      </c>
      <c r="H12" s="27">
        <f>IF(H11=0,0,H11/H9)</f>
        <v>0.7264364105874758</v>
      </c>
      <c r="I12" s="8"/>
      <c r="J12" s="328"/>
      <c r="K12" s="330" t="s">
        <v>51</v>
      </c>
      <c r="L12" s="316" t="s">
        <v>63</v>
      </c>
      <c r="M12" s="317"/>
      <c r="N12" s="14"/>
      <c r="O12" s="15">
        <v>281341</v>
      </c>
      <c r="P12" s="16">
        <v>239152</v>
      </c>
      <c r="Q12" s="17">
        <v>305900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1427</v>
      </c>
      <c r="G13" s="31">
        <v>1427</v>
      </c>
      <c r="H13" s="32">
        <v>1427</v>
      </c>
      <c r="I13" s="8"/>
      <c r="J13" s="328"/>
      <c r="K13" s="331"/>
      <c r="L13" s="330" t="s">
        <v>101</v>
      </c>
      <c r="M13" s="13" t="s">
        <v>34</v>
      </c>
      <c r="N13" s="14"/>
      <c r="O13" s="15">
        <v>75833</v>
      </c>
      <c r="P13" s="16">
        <v>51777</v>
      </c>
      <c r="Q13" s="17">
        <v>56494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680</v>
      </c>
      <c r="G14" s="31">
        <v>695</v>
      </c>
      <c r="H14" s="32">
        <v>705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680</v>
      </c>
      <c r="G15" s="36">
        <v>695</v>
      </c>
      <c r="H15" s="37">
        <v>705</v>
      </c>
      <c r="I15" s="8"/>
      <c r="J15" s="328"/>
      <c r="K15" s="332"/>
      <c r="L15" s="333" t="s">
        <v>39</v>
      </c>
      <c r="M15" s="334"/>
      <c r="N15" s="28"/>
      <c r="O15" s="15">
        <v>493560</v>
      </c>
      <c r="P15" s="16">
        <v>456508</v>
      </c>
      <c r="Q15" s="17">
        <v>430530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39226028</v>
      </c>
      <c r="G16" s="19">
        <v>39868987</v>
      </c>
      <c r="H16" s="20">
        <v>40242881</v>
      </c>
      <c r="I16" s="8"/>
      <c r="J16" s="329"/>
      <c r="K16" s="322" t="s">
        <v>81</v>
      </c>
      <c r="L16" s="323"/>
      <c r="M16" s="323"/>
      <c r="N16" s="34" t="s">
        <v>82</v>
      </c>
      <c r="O16" s="39">
        <v>201259</v>
      </c>
      <c r="P16" s="40">
        <v>215625</v>
      </c>
      <c r="Q16" s="41">
        <f>Q5-Q11</f>
        <v>397411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9733795</v>
      </c>
      <c r="G17" s="22">
        <v>9733795</v>
      </c>
      <c r="H17" s="23">
        <v>10041782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2052606</v>
      </c>
      <c r="P17" s="11">
        <v>1328760</v>
      </c>
      <c r="Q17" s="12">
        <v>1614181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23170980</v>
      </c>
      <c r="G18" s="22">
        <v>23507480</v>
      </c>
      <c r="H18" s="23">
        <v>23735380</v>
      </c>
      <c r="I18" s="8"/>
      <c r="J18" s="328"/>
      <c r="K18" s="330" t="s">
        <v>102</v>
      </c>
      <c r="L18" s="316" t="s">
        <v>103</v>
      </c>
      <c r="M18" s="317"/>
      <c r="N18" s="14"/>
      <c r="O18" s="15">
        <v>1586600</v>
      </c>
      <c r="P18" s="16">
        <v>859400</v>
      </c>
      <c r="Q18" s="17">
        <v>1435700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1970540</v>
      </c>
      <c r="G19" s="22">
        <v>2017255</v>
      </c>
      <c r="H19" s="23">
        <v>2053827</v>
      </c>
      <c r="I19" s="8"/>
      <c r="J19" s="328"/>
      <c r="K19" s="332"/>
      <c r="L19" s="316" t="s">
        <v>78</v>
      </c>
      <c r="M19" s="317"/>
      <c r="N19" s="14"/>
      <c r="O19" s="29">
        <v>196458</v>
      </c>
      <c r="P19" s="16">
        <v>186457</v>
      </c>
      <c r="Q19" s="17">
        <v>63253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4350713</v>
      </c>
      <c r="G20" s="22">
        <v>4610457</v>
      </c>
      <c r="H20" s="23">
        <v>4411892</v>
      </c>
      <c r="I20" s="8"/>
      <c r="J20" s="328"/>
      <c r="K20" s="316" t="s">
        <v>86</v>
      </c>
      <c r="L20" s="317"/>
      <c r="M20" s="317"/>
      <c r="N20" s="42" t="s">
        <v>87</v>
      </c>
      <c r="O20" s="15">
        <v>2250693</v>
      </c>
      <c r="P20" s="16">
        <v>1546069</v>
      </c>
      <c r="Q20" s="17">
        <v>2012404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17275016</v>
      </c>
      <c r="G21" s="40">
        <v>17694239</v>
      </c>
      <c r="H21" s="41">
        <v>17856328</v>
      </c>
      <c r="I21" s="8"/>
      <c r="J21" s="328"/>
      <c r="K21" s="330" t="s">
        <v>104</v>
      </c>
      <c r="L21" s="316" t="s">
        <v>88</v>
      </c>
      <c r="M21" s="317"/>
      <c r="N21" s="14"/>
      <c r="O21" s="15">
        <v>744353</v>
      </c>
      <c r="P21" s="16">
        <v>642959</v>
      </c>
      <c r="Q21" s="17">
        <v>373895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179</v>
      </c>
      <c r="G22" s="45">
        <v>182</v>
      </c>
      <c r="H22" s="46">
        <v>186</v>
      </c>
      <c r="I22" s="8"/>
      <c r="J22" s="328"/>
      <c r="K22" s="331"/>
      <c r="L22" s="47" t="s">
        <v>21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1506340</v>
      </c>
      <c r="P23" s="16">
        <v>903110</v>
      </c>
      <c r="Q23" s="17">
        <v>1638509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92</v>
      </c>
      <c r="O24" s="43">
        <v>-198087</v>
      </c>
      <c r="P24" s="40">
        <v>-217309</v>
      </c>
      <c r="Q24" s="41">
        <f>Q17-Q20</f>
        <v>-398223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0">
        <v>3172</v>
      </c>
      <c r="P25" s="51">
        <v>-1684</v>
      </c>
      <c r="Q25" s="52">
        <f>Q16+Q24</f>
        <v>-812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24000</v>
      </c>
      <c r="G27" s="31">
        <v>24000</v>
      </c>
      <c r="H27" s="32">
        <v>24000</v>
      </c>
      <c r="I27" s="8"/>
      <c r="J27" s="324" t="s">
        <v>94</v>
      </c>
      <c r="K27" s="325"/>
      <c r="L27" s="325"/>
      <c r="M27" s="325"/>
      <c r="N27" s="4" t="s">
        <v>106</v>
      </c>
      <c r="O27" s="53">
        <v>1428</v>
      </c>
      <c r="P27" s="54">
        <v>4601</v>
      </c>
      <c r="Q27" s="55">
        <v>2917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13203</v>
      </c>
      <c r="G29" s="31">
        <v>14559</v>
      </c>
      <c r="H29" s="32">
        <v>15164</v>
      </c>
      <c r="I29" s="8"/>
      <c r="J29" s="324" t="s">
        <v>96</v>
      </c>
      <c r="K29" s="325"/>
      <c r="L29" s="325"/>
      <c r="M29" s="325"/>
      <c r="N29" s="4" t="s">
        <v>108</v>
      </c>
      <c r="O29" s="50">
        <v>4600</v>
      </c>
      <c r="P29" s="51">
        <v>2917</v>
      </c>
      <c r="Q29" s="52">
        <f>Q25-Q26+Q27-Q28</f>
        <v>2105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/>
      <c r="P30" s="54">
        <v>1797</v>
      </c>
      <c r="Q30" s="55">
        <v>979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10511</v>
      </c>
      <c r="G31" s="31">
        <v>10661</v>
      </c>
      <c r="H31" s="32">
        <v>10641</v>
      </c>
      <c r="I31" s="8"/>
      <c r="J31" s="324" t="s">
        <v>98</v>
      </c>
      <c r="K31" s="325"/>
      <c r="L31" s="325"/>
      <c r="M31" s="325"/>
      <c r="N31" s="4" t="s">
        <v>110</v>
      </c>
      <c r="O31" s="50">
        <v>4600</v>
      </c>
      <c r="P31" s="51">
        <v>1120</v>
      </c>
      <c r="Q31" s="52">
        <f>Q29-Q30</f>
        <v>1126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3826953</v>
      </c>
      <c r="G32" s="31">
        <v>3921591</v>
      </c>
      <c r="H32" s="32">
        <v>3965590</v>
      </c>
      <c r="I32" s="8"/>
      <c r="J32" s="324" t="s">
        <v>122</v>
      </c>
      <c r="K32" s="325"/>
      <c r="L32" s="325"/>
      <c r="M32" s="325"/>
      <c r="N32" s="4"/>
      <c r="O32" s="56">
        <v>0.4279074416074409</v>
      </c>
      <c r="P32" s="57">
        <v>0.5726642093027593</v>
      </c>
      <c r="Q32" s="58">
        <f>IF(Q5=0,0,Q5/(Q11+Q23))</f>
        <v>0.47895475073039234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v>0</v>
      </c>
      <c r="P33" s="57"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54</v>
      </c>
      <c r="F34" s="30">
        <v>3826953</v>
      </c>
      <c r="G34" s="31">
        <v>3921591</v>
      </c>
      <c r="H34" s="32">
        <v>3965590</v>
      </c>
      <c r="I34" s="8"/>
      <c r="J34" s="324" t="s">
        <v>111</v>
      </c>
      <c r="K34" s="325"/>
      <c r="L34" s="325"/>
      <c r="M34" s="325"/>
      <c r="N34" s="4"/>
      <c r="O34" s="53">
        <v>721285</v>
      </c>
      <c r="P34" s="54">
        <v>676709</v>
      </c>
      <c r="Q34" s="55">
        <v>667810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57</v>
      </c>
      <c r="F35" s="30">
        <v>3474252</v>
      </c>
      <c r="G35" s="31">
        <v>3413248</v>
      </c>
      <c r="H35" s="32">
        <v>3509652</v>
      </c>
      <c r="I35" s="8"/>
      <c r="J35" s="318" t="s">
        <v>112</v>
      </c>
      <c r="K35" s="319"/>
      <c r="L35" s="315" t="s">
        <v>40</v>
      </c>
      <c r="M35" s="321"/>
      <c r="N35" s="4"/>
      <c r="O35" s="53">
        <v>526732</v>
      </c>
      <c r="P35" s="54">
        <v>480545</v>
      </c>
      <c r="Q35" s="55">
        <v>636928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v>0.9078376452493668</v>
      </c>
      <c r="G36" s="60">
        <v>0.8703732745204689</v>
      </c>
      <c r="H36" s="61">
        <f>IF(H35=0,0,H35/H34)</f>
        <v>0.885026439949667</v>
      </c>
      <c r="I36" s="8"/>
      <c r="J36" s="324" t="s">
        <v>115</v>
      </c>
      <c r="K36" s="325"/>
      <c r="L36" s="325"/>
      <c r="M36" s="325"/>
      <c r="N36" s="4"/>
      <c r="O36" s="53">
        <v>15555942</v>
      </c>
      <c r="P36" s="54">
        <v>15512231</v>
      </c>
      <c r="Q36" s="55">
        <v>15309422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31723</v>
      </c>
      <c r="G37" s="19">
        <v>33142</v>
      </c>
      <c r="H37" s="20">
        <v>34961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725072</v>
      </c>
      <c r="G38" s="22">
        <v>725122</v>
      </c>
      <c r="H38" s="23">
        <v>669258</v>
      </c>
      <c r="I38" s="8"/>
    </row>
    <row r="39" spans="1:9" ht="26.25" customHeight="1">
      <c r="A39" s="338"/>
      <c r="B39" s="350" t="s">
        <v>42</v>
      </c>
      <c r="C39" s="316" t="s">
        <v>22</v>
      </c>
      <c r="D39" s="317"/>
      <c r="E39" s="14"/>
      <c r="F39" s="21">
        <v>270222</v>
      </c>
      <c r="G39" s="22">
        <v>237410</v>
      </c>
      <c r="H39" s="23">
        <v>298562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454850</v>
      </c>
      <c r="G40" s="22">
        <v>487712</v>
      </c>
      <c r="H40" s="23">
        <v>370696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499746</v>
      </c>
      <c r="G41" s="22">
        <v>452306</v>
      </c>
      <c r="H41" s="23">
        <v>591875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v>1256541</v>
      </c>
      <c r="G42" s="40">
        <v>1210570</v>
      </c>
      <c r="H42" s="41">
        <f>H37+H38+H41</f>
        <v>1296094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132</v>
      </c>
      <c r="G43" s="71" t="s">
        <v>132</v>
      </c>
      <c r="H43" s="72" t="s">
        <v>132</v>
      </c>
      <c r="I43" s="64"/>
    </row>
    <row r="44" spans="1:9" ht="26.25" customHeight="1">
      <c r="A44" s="338"/>
      <c r="B44" s="342"/>
      <c r="C44" s="316" t="s">
        <v>67</v>
      </c>
      <c r="D44" s="317"/>
      <c r="E44" s="14"/>
      <c r="F44" s="21">
        <v>1837</v>
      </c>
      <c r="G44" s="22">
        <v>1837</v>
      </c>
      <c r="H44" s="23">
        <v>2415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38261</v>
      </c>
      <c r="G45" s="66">
        <v>38261</v>
      </c>
      <c r="H45" s="67">
        <v>40269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123.8</v>
      </c>
      <c r="G46" s="31">
        <v>122.9</v>
      </c>
      <c r="H46" s="32">
        <v>150.7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208.7</v>
      </c>
      <c r="G47" s="31">
        <v>212.4</v>
      </c>
      <c r="H47" s="32">
        <v>190.69</v>
      </c>
      <c r="I47" s="8"/>
    </row>
    <row r="48" spans="1:9" ht="26.25" customHeight="1">
      <c r="A48" s="338"/>
      <c r="B48" s="342"/>
      <c r="C48" s="350" t="s">
        <v>42</v>
      </c>
      <c r="D48" s="13" t="s">
        <v>70</v>
      </c>
      <c r="E48" s="14"/>
      <c r="F48" s="30">
        <v>77.8</v>
      </c>
      <c r="G48" s="31">
        <v>69.5</v>
      </c>
      <c r="H48" s="32">
        <v>85.06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130.9</v>
      </c>
      <c r="G49" s="31">
        <v>142.8</v>
      </c>
      <c r="H49" s="32">
        <v>105.6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11.2</v>
      </c>
      <c r="G50" s="31">
        <v>15.3</v>
      </c>
      <c r="H50" s="32">
        <v>12.86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500</v>
      </c>
      <c r="G51" s="22">
        <v>500</v>
      </c>
      <c r="H51" s="23">
        <v>500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26658</v>
      </c>
      <c r="G52" s="69">
        <v>26658</v>
      </c>
      <c r="H52" s="69">
        <v>26658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7</v>
      </c>
      <c r="G53" s="19">
        <v>6</v>
      </c>
      <c r="H53" s="20">
        <v>7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8</v>
      </c>
      <c r="G54" s="22">
        <v>7</v>
      </c>
      <c r="H54" s="23">
        <v>6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v>15</v>
      </c>
      <c r="G55" s="40">
        <v>13</v>
      </c>
      <c r="H55" s="41">
        <f>H53+H54</f>
        <v>13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186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24412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2157482</v>
      </c>
      <c r="P5" s="12">
        <v>2138288</v>
      </c>
      <c r="Q5" s="12">
        <v>2182535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24650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2147787</v>
      </c>
      <c r="P6" s="17">
        <v>2127715</v>
      </c>
      <c r="Q6" s="17">
        <v>2173656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177515</v>
      </c>
      <c r="G7" s="20">
        <v>177928</v>
      </c>
      <c r="H7" s="20">
        <v>178199</v>
      </c>
      <c r="I7" s="8"/>
      <c r="J7" s="328"/>
      <c r="K7" s="331"/>
      <c r="L7" s="330" t="s">
        <v>139</v>
      </c>
      <c r="M7" s="13" t="s">
        <v>35</v>
      </c>
      <c r="N7" s="14"/>
      <c r="O7" s="16">
        <v>1933369</v>
      </c>
      <c r="P7" s="17">
        <v>1920602</v>
      </c>
      <c r="Q7" s="17">
        <v>1947247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159986</v>
      </c>
      <c r="G8" s="23">
        <v>160865</v>
      </c>
      <c r="H8" s="23">
        <v>161600</v>
      </c>
      <c r="I8" s="24"/>
      <c r="J8" s="328"/>
      <c r="K8" s="331"/>
      <c r="L8" s="331"/>
      <c r="M8" s="13" t="s">
        <v>36</v>
      </c>
      <c r="N8" s="14"/>
      <c r="O8" s="16">
        <v>211099</v>
      </c>
      <c r="P8" s="17">
        <v>202284</v>
      </c>
      <c r="Q8" s="17">
        <v>199454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159986</v>
      </c>
      <c r="G9" s="23">
        <v>160865</v>
      </c>
      <c r="H9" s="23">
        <v>161600</v>
      </c>
      <c r="I9" s="8"/>
      <c r="J9" s="328"/>
      <c r="K9" s="331"/>
      <c r="L9" s="332"/>
      <c r="M9" s="13" t="s">
        <v>37</v>
      </c>
      <c r="N9" s="14" t="s">
        <v>141</v>
      </c>
      <c r="O9" s="16">
        <v>2723</v>
      </c>
      <c r="P9" s="17">
        <v>4422</v>
      </c>
      <c r="Q9" s="17">
        <v>26533</v>
      </c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6">
        <v>0.901</v>
      </c>
      <c r="G10" s="27">
        <f>IF(G9=0,0,G9/G7)</f>
        <v>0.9041016590980622</v>
      </c>
      <c r="H10" s="27">
        <f>IF(H9=0,0,H9/H7)</f>
        <v>0.9068513291320378</v>
      </c>
      <c r="I10" s="8"/>
      <c r="J10" s="328"/>
      <c r="K10" s="332"/>
      <c r="L10" s="333" t="s">
        <v>78</v>
      </c>
      <c r="M10" s="334"/>
      <c r="N10" s="28"/>
      <c r="O10" s="16">
        <v>8047</v>
      </c>
      <c r="P10" s="17">
        <v>9441</v>
      </c>
      <c r="Q10" s="17">
        <v>4426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154085</v>
      </c>
      <c r="G11" s="23">
        <v>155419</v>
      </c>
      <c r="H11" s="23">
        <v>156195</v>
      </c>
      <c r="I11" s="8"/>
      <c r="J11" s="328"/>
      <c r="K11" s="317" t="s">
        <v>79</v>
      </c>
      <c r="L11" s="317"/>
      <c r="M11" s="317"/>
      <c r="N11" s="14" t="s">
        <v>189</v>
      </c>
      <c r="O11" s="16">
        <v>1481869</v>
      </c>
      <c r="P11" s="17">
        <v>1358330</v>
      </c>
      <c r="Q11" s="17">
        <v>1385674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6">
        <v>0.963</v>
      </c>
      <c r="G12" s="27">
        <f>IF(G11=0,0,G11/G9)</f>
        <v>0.9661455257514064</v>
      </c>
      <c r="H12" s="27">
        <f>IF(H11=0,0,H11/H9)</f>
        <v>0.9665532178217822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1283430</v>
      </c>
      <c r="P12" s="17">
        <v>1172132</v>
      </c>
      <c r="Q12" s="17">
        <v>1212561</v>
      </c>
    </row>
    <row r="13" spans="1:17" ht="26.25" customHeight="1">
      <c r="A13" s="328"/>
      <c r="B13" s="316" t="s">
        <v>4</v>
      </c>
      <c r="C13" s="317"/>
      <c r="D13" s="317"/>
      <c r="E13" s="14"/>
      <c r="F13" s="22">
        <v>1743</v>
      </c>
      <c r="G13" s="23">
        <v>1743</v>
      </c>
      <c r="H13" s="23">
        <v>1743</v>
      </c>
      <c r="I13" s="8"/>
      <c r="J13" s="328"/>
      <c r="K13" s="331"/>
      <c r="L13" s="330" t="s">
        <v>146</v>
      </c>
      <c r="M13" s="13" t="s">
        <v>34</v>
      </c>
      <c r="N13" s="14"/>
      <c r="O13" s="16">
        <v>74518</v>
      </c>
      <c r="P13" s="17">
        <v>58303</v>
      </c>
      <c r="Q13" s="17">
        <v>71904</v>
      </c>
    </row>
    <row r="14" spans="1:17" ht="26.25" customHeight="1">
      <c r="A14" s="328"/>
      <c r="B14" s="316" t="s">
        <v>5</v>
      </c>
      <c r="C14" s="317"/>
      <c r="D14" s="317"/>
      <c r="E14" s="14"/>
      <c r="F14" s="22">
        <v>2304</v>
      </c>
      <c r="G14" s="23">
        <v>2331</v>
      </c>
      <c r="H14" s="23">
        <v>2338</v>
      </c>
      <c r="I14" s="8"/>
      <c r="J14" s="328"/>
      <c r="K14" s="331"/>
      <c r="L14" s="332"/>
      <c r="M14" s="13" t="s">
        <v>38</v>
      </c>
      <c r="N14" s="14"/>
      <c r="O14" s="16"/>
      <c r="P14" s="17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40">
        <v>2304</v>
      </c>
      <c r="G15" s="41">
        <v>2331</v>
      </c>
      <c r="H15" s="41">
        <v>2338</v>
      </c>
      <c r="I15" s="8"/>
      <c r="J15" s="328"/>
      <c r="K15" s="332"/>
      <c r="L15" s="333" t="s">
        <v>39</v>
      </c>
      <c r="M15" s="334"/>
      <c r="N15" s="28"/>
      <c r="O15" s="16">
        <v>198229</v>
      </c>
      <c r="P15" s="17">
        <v>185897</v>
      </c>
      <c r="Q15" s="17">
        <v>173113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43377779</v>
      </c>
      <c r="G16" s="20">
        <v>43968905</v>
      </c>
      <c r="H16" s="20">
        <v>44305952</v>
      </c>
      <c r="I16" s="8"/>
      <c r="J16" s="329"/>
      <c r="K16" s="322" t="s">
        <v>81</v>
      </c>
      <c r="L16" s="323"/>
      <c r="M16" s="323"/>
      <c r="N16" s="34" t="s">
        <v>82</v>
      </c>
      <c r="O16" s="40">
        <v>675613</v>
      </c>
      <c r="P16" s="41">
        <f>P5-P11</f>
        <v>779958</v>
      </c>
      <c r="Q16" s="41">
        <f>Q5-Q11</f>
        <v>796861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5134143</v>
      </c>
      <c r="G17" s="23">
        <v>5195693</v>
      </c>
      <c r="H17" s="23">
        <v>5219293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161217</v>
      </c>
      <c r="P17" s="12">
        <v>179108</v>
      </c>
      <c r="Q17" s="12">
        <v>60873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13656016</v>
      </c>
      <c r="G18" s="23">
        <v>13721816</v>
      </c>
      <c r="H18" s="23">
        <v>13743016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71700</v>
      </c>
      <c r="P18" s="17">
        <v>65800</v>
      </c>
      <c r="Q18" s="17">
        <v>28000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1670165</v>
      </c>
      <c r="G19" s="23">
        <v>1684823</v>
      </c>
      <c r="H19" s="23">
        <v>1703189</v>
      </c>
      <c r="I19" s="8"/>
      <c r="J19" s="328"/>
      <c r="K19" s="332"/>
      <c r="L19" s="316" t="s">
        <v>78</v>
      </c>
      <c r="M19" s="317"/>
      <c r="N19" s="14"/>
      <c r="O19" s="16"/>
      <c r="P19" s="17"/>
      <c r="Q19" s="17"/>
    </row>
    <row r="20" spans="1:17" ht="26.25" customHeight="1">
      <c r="A20" s="338"/>
      <c r="B20" s="350"/>
      <c r="C20" s="316" t="s">
        <v>11</v>
      </c>
      <c r="D20" s="317"/>
      <c r="E20" s="14"/>
      <c r="F20" s="22">
        <v>22917455</v>
      </c>
      <c r="G20" s="23">
        <v>23366573</v>
      </c>
      <c r="H20" s="23">
        <v>23640454</v>
      </c>
      <c r="I20" s="8"/>
      <c r="J20" s="328"/>
      <c r="K20" s="316" t="s">
        <v>86</v>
      </c>
      <c r="L20" s="317"/>
      <c r="M20" s="317"/>
      <c r="N20" s="42" t="s">
        <v>87</v>
      </c>
      <c r="O20" s="16">
        <v>786298</v>
      </c>
      <c r="P20" s="17">
        <v>922466</v>
      </c>
      <c r="Q20" s="17">
        <v>790878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8233451</v>
      </c>
      <c r="G21" s="41">
        <v>8356551</v>
      </c>
      <c r="H21" s="41">
        <v>8403751</v>
      </c>
      <c r="I21" s="8"/>
      <c r="J21" s="328"/>
      <c r="K21" s="330" t="s">
        <v>43</v>
      </c>
      <c r="L21" s="316" t="s">
        <v>88</v>
      </c>
      <c r="M21" s="317"/>
      <c r="N21" s="14"/>
      <c r="O21" s="16">
        <v>322207</v>
      </c>
      <c r="P21" s="17">
        <v>467404</v>
      </c>
      <c r="Q21" s="17">
        <v>337047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19">
        <v>677</v>
      </c>
      <c r="G22" s="20">
        <v>683</v>
      </c>
      <c r="H22" s="20">
        <v>689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17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4" t="s">
        <v>130</v>
      </c>
      <c r="G23" s="75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6">
        <v>464091</v>
      </c>
      <c r="P23" s="17">
        <v>455062</v>
      </c>
      <c r="Q23" s="17">
        <v>453831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4"/>
      <c r="G24" s="75"/>
      <c r="H24" s="75"/>
      <c r="I24" s="8"/>
      <c r="J24" s="329"/>
      <c r="K24" s="322" t="s">
        <v>91</v>
      </c>
      <c r="L24" s="323"/>
      <c r="M24" s="323"/>
      <c r="N24" s="34" t="s">
        <v>92</v>
      </c>
      <c r="O24" s="152" t="s">
        <v>187</v>
      </c>
      <c r="P24" s="41">
        <f>P17-P20</f>
        <v>-743358</v>
      </c>
      <c r="Q24" s="41">
        <f>Q17-Q20</f>
        <v>-730005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4" t="s">
        <v>183</v>
      </c>
      <c r="G25" s="75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1">
        <v>50532</v>
      </c>
      <c r="P25" s="52">
        <f>P16+P24</f>
        <v>36600</v>
      </c>
      <c r="Q25" s="52">
        <f>Q16+Q24</f>
        <v>66856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/>
      <c r="G26" s="23"/>
      <c r="H26" s="23"/>
      <c r="I26" s="8"/>
      <c r="J26" s="324" t="s">
        <v>41</v>
      </c>
      <c r="K26" s="325"/>
      <c r="L26" s="325"/>
      <c r="M26" s="325"/>
      <c r="N26" s="4" t="s">
        <v>58</v>
      </c>
      <c r="O26" s="54"/>
      <c r="P26" s="55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/>
      <c r="G27" s="32"/>
      <c r="H27" s="32"/>
      <c r="I27" s="8"/>
      <c r="J27" s="324" t="s">
        <v>94</v>
      </c>
      <c r="K27" s="325"/>
      <c r="L27" s="325"/>
      <c r="M27" s="325"/>
      <c r="N27" s="4" t="s">
        <v>106</v>
      </c>
      <c r="O27" s="54">
        <v>42500</v>
      </c>
      <c r="P27" s="55">
        <v>93032</v>
      </c>
      <c r="Q27" s="55">
        <v>143098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/>
      <c r="G28" s="32"/>
      <c r="H28" s="32"/>
      <c r="I28" s="8"/>
      <c r="J28" s="324" t="s">
        <v>95</v>
      </c>
      <c r="K28" s="325"/>
      <c r="L28" s="325"/>
      <c r="M28" s="325"/>
      <c r="N28" s="4" t="s">
        <v>107</v>
      </c>
      <c r="O28" s="54"/>
      <c r="P28" s="55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22">
        <v>62349</v>
      </c>
      <c r="G29" s="23">
        <v>62433</v>
      </c>
      <c r="H29" s="23">
        <v>62719</v>
      </c>
      <c r="I29" s="8"/>
      <c r="J29" s="324" t="s">
        <v>96</v>
      </c>
      <c r="K29" s="325"/>
      <c r="L29" s="325"/>
      <c r="M29" s="325"/>
      <c r="N29" s="4" t="s">
        <v>108</v>
      </c>
      <c r="O29" s="51">
        <v>93032</v>
      </c>
      <c r="P29" s="52">
        <f>P25-P26+P27-P28</f>
        <v>129632</v>
      </c>
      <c r="Q29" s="52">
        <f>Q25-Q26+Q27-Q28</f>
        <v>209954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22"/>
      <c r="G30" s="23"/>
      <c r="H30" s="23"/>
      <c r="I30" s="8"/>
      <c r="J30" s="324" t="s">
        <v>97</v>
      </c>
      <c r="K30" s="325"/>
      <c r="L30" s="325"/>
      <c r="M30" s="325"/>
      <c r="N30" s="4" t="s">
        <v>109</v>
      </c>
      <c r="O30" s="153">
        <v>21300</v>
      </c>
      <c r="P30" s="154">
        <v>43828</v>
      </c>
      <c r="Q30" s="55">
        <v>23698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22">
        <v>56051</v>
      </c>
      <c r="G31" s="23">
        <v>57010</v>
      </c>
      <c r="H31" s="23">
        <v>57453</v>
      </c>
      <c r="I31" s="8"/>
      <c r="J31" s="324" t="s">
        <v>98</v>
      </c>
      <c r="K31" s="325"/>
      <c r="L31" s="325"/>
      <c r="M31" s="325"/>
      <c r="N31" s="4" t="s">
        <v>110</v>
      </c>
      <c r="O31" s="51">
        <v>71732</v>
      </c>
      <c r="P31" s="52">
        <f>P29-P30</f>
        <v>85804</v>
      </c>
      <c r="Q31" s="52">
        <f>Q29-Q30</f>
        <v>186256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22">
        <v>20587080</v>
      </c>
      <c r="G32" s="23">
        <v>20558172</v>
      </c>
      <c r="H32" s="23">
        <v>20819885</v>
      </c>
      <c r="I32" s="8"/>
      <c r="J32" s="324" t="s">
        <v>122</v>
      </c>
      <c r="K32" s="325"/>
      <c r="L32" s="325"/>
      <c r="M32" s="325"/>
      <c r="N32" s="4"/>
      <c r="O32" s="57">
        <v>1.109</v>
      </c>
      <c r="P32" s="58">
        <f>IF(P5=0,0,P5/(P11+P23))</f>
        <v>1.1791647917273265</v>
      </c>
      <c r="Q32" s="58">
        <f>IF(Q5=0,0,Q5/(Q11+Q23))</f>
        <v>1.1864795148694893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22"/>
      <c r="G33" s="23"/>
      <c r="H33" s="23"/>
      <c r="I33" s="8"/>
      <c r="J33" s="324" t="s">
        <v>125</v>
      </c>
      <c r="K33" s="325"/>
      <c r="L33" s="325"/>
      <c r="M33" s="325"/>
      <c r="N33" s="4"/>
      <c r="O33" s="57"/>
      <c r="P33" s="58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22">
        <v>20587080</v>
      </c>
      <c r="G34" s="23">
        <v>20558172</v>
      </c>
      <c r="H34" s="23">
        <v>20819885</v>
      </c>
      <c r="I34" s="8"/>
      <c r="J34" s="324" t="s">
        <v>111</v>
      </c>
      <c r="K34" s="325"/>
      <c r="L34" s="325"/>
      <c r="M34" s="325"/>
      <c r="N34" s="4"/>
      <c r="O34" s="54">
        <v>219146</v>
      </c>
      <c r="P34" s="55">
        <v>211725</v>
      </c>
      <c r="Q34" s="55">
        <v>203880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22">
        <v>16889523</v>
      </c>
      <c r="G35" s="23">
        <v>16845183</v>
      </c>
      <c r="H35" s="23">
        <v>17315660</v>
      </c>
      <c r="I35" s="8"/>
      <c r="J35" s="318" t="s">
        <v>149</v>
      </c>
      <c r="K35" s="319"/>
      <c r="L35" s="315" t="s">
        <v>40</v>
      </c>
      <c r="M35" s="321"/>
      <c r="N35" s="4"/>
      <c r="O35" s="54">
        <v>219146</v>
      </c>
      <c r="P35" s="55">
        <v>211725</v>
      </c>
      <c r="Q35" s="55">
        <v>203880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60">
        <v>0.82</v>
      </c>
      <c r="G36" s="61">
        <f>IF(G35=0,0,G35/G34)</f>
        <v>0.8193910917760587</v>
      </c>
      <c r="H36" s="61">
        <f>IF(H35=0,0,H35/H34)</f>
        <v>0.8316885515938248</v>
      </c>
      <c r="I36" s="8"/>
      <c r="J36" s="324" t="s">
        <v>115</v>
      </c>
      <c r="K36" s="325"/>
      <c r="L36" s="325"/>
      <c r="M36" s="325"/>
      <c r="N36" s="4"/>
      <c r="O36" s="54">
        <v>5870771</v>
      </c>
      <c r="P36" s="55">
        <v>5481436</v>
      </c>
      <c r="Q36" s="55">
        <v>5056193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54248</v>
      </c>
      <c r="G37" s="20">
        <v>65134</v>
      </c>
      <c r="H37" s="20">
        <v>95128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1811928</v>
      </c>
      <c r="G38" s="23">
        <v>1667742</v>
      </c>
      <c r="H38" s="23">
        <v>1669760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1252848</v>
      </c>
      <c r="G39" s="23">
        <v>1129955</v>
      </c>
      <c r="H39" s="23">
        <v>1104914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559080</v>
      </c>
      <c r="G40" s="23">
        <v>537787</v>
      </c>
      <c r="H40" s="23">
        <v>564846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79784</v>
      </c>
      <c r="G41" s="23">
        <v>80516</v>
      </c>
      <c r="H41" s="23">
        <v>74617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0">
        <v>1945960</v>
      </c>
      <c r="G42" s="41">
        <f>G37+G38+G41</f>
        <v>1813392</v>
      </c>
      <c r="H42" s="41">
        <f>H37+H38+H41</f>
        <v>1839505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188</v>
      </c>
      <c r="G43" s="112" t="s">
        <v>188</v>
      </c>
      <c r="H43" s="112" t="s">
        <v>188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1774</v>
      </c>
      <c r="G44" s="23">
        <v>1774</v>
      </c>
      <c r="H44" s="23">
        <v>1774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34608</v>
      </c>
      <c r="G45" s="67">
        <v>34608</v>
      </c>
      <c r="H45" s="67">
        <v>34608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114.5</v>
      </c>
      <c r="G46" s="32">
        <v>114</v>
      </c>
      <c r="H46" s="32">
        <v>112.4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107.3</v>
      </c>
      <c r="G47" s="32">
        <v>99</v>
      </c>
      <c r="H47" s="32">
        <v>96.4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74.2</v>
      </c>
      <c r="G48" s="32">
        <v>67.1</v>
      </c>
      <c r="H48" s="32">
        <v>63.8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33.1</v>
      </c>
      <c r="G49" s="32">
        <v>31.9</v>
      </c>
      <c r="H49" s="32">
        <v>32.6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2.5</v>
      </c>
      <c r="G50" s="32">
        <v>2.8</v>
      </c>
      <c r="H50" s="32">
        <v>6.2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433</v>
      </c>
      <c r="G51" s="23">
        <v>433</v>
      </c>
      <c r="H51" s="23">
        <v>433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26755</v>
      </c>
      <c r="G52" s="113">
        <v>26755</v>
      </c>
      <c r="H52" s="113">
        <v>26755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8</v>
      </c>
      <c r="G53" s="20">
        <v>8</v>
      </c>
      <c r="H53" s="20">
        <v>8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5</v>
      </c>
      <c r="G54" s="23">
        <v>5</v>
      </c>
      <c r="H54" s="23">
        <v>8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0">
        <v>13</v>
      </c>
      <c r="G55" s="41">
        <f>G53+G54</f>
        <v>13</v>
      </c>
      <c r="H55" s="41">
        <f>H53+H54</f>
        <v>16</v>
      </c>
    </row>
  </sheetData>
  <sheetProtection/>
  <mergeCells count="96">
    <mergeCell ref="K5:M5"/>
    <mergeCell ref="L6:M6"/>
    <mergeCell ref="J35:K35"/>
    <mergeCell ref="L35:M35"/>
    <mergeCell ref="K21:K23"/>
    <mergeCell ref="K17:M17"/>
    <mergeCell ref="K18:K19"/>
    <mergeCell ref="L18:M18"/>
    <mergeCell ref="L19:M19"/>
    <mergeCell ref="L10:M10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C43:D43"/>
    <mergeCell ref="J27:M27"/>
    <mergeCell ref="J17:J24"/>
    <mergeCell ref="B50:C52"/>
    <mergeCell ref="C46:D46"/>
    <mergeCell ref="C47:D47"/>
    <mergeCell ref="C48:C49"/>
    <mergeCell ref="C44:D44"/>
    <mergeCell ref="C45:D45"/>
    <mergeCell ref="C40:D40"/>
    <mergeCell ref="B35:D35"/>
    <mergeCell ref="A37:A42"/>
    <mergeCell ref="B37:D37"/>
    <mergeCell ref="B38:D38"/>
    <mergeCell ref="B39:B40"/>
    <mergeCell ref="C39:D39"/>
    <mergeCell ref="B41:D41"/>
    <mergeCell ref="B42:D42"/>
    <mergeCell ref="A53:A55"/>
    <mergeCell ref="B53:D53"/>
    <mergeCell ref="B54:D54"/>
    <mergeCell ref="B55:D5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24" sqref="H2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190</v>
      </c>
      <c r="D3" s="1" t="s">
        <v>191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27484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55">
        <v>900102</v>
      </c>
      <c r="P5" s="156">
        <v>1151672</v>
      </c>
      <c r="Q5" s="157">
        <v>888805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31126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8">
        <v>415340</v>
      </c>
      <c r="P6" s="159">
        <v>399110</v>
      </c>
      <c r="Q6" s="160">
        <v>443678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61298</v>
      </c>
      <c r="G7" s="19">
        <v>60978</v>
      </c>
      <c r="H7" s="20">
        <v>60919</v>
      </c>
      <c r="I7" s="8"/>
      <c r="J7" s="328"/>
      <c r="K7" s="331"/>
      <c r="L7" s="330" t="s">
        <v>139</v>
      </c>
      <c r="M7" s="13" t="s">
        <v>35</v>
      </c>
      <c r="N7" s="14"/>
      <c r="O7" s="158">
        <v>356672</v>
      </c>
      <c r="P7" s="159">
        <v>354099</v>
      </c>
      <c r="Q7" s="160">
        <v>404410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24834</v>
      </c>
      <c r="G8" s="22">
        <v>24731</v>
      </c>
      <c r="H8" s="23">
        <v>24653</v>
      </c>
      <c r="I8" s="24"/>
      <c r="J8" s="328"/>
      <c r="K8" s="331"/>
      <c r="L8" s="331"/>
      <c r="M8" s="13" t="s">
        <v>36</v>
      </c>
      <c r="N8" s="14"/>
      <c r="O8" s="158">
        <v>55095</v>
      </c>
      <c r="P8" s="159">
        <v>44492</v>
      </c>
      <c r="Q8" s="160">
        <v>37551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24834</v>
      </c>
      <c r="G9" s="22">
        <v>24731</v>
      </c>
      <c r="H9" s="23">
        <v>24653</v>
      </c>
      <c r="I9" s="8"/>
      <c r="J9" s="328"/>
      <c r="K9" s="331"/>
      <c r="L9" s="332"/>
      <c r="M9" s="13" t="s">
        <v>37</v>
      </c>
      <c r="N9" s="14" t="s">
        <v>141</v>
      </c>
      <c r="O9" s="158"/>
      <c r="P9" s="159"/>
      <c r="Q9" s="160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0.4051355672289471</v>
      </c>
      <c r="G10" s="26">
        <f>IF(G9=0,0,G9/G7)</f>
        <v>0.40557250155793895</v>
      </c>
      <c r="H10" s="27">
        <f>IF(H9=0,0,H9/H7)</f>
        <v>0.4046849094699519</v>
      </c>
      <c r="I10" s="8"/>
      <c r="J10" s="328"/>
      <c r="K10" s="332"/>
      <c r="L10" s="333" t="s">
        <v>78</v>
      </c>
      <c r="M10" s="334"/>
      <c r="N10" s="28"/>
      <c r="O10" s="158">
        <v>484757</v>
      </c>
      <c r="P10" s="159">
        <v>752562</v>
      </c>
      <c r="Q10" s="160">
        <v>445127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21961</v>
      </c>
      <c r="G11" s="22">
        <v>21951</v>
      </c>
      <c r="H11" s="23">
        <v>21963</v>
      </c>
      <c r="I11" s="8"/>
      <c r="J11" s="328"/>
      <c r="K11" s="317" t="s">
        <v>79</v>
      </c>
      <c r="L11" s="317"/>
      <c r="M11" s="317"/>
      <c r="N11" s="14" t="s">
        <v>193</v>
      </c>
      <c r="O11" s="161">
        <v>518727</v>
      </c>
      <c r="P11" s="159">
        <v>489674</v>
      </c>
      <c r="Q11" s="160">
        <v>486612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0.8843118305548844</v>
      </c>
      <c r="G12" s="26">
        <f>IF(G11=0,0,G11/G9)</f>
        <v>0.8875904734948041</v>
      </c>
      <c r="H12" s="27">
        <f>IF(H11=0,0,H11/H9)</f>
        <v>0.8908854906096622</v>
      </c>
      <c r="I12" s="8"/>
      <c r="J12" s="328"/>
      <c r="K12" s="330" t="s">
        <v>145</v>
      </c>
      <c r="L12" s="316" t="s">
        <v>63</v>
      </c>
      <c r="M12" s="317"/>
      <c r="N12" s="14"/>
      <c r="O12" s="158">
        <v>243683</v>
      </c>
      <c r="P12" s="159">
        <v>252875</v>
      </c>
      <c r="Q12" s="162">
        <v>268069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289</v>
      </c>
      <c r="G13" s="31">
        <v>289</v>
      </c>
      <c r="H13" s="32">
        <v>289</v>
      </c>
      <c r="I13" s="8"/>
      <c r="J13" s="328"/>
      <c r="K13" s="331"/>
      <c r="L13" s="330" t="s">
        <v>146</v>
      </c>
      <c r="M13" s="13" t="s">
        <v>34</v>
      </c>
      <c r="N13" s="14"/>
      <c r="O13" s="158">
        <v>46529</v>
      </c>
      <c r="P13" s="159">
        <v>56565</v>
      </c>
      <c r="Q13" s="160">
        <v>55157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768</v>
      </c>
      <c r="G14" s="31">
        <v>768</v>
      </c>
      <c r="H14" s="32">
        <v>768</v>
      </c>
      <c r="I14" s="8"/>
      <c r="J14" s="328"/>
      <c r="K14" s="331"/>
      <c r="L14" s="332"/>
      <c r="M14" s="13" t="s">
        <v>38</v>
      </c>
      <c r="N14" s="14"/>
      <c r="O14" s="158"/>
      <c r="P14" s="159"/>
      <c r="Q14" s="160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768</v>
      </c>
      <c r="G15" s="36">
        <v>768</v>
      </c>
      <c r="H15" s="37">
        <v>768</v>
      </c>
      <c r="I15" s="8"/>
      <c r="J15" s="328"/>
      <c r="K15" s="332"/>
      <c r="L15" s="333" t="s">
        <v>39</v>
      </c>
      <c r="M15" s="334"/>
      <c r="N15" s="28"/>
      <c r="O15" s="158">
        <v>275044</v>
      </c>
      <c r="P15" s="159">
        <v>236799</v>
      </c>
      <c r="Q15" s="160">
        <v>218543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32198585</v>
      </c>
      <c r="G16" s="19">
        <v>32457450</v>
      </c>
      <c r="H16" s="20">
        <v>33019118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381375</v>
      </c>
      <c r="P16" s="40">
        <f>P5-P11</f>
        <v>661998</v>
      </c>
      <c r="Q16" s="41">
        <f>Q5-Q11</f>
        <v>402193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9088843</v>
      </c>
      <c r="G17" s="22">
        <v>9215893</v>
      </c>
      <c r="H17" s="23">
        <v>9503543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55">
        <v>1213722</v>
      </c>
      <c r="P17" s="156">
        <v>407928</v>
      </c>
      <c r="Q17" s="157">
        <v>971386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16210332</v>
      </c>
      <c r="G18" s="22">
        <v>16314232</v>
      </c>
      <c r="H18" s="23">
        <v>16556532</v>
      </c>
      <c r="I18" s="8"/>
      <c r="J18" s="328"/>
      <c r="K18" s="330" t="s">
        <v>146</v>
      </c>
      <c r="L18" s="316" t="s">
        <v>103</v>
      </c>
      <c r="M18" s="317"/>
      <c r="N18" s="14"/>
      <c r="O18" s="158">
        <v>698200</v>
      </c>
      <c r="P18" s="159">
        <v>179000</v>
      </c>
      <c r="Q18" s="160">
        <v>619400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1104017</v>
      </c>
      <c r="G19" s="22">
        <v>1108479</v>
      </c>
      <c r="H19" s="23">
        <v>1122095</v>
      </c>
      <c r="I19" s="8"/>
      <c r="J19" s="328"/>
      <c r="K19" s="332"/>
      <c r="L19" s="316" t="s">
        <v>78</v>
      </c>
      <c r="M19" s="317"/>
      <c r="N19" s="14"/>
      <c r="O19" s="161">
        <v>381148</v>
      </c>
      <c r="P19" s="159">
        <v>97416</v>
      </c>
      <c r="Q19" s="160">
        <v>50720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5795393</v>
      </c>
      <c r="G20" s="22">
        <v>5818846</v>
      </c>
      <c r="H20" s="23">
        <v>5836948</v>
      </c>
      <c r="I20" s="8"/>
      <c r="J20" s="328"/>
      <c r="K20" s="316" t="s">
        <v>86</v>
      </c>
      <c r="L20" s="317"/>
      <c r="M20" s="317"/>
      <c r="N20" s="42" t="s">
        <v>87</v>
      </c>
      <c r="O20" s="158">
        <v>1600578</v>
      </c>
      <c r="P20" s="159">
        <v>1076535</v>
      </c>
      <c r="Q20" s="160">
        <v>1372072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16474700</v>
      </c>
      <c r="G21" s="40">
        <v>16705700</v>
      </c>
      <c r="H21" s="41">
        <v>17235700</v>
      </c>
      <c r="I21" s="8"/>
      <c r="J21" s="328"/>
      <c r="K21" s="330" t="s">
        <v>43</v>
      </c>
      <c r="L21" s="316" t="s">
        <v>88</v>
      </c>
      <c r="M21" s="317"/>
      <c r="N21" s="14"/>
      <c r="O21" s="158">
        <v>291701</v>
      </c>
      <c r="P21" s="159">
        <v>258865</v>
      </c>
      <c r="Q21" s="160">
        <v>561668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246</v>
      </c>
      <c r="G22" s="45">
        <v>246</v>
      </c>
      <c r="H22" s="46">
        <v>246</v>
      </c>
      <c r="I22" s="8"/>
      <c r="J22" s="328"/>
      <c r="K22" s="331"/>
      <c r="L22" s="47" t="s">
        <v>146</v>
      </c>
      <c r="M22" s="13" t="s">
        <v>114</v>
      </c>
      <c r="N22" s="14"/>
      <c r="O22" s="158"/>
      <c r="P22" s="159"/>
      <c r="Q22" s="160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8">
        <v>1308877</v>
      </c>
      <c r="P23" s="159">
        <v>817670</v>
      </c>
      <c r="Q23" s="160">
        <v>810404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/>
      <c r="G24" s="47"/>
      <c r="H24" s="49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-386856</v>
      </c>
      <c r="P24" s="40">
        <f>P17-P20</f>
        <v>-668607</v>
      </c>
      <c r="Q24" s="41">
        <f>Q17-Q20</f>
        <v>-400686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-5481</v>
      </c>
      <c r="P25" s="51">
        <f>P16+P24</f>
        <v>-6609</v>
      </c>
      <c r="Q25" s="52">
        <f>Q16+Q24</f>
        <v>1507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163"/>
      <c r="P26" s="16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14100</v>
      </c>
      <c r="G27" s="31">
        <v>14100</v>
      </c>
      <c r="H27" s="32">
        <v>14100</v>
      </c>
      <c r="I27" s="8"/>
      <c r="J27" s="324" t="s">
        <v>94</v>
      </c>
      <c r="K27" s="325"/>
      <c r="L27" s="325"/>
      <c r="M27" s="325"/>
      <c r="N27" s="4" t="s">
        <v>106</v>
      </c>
      <c r="O27" s="163">
        <v>22390</v>
      </c>
      <c r="P27" s="164">
        <v>16909</v>
      </c>
      <c r="Q27" s="165">
        <v>10300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163"/>
      <c r="P28" s="16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11311</v>
      </c>
      <c r="G29" s="31">
        <v>10977</v>
      </c>
      <c r="H29" s="32">
        <v>11042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16909</v>
      </c>
      <c r="P29" s="51">
        <f>P25-P26+P27-P28</f>
        <v>10300</v>
      </c>
      <c r="Q29" s="52">
        <f>Q25-Q26+Q27-Q28</f>
        <v>11807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163"/>
      <c r="P30" s="164"/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8720</v>
      </c>
      <c r="G31" s="31">
        <v>8536</v>
      </c>
      <c r="H31" s="32">
        <v>8591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16909</v>
      </c>
      <c r="P31" s="51">
        <f>P29-P30</f>
        <v>10300</v>
      </c>
      <c r="Q31" s="52">
        <f>Q29-Q30</f>
        <v>11807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3331512</v>
      </c>
      <c r="G32" s="31">
        <v>3250003</v>
      </c>
      <c r="H32" s="32">
        <v>3262923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0.492503846566324</v>
      </c>
      <c r="P32" s="57">
        <f>IF(P5=0,0,P5/(P11+P23))</f>
        <v>0.880924989903193</v>
      </c>
      <c r="Q32" s="58">
        <f>IF(Q5=0,0,Q5/(Q11+Q23))</f>
        <v>0.6852691100186891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3331512</v>
      </c>
      <c r="G34" s="31">
        <v>3250003</v>
      </c>
      <c r="H34" s="32">
        <v>3262923</v>
      </c>
      <c r="I34" s="8"/>
      <c r="J34" s="324" t="s">
        <v>111</v>
      </c>
      <c r="K34" s="325"/>
      <c r="L34" s="325"/>
      <c r="M34" s="325"/>
      <c r="N34" s="4"/>
      <c r="O34" s="163">
        <v>921000</v>
      </c>
      <c r="P34" s="164">
        <v>894470</v>
      </c>
      <c r="Q34" s="165">
        <v>533398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2640929</v>
      </c>
      <c r="G35" s="31">
        <v>2630342</v>
      </c>
      <c r="H35" s="32">
        <v>2659081</v>
      </c>
      <c r="I35" s="8"/>
      <c r="J35" s="318" t="s">
        <v>149</v>
      </c>
      <c r="K35" s="319"/>
      <c r="L35" s="315" t="s">
        <v>40</v>
      </c>
      <c r="M35" s="321"/>
      <c r="N35" s="4"/>
      <c r="O35" s="163">
        <v>587350</v>
      </c>
      <c r="P35" s="164">
        <v>835704</v>
      </c>
      <c r="Q35" s="165">
        <v>506071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0.7927118377481456</v>
      </c>
      <c r="G36" s="60">
        <f>IF(G35=0,0,G35/G34)</f>
        <v>0.809335252921305</v>
      </c>
      <c r="H36" s="61">
        <f>IF(H35=0,0,H35/H34)</f>
        <v>0.8149383237054628</v>
      </c>
      <c r="I36" s="8"/>
      <c r="J36" s="324" t="s">
        <v>115</v>
      </c>
      <c r="K36" s="325"/>
      <c r="L36" s="325"/>
      <c r="M36" s="325"/>
      <c r="N36" s="4"/>
      <c r="O36" s="163">
        <v>9070933</v>
      </c>
      <c r="P36" s="164">
        <v>8432263</v>
      </c>
      <c r="Q36" s="165">
        <v>8241259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61641</v>
      </c>
      <c r="G37" s="19">
        <v>44492</v>
      </c>
      <c r="H37" s="20">
        <v>37551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651931</v>
      </c>
      <c r="G38" s="22">
        <v>396476</v>
      </c>
      <c r="H38" s="23">
        <v>413820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232526</v>
      </c>
      <c r="G39" s="22">
        <v>241656</v>
      </c>
      <c r="H39" s="23">
        <v>255362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419405</v>
      </c>
      <c r="G40" s="22">
        <v>154820</v>
      </c>
      <c r="H40" s="23">
        <v>158458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525709</v>
      </c>
      <c r="G41" s="22">
        <v>791212</v>
      </c>
      <c r="H41" s="23">
        <v>468520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1239281</v>
      </c>
      <c r="G42" s="40">
        <f>G37+G38+G41</f>
        <v>1232180</v>
      </c>
      <c r="H42" s="41">
        <f>H37+H38+H41</f>
        <v>919891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66" t="s">
        <v>192</v>
      </c>
      <c r="G43" s="167" t="s">
        <v>192</v>
      </c>
      <c r="H43" s="168" t="s">
        <v>192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2257</v>
      </c>
      <c r="G44" s="22">
        <v>2257</v>
      </c>
      <c r="H44" s="23">
        <v>2591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35156</v>
      </c>
      <c r="G45" s="66">
        <v>35156</v>
      </c>
      <c r="H45" s="67">
        <v>40269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135.1</v>
      </c>
      <c r="G46" s="31">
        <v>134.6</v>
      </c>
      <c r="H46" s="32">
        <v>152.1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246.9</v>
      </c>
      <c r="G47" s="31">
        <v>150.7</v>
      </c>
      <c r="H47" s="32">
        <v>155.6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88.1</v>
      </c>
      <c r="G48" s="31">
        <v>91.9</v>
      </c>
      <c r="H48" s="32">
        <v>96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158.8</v>
      </c>
      <c r="G49" s="31">
        <v>58.8</v>
      </c>
      <c r="H49" s="32">
        <v>59.6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21.8</v>
      </c>
      <c r="G50" s="31">
        <v>10.8</v>
      </c>
      <c r="H50" s="32">
        <v>5.6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550</v>
      </c>
      <c r="G51" s="22">
        <v>550</v>
      </c>
      <c r="H51" s="23">
        <v>550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30103</v>
      </c>
      <c r="G52" s="69">
        <v>30103</v>
      </c>
      <c r="H52" s="113">
        <v>30103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7</v>
      </c>
      <c r="G53" s="19">
        <v>7</v>
      </c>
      <c r="H53" s="20">
        <v>7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4</v>
      </c>
      <c r="G54" s="22">
        <v>3</v>
      </c>
      <c r="H54" s="23">
        <v>3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11</v>
      </c>
      <c r="G55" s="40">
        <f>G53+G54</f>
        <v>10</v>
      </c>
      <c r="H55" s="41">
        <f>H53+H54</f>
        <v>10</v>
      </c>
    </row>
  </sheetData>
  <sheetProtection/>
  <mergeCells count="96">
    <mergeCell ref="K5:M5"/>
    <mergeCell ref="L6:M6"/>
    <mergeCell ref="J35:K35"/>
    <mergeCell ref="L35:M35"/>
    <mergeCell ref="K21:K23"/>
    <mergeCell ref="K17:M17"/>
    <mergeCell ref="K18:K19"/>
    <mergeCell ref="L18:M18"/>
    <mergeCell ref="L19:M19"/>
    <mergeCell ref="L10:M10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C43:D43"/>
    <mergeCell ref="J27:M27"/>
    <mergeCell ref="J17:J24"/>
    <mergeCell ref="B50:C52"/>
    <mergeCell ref="C46:D46"/>
    <mergeCell ref="C47:D47"/>
    <mergeCell ref="C48:C49"/>
    <mergeCell ref="C44:D44"/>
    <mergeCell ref="C45:D45"/>
    <mergeCell ref="C40:D40"/>
    <mergeCell ref="B35:D35"/>
    <mergeCell ref="A37:A42"/>
    <mergeCell ref="B37:D37"/>
    <mergeCell ref="B38:D38"/>
    <mergeCell ref="B39:B40"/>
    <mergeCell ref="C39:D39"/>
    <mergeCell ref="B41:D41"/>
    <mergeCell ref="B42:D42"/>
    <mergeCell ref="A53:A55"/>
    <mergeCell ref="B53:D53"/>
    <mergeCell ref="B54:D54"/>
    <mergeCell ref="B55:D5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277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34380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368014</v>
      </c>
      <c r="P5" s="77">
        <v>399353</v>
      </c>
      <c r="Q5" s="12">
        <v>390434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36616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54843</v>
      </c>
      <c r="P6" s="79">
        <v>61844</v>
      </c>
      <c r="Q6" s="17">
        <v>64902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70376</v>
      </c>
      <c r="G7" s="63">
        <v>70138</v>
      </c>
      <c r="H7" s="20">
        <v>69749</v>
      </c>
      <c r="I7" s="8"/>
      <c r="J7" s="328"/>
      <c r="K7" s="331"/>
      <c r="L7" s="330" t="s">
        <v>139</v>
      </c>
      <c r="M7" s="13" t="s">
        <v>35</v>
      </c>
      <c r="N7" s="14"/>
      <c r="O7" s="16">
        <v>54351</v>
      </c>
      <c r="P7" s="79">
        <v>61603</v>
      </c>
      <c r="Q7" s="17">
        <v>64782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5454</v>
      </c>
      <c r="G8" s="80">
        <v>5844</v>
      </c>
      <c r="H8" s="23">
        <v>5872</v>
      </c>
      <c r="I8" s="169"/>
      <c r="J8" s="328"/>
      <c r="K8" s="331"/>
      <c r="L8" s="331"/>
      <c r="M8" s="13" t="s">
        <v>36</v>
      </c>
      <c r="N8" s="14"/>
      <c r="O8" s="16"/>
      <c r="P8" s="79"/>
      <c r="Q8" s="17"/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5454</v>
      </c>
      <c r="G9" s="80">
        <v>5844</v>
      </c>
      <c r="H9" s="23">
        <v>5872</v>
      </c>
      <c r="I9" s="8"/>
      <c r="J9" s="328"/>
      <c r="K9" s="331"/>
      <c r="L9" s="332"/>
      <c r="M9" s="13" t="s">
        <v>37</v>
      </c>
      <c r="N9" s="14" t="s">
        <v>141</v>
      </c>
      <c r="O9" s="16"/>
      <c r="P9" s="79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0.07749801068546096</v>
      </c>
      <c r="G10" s="81">
        <f>IF(G9=0,0,G9/G7)</f>
        <v>0.08332145199463914</v>
      </c>
      <c r="H10" s="27">
        <f>IF(H9=0,0,H9/H7)</f>
        <v>0.08418758691880887</v>
      </c>
      <c r="I10" s="8"/>
      <c r="J10" s="328"/>
      <c r="K10" s="332"/>
      <c r="L10" s="333" t="s">
        <v>78</v>
      </c>
      <c r="M10" s="334"/>
      <c r="N10" s="28"/>
      <c r="O10" s="16">
        <v>308821</v>
      </c>
      <c r="P10" s="79">
        <v>336436</v>
      </c>
      <c r="Q10" s="17">
        <v>322923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3213</v>
      </c>
      <c r="G11" s="80">
        <v>3375</v>
      </c>
      <c r="H11" s="23">
        <v>3470</v>
      </c>
      <c r="I11" s="8"/>
      <c r="J11" s="328"/>
      <c r="K11" s="317" t="s">
        <v>79</v>
      </c>
      <c r="L11" s="317"/>
      <c r="M11" s="317"/>
      <c r="N11" s="14" t="s">
        <v>196</v>
      </c>
      <c r="O11" s="16">
        <v>261746</v>
      </c>
      <c r="P11" s="79">
        <v>250531</v>
      </c>
      <c r="Q11" s="17">
        <v>262189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0.5891089108910891</v>
      </c>
      <c r="G12" s="81">
        <f>IF(G11=0,0,G11/G9)</f>
        <v>0.5775154004106776</v>
      </c>
      <c r="H12" s="27">
        <f>IF(H11=0,0,H11/H9)</f>
        <v>0.5909400544959128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167094</v>
      </c>
      <c r="P12" s="79">
        <v>157863</v>
      </c>
      <c r="Q12" s="17">
        <v>168397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118</v>
      </c>
      <c r="G13" s="82">
        <v>118</v>
      </c>
      <c r="H13" s="32">
        <v>118</v>
      </c>
      <c r="I13" s="8"/>
      <c r="J13" s="328"/>
      <c r="K13" s="331"/>
      <c r="L13" s="330" t="s">
        <v>146</v>
      </c>
      <c r="M13" s="13" t="s">
        <v>34</v>
      </c>
      <c r="N13" s="14"/>
      <c r="O13" s="16">
        <v>74136</v>
      </c>
      <c r="P13" s="79">
        <v>67171</v>
      </c>
      <c r="Q13" s="17">
        <v>67325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156</v>
      </c>
      <c r="G14" s="82">
        <v>165</v>
      </c>
      <c r="H14" s="32">
        <v>168</v>
      </c>
      <c r="I14" s="8"/>
      <c r="J14" s="328"/>
      <c r="K14" s="331"/>
      <c r="L14" s="332"/>
      <c r="M14" s="13" t="s">
        <v>38</v>
      </c>
      <c r="N14" s="14"/>
      <c r="O14" s="16"/>
      <c r="P14" s="79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156</v>
      </c>
      <c r="G15" s="83">
        <v>165</v>
      </c>
      <c r="H15" s="37">
        <v>168</v>
      </c>
      <c r="I15" s="8"/>
      <c r="J15" s="328"/>
      <c r="K15" s="332"/>
      <c r="L15" s="333" t="s">
        <v>39</v>
      </c>
      <c r="M15" s="334"/>
      <c r="N15" s="28"/>
      <c r="O15" s="16">
        <v>93922</v>
      </c>
      <c r="P15" s="79">
        <v>92548</v>
      </c>
      <c r="Q15" s="17">
        <v>93412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16048642</v>
      </c>
      <c r="G16" s="63">
        <v>17053901</v>
      </c>
      <c r="H16" s="20">
        <v>18115862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106268</v>
      </c>
      <c r="P16" s="84">
        <f>P5-P11</f>
        <v>148822</v>
      </c>
      <c r="Q16" s="41">
        <f>Q5-Q11</f>
        <v>128245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4250604</v>
      </c>
      <c r="G17" s="80">
        <v>4493250</v>
      </c>
      <c r="H17" s="23">
        <v>4770429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345680</v>
      </c>
      <c r="P17" s="77">
        <v>608895</v>
      </c>
      <c r="Q17" s="12">
        <v>534785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5646080</v>
      </c>
      <c r="G18" s="80">
        <v>5913980</v>
      </c>
      <c r="H18" s="23">
        <v>6199880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136500</v>
      </c>
      <c r="P18" s="79">
        <v>252200</v>
      </c>
      <c r="Q18" s="17">
        <v>216900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487597</v>
      </c>
      <c r="G19" s="80">
        <v>510133</v>
      </c>
      <c r="H19" s="23">
        <v>711069</v>
      </c>
      <c r="I19" s="8"/>
      <c r="J19" s="328"/>
      <c r="K19" s="332"/>
      <c r="L19" s="316" t="s">
        <v>78</v>
      </c>
      <c r="M19" s="317"/>
      <c r="N19" s="14"/>
      <c r="O19" s="16">
        <v>85083</v>
      </c>
      <c r="P19" s="79">
        <v>108806</v>
      </c>
      <c r="Q19" s="17">
        <v>89291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5664361</v>
      </c>
      <c r="G20" s="80">
        <v>6136538</v>
      </c>
      <c r="H20" s="23">
        <v>6434484</v>
      </c>
      <c r="I20" s="8"/>
      <c r="J20" s="328"/>
      <c r="K20" s="316" t="s">
        <v>86</v>
      </c>
      <c r="L20" s="317"/>
      <c r="M20" s="317"/>
      <c r="N20" s="42" t="s">
        <v>87</v>
      </c>
      <c r="O20" s="16">
        <v>449211</v>
      </c>
      <c r="P20" s="79">
        <v>754728</v>
      </c>
      <c r="Q20" s="17">
        <v>799772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8239100</v>
      </c>
      <c r="G21" s="84">
        <v>8724392</v>
      </c>
      <c r="H21" s="41">
        <v>9267710</v>
      </c>
      <c r="I21" s="8"/>
      <c r="J21" s="328"/>
      <c r="K21" s="330" t="s">
        <v>43</v>
      </c>
      <c r="L21" s="316" t="s">
        <v>88</v>
      </c>
      <c r="M21" s="317"/>
      <c r="N21" s="14"/>
      <c r="O21" s="16">
        <v>261743</v>
      </c>
      <c r="P21" s="79">
        <v>560551</v>
      </c>
      <c r="Q21" s="17">
        <v>623907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39</v>
      </c>
      <c r="G22" s="85">
        <v>40</v>
      </c>
      <c r="H22" s="46">
        <v>41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79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194</v>
      </c>
      <c r="G23" s="170" t="s">
        <v>194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6">
        <v>187468</v>
      </c>
      <c r="P23" s="79">
        <v>194177</v>
      </c>
      <c r="Q23" s="17">
        <v>175865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7"/>
      <c r="G24" s="86"/>
      <c r="H24" s="49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-103531</v>
      </c>
      <c r="P24" s="84">
        <f>P17-P20</f>
        <v>-145833</v>
      </c>
      <c r="Q24" s="41">
        <f>Q17-Q20</f>
        <v>-264987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195</v>
      </c>
      <c r="G25" s="170" t="s">
        <v>195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2737</v>
      </c>
      <c r="P25" s="87">
        <f>P16+P24</f>
        <v>2989</v>
      </c>
      <c r="Q25" s="52">
        <f>Q16+Q24</f>
        <v>-136742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>
        <v>1</v>
      </c>
      <c r="G26" s="80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4"/>
      <c r="P26" s="88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>
        <v>3100</v>
      </c>
      <c r="G27" s="82">
        <v>3100</v>
      </c>
      <c r="H27" s="32">
        <v>3100</v>
      </c>
      <c r="I27" s="8"/>
      <c r="J27" s="324" t="s">
        <v>94</v>
      </c>
      <c r="K27" s="325"/>
      <c r="L27" s="325"/>
      <c r="M27" s="325"/>
      <c r="N27" s="4" t="s">
        <v>106</v>
      </c>
      <c r="O27" s="54">
        <v>38429</v>
      </c>
      <c r="P27" s="88">
        <v>74366</v>
      </c>
      <c r="Q27" s="55">
        <v>223078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/>
      <c r="G28" s="82"/>
      <c r="H28" s="32"/>
      <c r="I28" s="8"/>
      <c r="J28" s="324" t="s">
        <v>95</v>
      </c>
      <c r="K28" s="325"/>
      <c r="L28" s="325"/>
      <c r="M28" s="325"/>
      <c r="N28" s="4" t="s">
        <v>107</v>
      </c>
      <c r="O28" s="54"/>
      <c r="P28" s="88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1526</v>
      </c>
      <c r="G29" s="82">
        <v>1590</v>
      </c>
      <c r="H29" s="32">
        <v>1900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41166</v>
      </c>
      <c r="P29" s="87">
        <f>P25-P26+P27-P28</f>
        <v>77355</v>
      </c>
      <c r="Q29" s="52">
        <f>Q25-Q26+Q27-Q28</f>
        <v>86336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/>
      <c r="G30" s="82"/>
      <c r="H30" s="32"/>
      <c r="I30" s="8"/>
      <c r="J30" s="324" t="s">
        <v>97</v>
      </c>
      <c r="K30" s="325"/>
      <c r="L30" s="325"/>
      <c r="M30" s="325"/>
      <c r="N30" s="4" t="s">
        <v>109</v>
      </c>
      <c r="O30" s="54">
        <v>1800</v>
      </c>
      <c r="P30" s="88">
        <v>7724</v>
      </c>
      <c r="Q30" s="55">
        <v>7820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1134</v>
      </c>
      <c r="G31" s="82">
        <v>1203</v>
      </c>
      <c r="H31" s="32">
        <v>1263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39366</v>
      </c>
      <c r="P31" s="87">
        <f>P29-P30</f>
        <v>69631</v>
      </c>
      <c r="Q31" s="52">
        <f>Q29-Q30</f>
        <v>78516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413762</v>
      </c>
      <c r="G32" s="82">
        <v>439148</v>
      </c>
      <c r="H32" s="32">
        <v>460807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0.8192398277880921</v>
      </c>
      <c r="P32" s="89">
        <f>IF(P5=0,0,P5/(P11+P23))</f>
        <v>0.8980117290446765</v>
      </c>
      <c r="Q32" s="58">
        <f>IF(Q5=0,0,Q5/(Q11+Q23))</f>
        <v>0.891291941176202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/>
      <c r="G33" s="82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89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1">
        <v>413762</v>
      </c>
      <c r="G34" s="82">
        <v>439148</v>
      </c>
      <c r="H34" s="32">
        <v>460807</v>
      </c>
      <c r="I34" s="8"/>
      <c r="J34" s="324" t="s">
        <v>111</v>
      </c>
      <c r="K34" s="325"/>
      <c r="L34" s="325"/>
      <c r="M34" s="325"/>
      <c r="N34" s="4"/>
      <c r="O34" s="54">
        <v>393904</v>
      </c>
      <c r="P34" s="88">
        <v>445242</v>
      </c>
      <c r="Q34" s="55">
        <v>412214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1">
        <v>349155</v>
      </c>
      <c r="G35" s="82">
        <v>387334</v>
      </c>
      <c r="H35" s="32">
        <v>406947</v>
      </c>
      <c r="I35" s="8"/>
      <c r="J35" s="318" t="s">
        <v>149</v>
      </c>
      <c r="K35" s="319"/>
      <c r="L35" s="315" t="s">
        <v>40</v>
      </c>
      <c r="M35" s="321"/>
      <c r="N35" s="4"/>
      <c r="O35" s="54">
        <v>256700</v>
      </c>
      <c r="P35" s="88">
        <v>267694</v>
      </c>
      <c r="Q35" s="55">
        <v>250700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0.8438546797434274</v>
      </c>
      <c r="G36" s="90">
        <f>IF(G35=0,0,G35/G34)</f>
        <v>0.8820124422745862</v>
      </c>
      <c r="H36" s="61">
        <f>IF(H35=0,0,H35/H34)</f>
        <v>0.8831180949942167</v>
      </c>
      <c r="I36" s="8"/>
      <c r="J36" s="324" t="s">
        <v>115</v>
      </c>
      <c r="K36" s="325"/>
      <c r="L36" s="325"/>
      <c r="M36" s="325"/>
      <c r="N36" s="4"/>
      <c r="O36" s="54">
        <v>4194982</v>
      </c>
      <c r="P36" s="88">
        <v>4268706</v>
      </c>
      <c r="Q36" s="55">
        <v>4378741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/>
      <c r="G37" s="63"/>
      <c r="H37" s="20"/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181558</v>
      </c>
      <c r="G38" s="80">
        <v>172646</v>
      </c>
      <c r="H38" s="23">
        <v>183307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158558</v>
      </c>
      <c r="G39" s="80">
        <v>149246</v>
      </c>
      <c r="H39" s="23">
        <v>159607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23000</v>
      </c>
      <c r="G40" s="80">
        <v>23400</v>
      </c>
      <c r="H40" s="23">
        <v>23700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267656</v>
      </c>
      <c r="G41" s="80">
        <v>272062</v>
      </c>
      <c r="H41" s="23">
        <v>254747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449214</v>
      </c>
      <c r="G42" s="84">
        <f>G37+G38+G41</f>
        <v>444708</v>
      </c>
      <c r="H42" s="41">
        <f>H37+H38+H41</f>
        <v>438054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162</v>
      </c>
      <c r="G43" s="171" t="s">
        <v>162</v>
      </c>
      <c r="H43" s="112" t="s">
        <v>162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2625</v>
      </c>
      <c r="G44" s="80">
        <v>2625</v>
      </c>
      <c r="H44" s="23">
        <v>2625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36251</v>
      </c>
      <c r="G45" s="172">
        <v>36251</v>
      </c>
      <c r="H45" s="67">
        <v>36251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155.7</v>
      </c>
      <c r="G46" s="82">
        <v>159</v>
      </c>
      <c r="H46" s="32">
        <v>159.2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520</v>
      </c>
      <c r="G47" s="82">
        <v>445.7</v>
      </c>
      <c r="H47" s="32">
        <v>450.4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454.1</v>
      </c>
      <c r="G48" s="82">
        <v>385.3</v>
      </c>
      <c r="H48" s="32">
        <v>392.2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65.9</v>
      </c>
      <c r="G49" s="82">
        <v>60.4</v>
      </c>
      <c r="H49" s="32">
        <v>58.2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7.2</v>
      </c>
      <c r="G50" s="82">
        <v>4.3</v>
      </c>
      <c r="H50" s="32">
        <v>5.4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800</v>
      </c>
      <c r="G51" s="80">
        <v>800</v>
      </c>
      <c r="H51" s="23">
        <v>800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36708</v>
      </c>
      <c r="G52" s="173">
        <v>36708</v>
      </c>
      <c r="H52" s="113">
        <v>36708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10</v>
      </c>
      <c r="G53" s="63">
        <v>9</v>
      </c>
      <c r="H53" s="20">
        <v>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3</v>
      </c>
      <c r="G54" s="80">
        <v>3</v>
      </c>
      <c r="H54" s="23">
        <v>3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13</v>
      </c>
      <c r="G55" s="84">
        <f>G53+G54</f>
        <v>12</v>
      </c>
      <c r="H55" s="41">
        <f>H53+H54</f>
        <v>12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J2" s="3"/>
      <c r="K2" s="3"/>
      <c r="L2" s="3"/>
      <c r="M2" s="3"/>
      <c r="N2" s="3"/>
      <c r="O2" s="3"/>
    </row>
    <row r="3" spans="1:16" ht="38.25" customHeight="1" thickBot="1">
      <c r="A3" s="1" t="s">
        <v>278</v>
      </c>
      <c r="I3" s="3"/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6" t="s">
        <v>127</v>
      </c>
      <c r="G4" s="174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6" t="s">
        <v>127</v>
      </c>
      <c r="P4" s="174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24106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9">
        <v>3862981</v>
      </c>
      <c r="P5" s="63">
        <v>3874887</v>
      </c>
      <c r="Q5" s="20">
        <v>3901511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24668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22">
        <v>2967783</v>
      </c>
      <c r="P6" s="80">
        <v>3065955</v>
      </c>
      <c r="Q6" s="23">
        <v>3166702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161130</v>
      </c>
      <c r="G7" s="63">
        <v>162626</v>
      </c>
      <c r="H7" s="20">
        <v>163722</v>
      </c>
      <c r="I7" s="8"/>
      <c r="J7" s="328"/>
      <c r="K7" s="331"/>
      <c r="L7" s="330" t="s">
        <v>139</v>
      </c>
      <c r="M7" s="13" t="s">
        <v>35</v>
      </c>
      <c r="N7" s="14"/>
      <c r="O7" s="22">
        <v>2004026</v>
      </c>
      <c r="P7" s="80">
        <v>2068959</v>
      </c>
      <c r="Q7" s="23">
        <v>2124454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136832</v>
      </c>
      <c r="G8" s="80">
        <v>139443</v>
      </c>
      <c r="H8" s="23">
        <v>142295</v>
      </c>
      <c r="I8" s="24"/>
      <c r="J8" s="328"/>
      <c r="K8" s="331"/>
      <c r="L8" s="331"/>
      <c r="M8" s="13" t="s">
        <v>36</v>
      </c>
      <c r="N8" s="14"/>
      <c r="O8" s="22">
        <v>757300</v>
      </c>
      <c r="P8" s="80">
        <v>773329</v>
      </c>
      <c r="Q8" s="23">
        <v>824380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136148</v>
      </c>
      <c r="G9" s="80">
        <v>138759</v>
      </c>
      <c r="H9" s="23">
        <v>141608</v>
      </c>
      <c r="I9" s="8"/>
      <c r="J9" s="328"/>
      <c r="K9" s="331"/>
      <c r="L9" s="332"/>
      <c r="M9" s="13" t="s">
        <v>37</v>
      </c>
      <c r="N9" s="14" t="s">
        <v>141</v>
      </c>
      <c r="O9" s="22"/>
      <c r="P9" s="80"/>
      <c r="Q9" s="23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0.8449574877428163</v>
      </c>
      <c r="G10" s="81">
        <f>IF(G9=0,0,G9/G7)</f>
        <v>0.8532399493315952</v>
      </c>
      <c r="H10" s="27">
        <f>IF(H9=0,0,H9/H7)</f>
        <v>0.8649295757442494</v>
      </c>
      <c r="I10" s="8"/>
      <c r="J10" s="328"/>
      <c r="K10" s="332"/>
      <c r="L10" s="333" t="s">
        <v>78</v>
      </c>
      <c r="M10" s="334"/>
      <c r="N10" s="28"/>
      <c r="O10" s="22">
        <v>875971</v>
      </c>
      <c r="P10" s="80">
        <v>792455</v>
      </c>
      <c r="Q10" s="23">
        <f>1471272+73860-824380</f>
        <v>720752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129940</v>
      </c>
      <c r="G11" s="80">
        <v>134006</v>
      </c>
      <c r="H11" s="23">
        <v>136683</v>
      </c>
      <c r="I11" s="8"/>
      <c r="J11" s="328"/>
      <c r="K11" s="317" t="s">
        <v>79</v>
      </c>
      <c r="L11" s="317"/>
      <c r="M11" s="317"/>
      <c r="N11" s="14" t="s">
        <v>198</v>
      </c>
      <c r="O11" s="22">
        <v>2643867</v>
      </c>
      <c r="P11" s="80">
        <v>2589281</v>
      </c>
      <c r="Q11" s="23">
        <v>2589405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0.9544025619179128</v>
      </c>
      <c r="G12" s="81">
        <f>IF(G11=0,0,G11/G9)</f>
        <v>0.9657463660014846</v>
      </c>
      <c r="H12" s="27">
        <f>IF(H11=0,0,H11/H9)</f>
        <v>0.9652208914750579</v>
      </c>
      <c r="I12" s="8"/>
      <c r="J12" s="328"/>
      <c r="K12" s="330" t="s">
        <v>145</v>
      </c>
      <c r="L12" s="316" t="s">
        <v>63</v>
      </c>
      <c r="M12" s="317"/>
      <c r="N12" s="14"/>
      <c r="O12" s="22">
        <v>1498534</v>
      </c>
      <c r="P12" s="80">
        <v>1500436</v>
      </c>
      <c r="Q12" s="23">
        <v>1539118</v>
      </c>
    </row>
    <row r="13" spans="1:17" ht="26.25" customHeight="1">
      <c r="A13" s="328"/>
      <c r="B13" s="316" t="s">
        <v>4</v>
      </c>
      <c r="C13" s="317"/>
      <c r="D13" s="317"/>
      <c r="E13" s="14"/>
      <c r="F13" s="22">
        <v>2037</v>
      </c>
      <c r="G13" s="80">
        <v>2037</v>
      </c>
      <c r="H13" s="23">
        <v>2037</v>
      </c>
      <c r="I13" s="8"/>
      <c r="J13" s="328"/>
      <c r="K13" s="331"/>
      <c r="L13" s="330" t="s">
        <v>146</v>
      </c>
      <c r="M13" s="13" t="s">
        <v>34</v>
      </c>
      <c r="N13" s="14"/>
      <c r="O13" s="22">
        <v>158895</v>
      </c>
      <c r="P13" s="80">
        <v>136720</v>
      </c>
      <c r="Q13" s="23">
        <v>125645</v>
      </c>
    </row>
    <row r="14" spans="1:17" ht="26.25" customHeight="1">
      <c r="A14" s="328"/>
      <c r="B14" s="316" t="s">
        <v>5</v>
      </c>
      <c r="C14" s="317"/>
      <c r="D14" s="317"/>
      <c r="E14" s="14"/>
      <c r="F14" s="22">
        <v>1373</v>
      </c>
      <c r="G14" s="80">
        <v>1389</v>
      </c>
      <c r="H14" s="23">
        <v>1413</v>
      </c>
      <c r="I14" s="8"/>
      <c r="J14" s="328"/>
      <c r="K14" s="331"/>
      <c r="L14" s="332"/>
      <c r="M14" s="13" t="s">
        <v>38</v>
      </c>
      <c r="N14" s="14"/>
      <c r="O14" s="22"/>
      <c r="P14" s="80"/>
      <c r="Q14" s="23"/>
    </row>
    <row r="15" spans="1:17" ht="26.25" customHeight="1" thickBot="1">
      <c r="A15" s="329"/>
      <c r="B15" s="322" t="s">
        <v>116</v>
      </c>
      <c r="C15" s="323"/>
      <c r="D15" s="323"/>
      <c r="E15" s="34"/>
      <c r="F15" s="40">
        <v>1326</v>
      </c>
      <c r="G15" s="84">
        <v>1343</v>
      </c>
      <c r="H15" s="41">
        <v>1367</v>
      </c>
      <c r="I15" s="8"/>
      <c r="J15" s="328"/>
      <c r="K15" s="332"/>
      <c r="L15" s="333" t="s">
        <v>39</v>
      </c>
      <c r="M15" s="334"/>
      <c r="N15" s="28"/>
      <c r="O15" s="22">
        <v>1092885</v>
      </c>
      <c r="P15" s="80">
        <v>1057536</v>
      </c>
      <c r="Q15" s="23">
        <v>1028319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109933152</v>
      </c>
      <c r="G16" s="63">
        <v>112837143</v>
      </c>
      <c r="H16" s="20">
        <v>116005915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1219114</v>
      </c>
      <c r="P16" s="84">
        <f>P5-P11</f>
        <v>1285606</v>
      </c>
      <c r="Q16" s="41">
        <f>Q5-Q11</f>
        <v>1312106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33511641</v>
      </c>
      <c r="G17" s="80">
        <v>34493591</v>
      </c>
      <c r="H17" s="23">
        <v>35650481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9">
        <v>2966418</v>
      </c>
      <c r="P17" s="63">
        <v>3733828</v>
      </c>
      <c r="Q17" s="20">
        <v>4083424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54557180</v>
      </c>
      <c r="G18" s="80">
        <v>56371180</v>
      </c>
      <c r="H18" s="23">
        <v>57947280</v>
      </c>
      <c r="I18" s="8"/>
      <c r="J18" s="328"/>
      <c r="K18" s="330" t="s">
        <v>146</v>
      </c>
      <c r="L18" s="316" t="s">
        <v>103</v>
      </c>
      <c r="M18" s="317"/>
      <c r="N18" s="14"/>
      <c r="O18" s="22">
        <v>1265000</v>
      </c>
      <c r="P18" s="80">
        <v>1528300</v>
      </c>
      <c r="Q18" s="23">
        <v>1576100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2084024</v>
      </c>
      <c r="G19" s="80">
        <v>2141588</v>
      </c>
      <c r="H19" s="23">
        <v>2193250</v>
      </c>
      <c r="I19" s="8"/>
      <c r="J19" s="328"/>
      <c r="K19" s="332"/>
      <c r="L19" s="316" t="s">
        <v>78</v>
      </c>
      <c r="M19" s="317"/>
      <c r="N19" s="14"/>
      <c r="O19" s="22">
        <v>624329</v>
      </c>
      <c r="P19" s="80">
        <v>608316</v>
      </c>
      <c r="Q19" s="23">
        <f>152387+603181</f>
        <v>755568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19780307</v>
      </c>
      <c r="G20" s="80">
        <v>19830784</v>
      </c>
      <c r="H20" s="23">
        <v>20214904</v>
      </c>
      <c r="I20" s="8"/>
      <c r="J20" s="328"/>
      <c r="K20" s="316" t="s">
        <v>86</v>
      </c>
      <c r="L20" s="317"/>
      <c r="M20" s="317"/>
      <c r="N20" s="42" t="s">
        <v>87</v>
      </c>
      <c r="O20" s="22">
        <v>4185429</v>
      </c>
      <c r="P20" s="80">
        <v>5019389</v>
      </c>
      <c r="Q20" s="23">
        <v>5316135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62368446</v>
      </c>
      <c r="G21" s="84">
        <v>64168416</v>
      </c>
      <c r="H21" s="41">
        <v>66301396</v>
      </c>
      <c r="I21" s="8"/>
      <c r="J21" s="328"/>
      <c r="K21" s="330" t="s">
        <v>43</v>
      </c>
      <c r="L21" s="316" t="s">
        <v>88</v>
      </c>
      <c r="M21" s="317"/>
      <c r="N21" s="14"/>
      <c r="O21" s="22">
        <v>2115886</v>
      </c>
      <c r="P21" s="80">
        <v>2903991</v>
      </c>
      <c r="Q21" s="23">
        <v>3033338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19">
        <v>317</v>
      </c>
      <c r="G22" s="63">
        <v>320</v>
      </c>
      <c r="H22" s="20">
        <v>356</v>
      </c>
      <c r="I22" s="8"/>
      <c r="J22" s="328"/>
      <c r="K22" s="331"/>
      <c r="L22" s="47" t="s">
        <v>146</v>
      </c>
      <c r="M22" s="13" t="s">
        <v>114</v>
      </c>
      <c r="N22" s="14"/>
      <c r="O22" s="22"/>
      <c r="P22" s="80"/>
      <c r="Q22" s="23"/>
    </row>
    <row r="23" spans="1:17" ht="26.25" customHeight="1">
      <c r="A23" s="328"/>
      <c r="B23" s="316" t="s">
        <v>13</v>
      </c>
      <c r="C23" s="317"/>
      <c r="D23" s="317"/>
      <c r="E23" s="14"/>
      <c r="F23" s="180" t="s">
        <v>134</v>
      </c>
      <c r="G23" s="181" t="s">
        <v>134</v>
      </c>
      <c r="H23" s="182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22">
        <v>2057061</v>
      </c>
      <c r="P23" s="80">
        <v>2104196</v>
      </c>
      <c r="Q23" s="23">
        <v>2193203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7">
        <v>0.356</v>
      </c>
      <c r="G24" s="86">
        <v>0.356</v>
      </c>
      <c r="H24" s="49">
        <v>0.362</v>
      </c>
      <c r="I24" s="8"/>
      <c r="J24" s="329"/>
      <c r="K24" s="322" t="s">
        <v>91</v>
      </c>
      <c r="L24" s="323"/>
      <c r="M24" s="323"/>
      <c r="N24" s="34" t="s">
        <v>92</v>
      </c>
      <c r="O24" s="175">
        <f>O17-O20</f>
        <v>-1219011</v>
      </c>
      <c r="P24" s="176">
        <f>P17-P20</f>
        <v>-1285561</v>
      </c>
      <c r="Q24" s="177">
        <f>Q17-Q20</f>
        <v>-1232711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4" t="s">
        <v>155</v>
      </c>
      <c r="G25" s="102" t="s">
        <v>155</v>
      </c>
      <c r="H25" s="75" t="s">
        <v>155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103</v>
      </c>
      <c r="P25" s="87">
        <f>P16+P24</f>
        <v>45</v>
      </c>
      <c r="Q25" s="52">
        <f>Q16+Q24</f>
        <v>79395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>
        <v>1</v>
      </c>
      <c r="G26" s="80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1"/>
      <c r="P26" s="87"/>
      <c r="Q26" s="52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22">
        <v>59600</v>
      </c>
      <c r="G27" s="80">
        <v>59600</v>
      </c>
      <c r="H27" s="23">
        <v>59600</v>
      </c>
      <c r="I27" s="8"/>
      <c r="J27" s="324" t="s">
        <v>94</v>
      </c>
      <c r="K27" s="325"/>
      <c r="L27" s="325"/>
      <c r="M27" s="325"/>
      <c r="N27" s="4" t="s">
        <v>106</v>
      </c>
      <c r="O27" s="51">
        <v>148</v>
      </c>
      <c r="P27" s="87">
        <v>251</v>
      </c>
      <c r="Q27" s="52">
        <v>296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22">
        <v>238</v>
      </c>
      <c r="G28" s="80">
        <v>238</v>
      </c>
      <c r="H28" s="23">
        <v>238</v>
      </c>
      <c r="I28" s="8"/>
      <c r="J28" s="324" t="s">
        <v>95</v>
      </c>
      <c r="K28" s="325"/>
      <c r="L28" s="325"/>
      <c r="M28" s="325"/>
      <c r="N28" s="4" t="s">
        <v>107</v>
      </c>
      <c r="O28" s="51"/>
      <c r="P28" s="87"/>
      <c r="Q28" s="52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22">
        <v>71737</v>
      </c>
      <c r="G29" s="80">
        <v>70307</v>
      </c>
      <c r="H29" s="23">
        <v>73378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251</v>
      </c>
      <c r="P29" s="87">
        <f>P25-P26+P27-P28</f>
        <v>296</v>
      </c>
      <c r="Q29" s="52">
        <f>Q25-Q26+Q27-Q28</f>
        <v>79691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22">
        <v>128</v>
      </c>
      <c r="G30" s="80">
        <v>178</v>
      </c>
      <c r="H30" s="23">
        <v>162</v>
      </c>
      <c r="I30" s="8"/>
      <c r="J30" s="324" t="s">
        <v>97</v>
      </c>
      <c r="K30" s="325"/>
      <c r="L30" s="325"/>
      <c r="M30" s="325"/>
      <c r="N30" s="4" t="s">
        <v>109</v>
      </c>
      <c r="O30" s="51">
        <v>58</v>
      </c>
      <c r="P30" s="87">
        <v>175</v>
      </c>
      <c r="Q30" s="52">
        <v>79449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22">
        <v>58319</v>
      </c>
      <c r="G31" s="80">
        <v>63186</v>
      </c>
      <c r="H31" s="23">
        <v>60421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193</v>
      </c>
      <c r="P31" s="87">
        <f>P29-P30</f>
        <v>121</v>
      </c>
      <c r="Q31" s="52">
        <f>Q29-Q30</f>
        <v>242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22">
        <v>25672033</v>
      </c>
      <c r="G32" s="80">
        <v>26296574</v>
      </c>
      <c r="H32" s="23">
        <v>26802271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0.8217485994254752</v>
      </c>
      <c r="P32" s="89">
        <f>IF(P5=0,0,P5/(P11+P23))</f>
        <v>0.8255898558787015</v>
      </c>
      <c r="Q32" s="58">
        <f>IF(Q5=0,0,Q5/(Q11+Q23))</f>
        <v>0.8157706004757237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22">
        <v>2931854</v>
      </c>
      <c r="G33" s="80">
        <v>2976118</v>
      </c>
      <c r="H33" s="23">
        <v>2944186</v>
      </c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89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22">
        <v>22740179</v>
      </c>
      <c r="G34" s="80">
        <v>23320456</v>
      </c>
      <c r="H34" s="23">
        <v>23858085</v>
      </c>
      <c r="I34" s="8"/>
      <c r="J34" s="324" t="s">
        <v>111</v>
      </c>
      <c r="K34" s="325"/>
      <c r="L34" s="325"/>
      <c r="M34" s="325"/>
      <c r="N34" s="4"/>
      <c r="O34" s="51">
        <v>2257600</v>
      </c>
      <c r="P34" s="87">
        <v>2174100</v>
      </c>
      <c r="Q34" s="52">
        <v>2300700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22">
        <v>14733020</v>
      </c>
      <c r="G35" s="80">
        <v>14992235</v>
      </c>
      <c r="H35" s="23">
        <v>15466629</v>
      </c>
      <c r="I35" s="8"/>
      <c r="J35" s="318" t="s">
        <v>149</v>
      </c>
      <c r="K35" s="319"/>
      <c r="L35" s="315" t="s">
        <v>40</v>
      </c>
      <c r="M35" s="321"/>
      <c r="N35" s="4"/>
      <c r="O35" s="51">
        <v>1652889</v>
      </c>
      <c r="P35" s="87">
        <v>1616057</v>
      </c>
      <c r="Q35" s="52">
        <f>2300700-677041</f>
        <v>1623659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0.6478849616795013</v>
      </c>
      <c r="G36" s="90">
        <f>IF(G35=0,0,G35/G34)</f>
        <v>0.6428791529633897</v>
      </c>
      <c r="H36" s="61">
        <f>IF(H35=0,0,H35/H34)</f>
        <v>0.648276213283673</v>
      </c>
      <c r="I36" s="8"/>
      <c r="J36" s="324" t="s">
        <v>115</v>
      </c>
      <c r="K36" s="325"/>
      <c r="L36" s="325"/>
      <c r="M36" s="325"/>
      <c r="N36" s="4"/>
      <c r="O36" s="51">
        <v>34008214</v>
      </c>
      <c r="P36" s="87">
        <v>33432318</v>
      </c>
      <c r="Q36" s="52">
        <v>32815215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792552</v>
      </c>
      <c r="G37" s="63">
        <v>806429</v>
      </c>
      <c r="H37" s="20">
        <v>848210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2519647</v>
      </c>
      <c r="G38" s="80">
        <v>2237504</v>
      </c>
      <c r="H38" s="23">
        <v>2307847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1001924</v>
      </c>
      <c r="G39" s="80">
        <v>959720</v>
      </c>
      <c r="H39" s="23">
        <v>947697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1517723</v>
      </c>
      <c r="G40" s="80">
        <v>1277784</v>
      </c>
      <c r="H40" s="23">
        <v>1360150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1388729</v>
      </c>
      <c r="G41" s="80">
        <v>1649544</v>
      </c>
      <c r="H41" s="23">
        <v>1626551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4700928</v>
      </c>
      <c r="G42" s="84">
        <f>G37+G38+G41</f>
        <v>4693477</v>
      </c>
      <c r="H42" s="41">
        <f>H37+H38+H41</f>
        <v>4782608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197</v>
      </c>
      <c r="G43" s="72" t="s">
        <v>197</v>
      </c>
      <c r="H43" s="112" t="s">
        <v>197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1818</v>
      </c>
      <c r="G44" s="80">
        <v>1818</v>
      </c>
      <c r="H44" s="23">
        <v>1818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39630</v>
      </c>
      <c r="G45" s="178">
        <v>39630</v>
      </c>
      <c r="H45" s="67">
        <v>39630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136</v>
      </c>
      <c r="G46" s="82">
        <v>138</v>
      </c>
      <c r="H46" s="32">
        <f>Q7*1000/H35</f>
        <v>137.35727416749958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171.1</v>
      </c>
      <c r="G47" s="82">
        <v>149.2</v>
      </c>
      <c r="H47" s="32">
        <f>H38*1000/H35</f>
        <v>149.2146090786816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68</v>
      </c>
      <c r="G48" s="82">
        <v>64</v>
      </c>
      <c r="H48" s="32">
        <f>H39*1000/H35</f>
        <v>61.27366215353067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103</v>
      </c>
      <c r="G49" s="82">
        <v>85.2</v>
      </c>
      <c r="H49" s="32">
        <f>H40*1000/H35</f>
        <v>87.94094692515091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13.7</v>
      </c>
      <c r="G50" s="82">
        <v>14.7</v>
      </c>
      <c r="H50" s="32">
        <v>13.7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510</v>
      </c>
      <c r="G51" s="80">
        <v>510</v>
      </c>
      <c r="H51" s="23">
        <v>510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25143</v>
      </c>
      <c r="G52" s="179">
        <v>25143</v>
      </c>
      <c r="H52" s="113">
        <v>25143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19</v>
      </c>
      <c r="G53" s="63">
        <v>17</v>
      </c>
      <c r="H53" s="20">
        <v>19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9</v>
      </c>
      <c r="G54" s="80">
        <v>10</v>
      </c>
      <c r="H54" s="23">
        <v>10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28</v>
      </c>
      <c r="G55" s="84">
        <f>G53+G54</f>
        <v>27</v>
      </c>
      <c r="H55" s="41">
        <f>H53+H54</f>
        <v>29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C18:D18"/>
    <mergeCell ref="C19:D19"/>
    <mergeCell ref="C20:D20"/>
    <mergeCell ref="B21:D21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M45" sqref="M45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199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22249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7142056</v>
      </c>
      <c r="P5" s="11">
        <v>7547123</v>
      </c>
      <c r="Q5" s="120">
        <v>7553205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26938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5475582</v>
      </c>
      <c r="P6" s="16">
        <v>5757525</v>
      </c>
      <c r="Q6" s="121">
        <v>5775438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63">
        <v>396160</v>
      </c>
      <c r="G7" s="19">
        <v>400112</v>
      </c>
      <c r="H7" s="122">
        <v>402841</v>
      </c>
      <c r="I7" s="8"/>
      <c r="J7" s="328"/>
      <c r="K7" s="331"/>
      <c r="L7" s="330" t="s">
        <v>139</v>
      </c>
      <c r="M7" s="13" t="s">
        <v>35</v>
      </c>
      <c r="N7" s="14"/>
      <c r="O7" s="16">
        <v>5147977</v>
      </c>
      <c r="P7" s="16">
        <v>5368013</v>
      </c>
      <c r="Q7" s="121">
        <v>5408332</v>
      </c>
    </row>
    <row r="8" spans="1:17" ht="26.25" customHeight="1">
      <c r="A8" s="328"/>
      <c r="B8" s="316" t="s">
        <v>2</v>
      </c>
      <c r="C8" s="317"/>
      <c r="D8" s="317"/>
      <c r="E8" s="14"/>
      <c r="F8" s="80">
        <v>340436</v>
      </c>
      <c r="G8" s="22">
        <v>348212</v>
      </c>
      <c r="H8" s="123">
        <v>353102</v>
      </c>
      <c r="I8" s="24"/>
      <c r="J8" s="328"/>
      <c r="K8" s="331"/>
      <c r="L8" s="331"/>
      <c r="M8" s="13" t="s">
        <v>36</v>
      </c>
      <c r="N8" s="14"/>
      <c r="O8" s="16">
        <v>327432</v>
      </c>
      <c r="P8" s="16">
        <v>389089</v>
      </c>
      <c r="Q8" s="121">
        <v>366898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80">
        <v>340436</v>
      </c>
      <c r="G9" s="22">
        <v>348212</v>
      </c>
      <c r="H9" s="123">
        <v>353102</v>
      </c>
      <c r="I9" s="8"/>
      <c r="J9" s="328"/>
      <c r="K9" s="331"/>
      <c r="L9" s="332"/>
      <c r="M9" s="13" t="s">
        <v>37</v>
      </c>
      <c r="N9" s="14" t="s">
        <v>141</v>
      </c>
      <c r="O9" s="16"/>
      <c r="P9" s="16"/>
      <c r="Q9" s="121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83">
        <f>IF(F9=0,0,F9/F7)</f>
        <v>0.8593396607431341</v>
      </c>
      <c r="G10" s="26">
        <f>IF(G9=0,0,G9/G7)</f>
        <v>0.8702863198304475</v>
      </c>
      <c r="H10" s="124">
        <f>IF(H9=0,0,H9/H7)</f>
        <v>0.8765294495843273</v>
      </c>
      <c r="I10" s="8"/>
      <c r="J10" s="328"/>
      <c r="K10" s="332"/>
      <c r="L10" s="333" t="s">
        <v>78</v>
      </c>
      <c r="M10" s="334"/>
      <c r="N10" s="28"/>
      <c r="O10" s="16">
        <v>1666474</v>
      </c>
      <c r="P10" s="16">
        <v>1789038</v>
      </c>
      <c r="Q10" s="121">
        <f>2125990+13405-366898</f>
        <v>1772497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80">
        <v>303468</v>
      </c>
      <c r="G11" s="22">
        <v>311481</v>
      </c>
      <c r="H11" s="123">
        <v>322137</v>
      </c>
      <c r="I11" s="8"/>
      <c r="J11" s="328"/>
      <c r="K11" s="317" t="s">
        <v>79</v>
      </c>
      <c r="L11" s="317"/>
      <c r="M11" s="317"/>
      <c r="N11" s="14" t="s">
        <v>201</v>
      </c>
      <c r="O11" s="16">
        <v>5142934</v>
      </c>
      <c r="P11" s="16">
        <v>4911640</v>
      </c>
      <c r="Q11" s="121">
        <v>4360596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183">
        <f>IF(F11=0,0,F11/F9)</f>
        <v>0.8914098391474462</v>
      </c>
      <c r="G12" s="26">
        <f>IF(G11=0,0,G11/G9)</f>
        <v>0.8945154101524359</v>
      </c>
      <c r="H12" s="124">
        <f>IF(H11=0,0,H11/H9)</f>
        <v>0.9123057926604777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3155544</v>
      </c>
      <c r="P12" s="16">
        <v>3134547</v>
      </c>
      <c r="Q12" s="121">
        <v>2875092</v>
      </c>
    </row>
    <row r="13" spans="1:17" ht="26.25" customHeight="1">
      <c r="A13" s="328"/>
      <c r="B13" s="316" t="s">
        <v>4</v>
      </c>
      <c r="C13" s="317"/>
      <c r="D13" s="317"/>
      <c r="E13" s="14"/>
      <c r="F13" s="82">
        <v>3880</v>
      </c>
      <c r="G13" s="31">
        <v>3880</v>
      </c>
      <c r="H13" s="125">
        <v>3880</v>
      </c>
      <c r="I13" s="8"/>
      <c r="J13" s="328"/>
      <c r="K13" s="331"/>
      <c r="L13" s="330" t="s">
        <v>146</v>
      </c>
      <c r="M13" s="13" t="s">
        <v>34</v>
      </c>
      <c r="N13" s="14"/>
      <c r="O13" s="16">
        <v>155822</v>
      </c>
      <c r="P13" s="16">
        <v>175423</v>
      </c>
      <c r="Q13" s="121">
        <v>153224</v>
      </c>
    </row>
    <row r="14" spans="1:17" ht="26.25" customHeight="1">
      <c r="A14" s="328"/>
      <c r="B14" s="316" t="s">
        <v>5</v>
      </c>
      <c r="C14" s="317"/>
      <c r="D14" s="317"/>
      <c r="E14" s="14"/>
      <c r="F14" s="82">
        <v>3966.2</v>
      </c>
      <c r="G14" s="31">
        <v>4113.6</v>
      </c>
      <c r="H14" s="125">
        <v>4140</v>
      </c>
      <c r="I14" s="8"/>
      <c r="J14" s="328"/>
      <c r="K14" s="331"/>
      <c r="L14" s="332"/>
      <c r="M14" s="13" t="s">
        <v>38</v>
      </c>
      <c r="N14" s="14"/>
      <c r="O14" s="16"/>
      <c r="P14" s="16"/>
      <c r="Q14" s="121"/>
    </row>
    <row r="15" spans="1:17" ht="26.25" customHeight="1" thickBot="1">
      <c r="A15" s="329"/>
      <c r="B15" s="322" t="s">
        <v>116</v>
      </c>
      <c r="C15" s="323"/>
      <c r="D15" s="323"/>
      <c r="E15" s="34"/>
      <c r="F15" s="83">
        <v>3966.2</v>
      </c>
      <c r="G15" s="36">
        <v>4113.6</v>
      </c>
      <c r="H15" s="126">
        <v>4140</v>
      </c>
      <c r="I15" s="8"/>
      <c r="J15" s="328"/>
      <c r="K15" s="332"/>
      <c r="L15" s="333" t="s">
        <v>39</v>
      </c>
      <c r="M15" s="334"/>
      <c r="N15" s="28"/>
      <c r="O15" s="16">
        <v>1987390</v>
      </c>
      <c r="P15" s="16">
        <v>1777093</v>
      </c>
      <c r="Q15" s="121">
        <v>1485504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63">
        <v>171356451</v>
      </c>
      <c r="G16" s="19">
        <v>174414866</v>
      </c>
      <c r="H16" s="122">
        <v>176875433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1999122</v>
      </c>
      <c r="P16" s="40">
        <f>P5-P11</f>
        <v>2635483</v>
      </c>
      <c r="Q16" s="127">
        <f>Q5-Q11</f>
        <v>3192609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80">
        <v>30878466</v>
      </c>
      <c r="G17" s="22">
        <v>31502564</v>
      </c>
      <c r="H17" s="123">
        <v>32081086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7837176</v>
      </c>
      <c r="P17" s="11">
        <v>6766857</v>
      </c>
      <c r="Q17" s="120">
        <v>3583523</v>
      </c>
    </row>
    <row r="18" spans="1:17" ht="26.25" customHeight="1">
      <c r="A18" s="338"/>
      <c r="B18" s="350"/>
      <c r="C18" s="316" t="s">
        <v>9</v>
      </c>
      <c r="D18" s="317"/>
      <c r="E18" s="14"/>
      <c r="F18" s="80">
        <v>96296495</v>
      </c>
      <c r="G18" s="22">
        <v>97229895</v>
      </c>
      <c r="H18" s="123">
        <v>98323195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4554900</v>
      </c>
      <c r="P18" s="16">
        <v>4604800</v>
      </c>
      <c r="Q18" s="121">
        <v>1093300</v>
      </c>
    </row>
    <row r="19" spans="1:17" ht="26.25" customHeight="1">
      <c r="A19" s="338"/>
      <c r="B19" s="350"/>
      <c r="C19" s="316" t="s">
        <v>10</v>
      </c>
      <c r="D19" s="317"/>
      <c r="E19" s="14"/>
      <c r="F19" s="80">
        <v>8987484</v>
      </c>
      <c r="G19" s="22">
        <v>9056116</v>
      </c>
      <c r="H19" s="123">
        <v>9120665</v>
      </c>
      <c r="I19" s="8"/>
      <c r="J19" s="328"/>
      <c r="K19" s="332"/>
      <c r="L19" s="316" t="s">
        <v>78</v>
      </c>
      <c r="M19" s="317"/>
      <c r="N19" s="14"/>
      <c r="O19" s="16">
        <v>1836096</v>
      </c>
      <c r="P19" s="16">
        <v>1362932</v>
      </c>
      <c r="Q19" s="121">
        <f>309982+1044853</f>
        <v>1354835</v>
      </c>
    </row>
    <row r="20" spans="1:17" ht="26.25" customHeight="1">
      <c r="A20" s="338"/>
      <c r="B20" s="350"/>
      <c r="C20" s="316" t="s">
        <v>11</v>
      </c>
      <c r="D20" s="317"/>
      <c r="E20" s="14"/>
      <c r="F20" s="80">
        <v>35194006</v>
      </c>
      <c r="G20" s="22">
        <v>36626291</v>
      </c>
      <c r="H20" s="123">
        <v>37350487</v>
      </c>
      <c r="I20" s="8"/>
      <c r="J20" s="328"/>
      <c r="K20" s="316" t="s">
        <v>86</v>
      </c>
      <c r="L20" s="317"/>
      <c r="M20" s="317"/>
      <c r="N20" s="42" t="s">
        <v>87</v>
      </c>
      <c r="O20" s="16">
        <v>9953755</v>
      </c>
      <c r="P20" s="16">
        <v>9780649</v>
      </c>
      <c r="Q20" s="121">
        <v>6446801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84">
        <v>59382720</v>
      </c>
      <c r="G21" s="40">
        <v>60980813</v>
      </c>
      <c r="H21" s="127">
        <v>62184128</v>
      </c>
      <c r="I21" s="8"/>
      <c r="J21" s="328"/>
      <c r="K21" s="330" t="s">
        <v>43</v>
      </c>
      <c r="L21" s="316" t="s">
        <v>88</v>
      </c>
      <c r="M21" s="317"/>
      <c r="N21" s="14"/>
      <c r="O21" s="16">
        <v>2422438</v>
      </c>
      <c r="P21" s="16">
        <v>2223233</v>
      </c>
      <c r="Q21" s="121">
        <v>2460567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85">
        <v>933</v>
      </c>
      <c r="G22" s="45">
        <v>961</v>
      </c>
      <c r="H22" s="128">
        <v>1183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16"/>
      <c r="Q22" s="121"/>
    </row>
    <row r="23" spans="1:17" ht="26.25" customHeight="1">
      <c r="A23" s="328"/>
      <c r="B23" s="316" t="s">
        <v>13</v>
      </c>
      <c r="C23" s="317"/>
      <c r="D23" s="317"/>
      <c r="E23" s="14"/>
      <c r="F23" s="102" t="s">
        <v>130</v>
      </c>
      <c r="G23" s="74" t="s">
        <v>130</v>
      </c>
      <c r="H23" s="136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6">
        <v>7528747</v>
      </c>
      <c r="P23" s="16">
        <v>7555606</v>
      </c>
      <c r="Q23" s="121">
        <v>3982814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86">
        <v>0.043</v>
      </c>
      <c r="G24" s="47">
        <v>0.041</v>
      </c>
      <c r="H24" s="129">
        <v>0.046</v>
      </c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-2116579</v>
      </c>
      <c r="P24" s="40">
        <f>P17-P20</f>
        <v>-3013792</v>
      </c>
      <c r="Q24" s="127">
        <f>Q17-Q20</f>
        <v>-2863278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102" t="s">
        <v>183</v>
      </c>
      <c r="G25" s="74" t="s">
        <v>183</v>
      </c>
      <c r="H25" s="136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-117457</v>
      </c>
      <c r="P25" s="51">
        <f>P16+P24</f>
        <v>-378309</v>
      </c>
      <c r="Q25" s="130">
        <f>Q16+Q24</f>
        <v>329331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80"/>
      <c r="G26" s="22"/>
      <c r="H26" s="123">
        <v>0</v>
      </c>
      <c r="I26" s="8"/>
      <c r="J26" s="324" t="s">
        <v>41</v>
      </c>
      <c r="K26" s="325"/>
      <c r="L26" s="325"/>
      <c r="M26" s="325"/>
      <c r="N26" s="4" t="s">
        <v>58</v>
      </c>
      <c r="O26" s="54"/>
      <c r="P26" s="54"/>
      <c r="Q26" s="131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82"/>
      <c r="G27" s="31"/>
      <c r="H27" s="125"/>
      <c r="I27" s="8"/>
      <c r="J27" s="324" t="s">
        <v>94</v>
      </c>
      <c r="K27" s="325"/>
      <c r="L27" s="325"/>
      <c r="M27" s="325"/>
      <c r="N27" s="4" t="s">
        <v>106</v>
      </c>
      <c r="O27" s="54">
        <v>952355</v>
      </c>
      <c r="P27" s="54">
        <v>955498</v>
      </c>
      <c r="Q27" s="131">
        <v>577189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82"/>
      <c r="G28" s="31"/>
      <c r="H28" s="125"/>
      <c r="I28" s="8"/>
      <c r="J28" s="324" t="s">
        <v>95</v>
      </c>
      <c r="K28" s="325"/>
      <c r="L28" s="325"/>
      <c r="M28" s="325"/>
      <c r="N28" s="4" t="s">
        <v>107</v>
      </c>
      <c r="O28" s="54"/>
      <c r="P28" s="54"/>
      <c r="Q28" s="131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82">
        <v>1439033</v>
      </c>
      <c r="G29" s="31">
        <v>141793</v>
      </c>
      <c r="H29" s="125">
        <v>148142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834898</v>
      </c>
      <c r="P29" s="51">
        <f>P25-P26+P27-P28</f>
        <v>577189</v>
      </c>
      <c r="Q29" s="130">
        <f>Q25-Q26+Q27-Q28</f>
        <v>906520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82"/>
      <c r="G30" s="31"/>
      <c r="H30" s="125"/>
      <c r="I30" s="8"/>
      <c r="J30" s="324" t="s">
        <v>97</v>
      </c>
      <c r="K30" s="325"/>
      <c r="L30" s="325"/>
      <c r="M30" s="325"/>
      <c r="N30" s="4" t="s">
        <v>109</v>
      </c>
      <c r="O30" s="54">
        <v>107613</v>
      </c>
      <c r="P30" s="54">
        <v>83406</v>
      </c>
      <c r="Q30" s="131">
        <v>107656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82">
        <v>133346</v>
      </c>
      <c r="G31" s="31">
        <v>133015</v>
      </c>
      <c r="H31" s="125">
        <v>134563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727285</v>
      </c>
      <c r="P31" s="51">
        <f>P29-P30</f>
        <v>493783</v>
      </c>
      <c r="Q31" s="130">
        <f>Q29-Q30</f>
        <v>798864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84">
        <v>48010083</v>
      </c>
      <c r="G32" s="149">
        <v>46457429</v>
      </c>
      <c r="H32" s="125">
        <v>48020175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0.5636234056081431</v>
      </c>
      <c r="P32" s="57">
        <f>IF(P5=0,0,P5/(P11+P23))</f>
        <v>0.6053560666084554</v>
      </c>
      <c r="Q32" s="132">
        <f>IF(Q5=0,0,Q5/(Q11+Q23))</f>
        <v>0.905289923424595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82">
        <v>352836</v>
      </c>
      <c r="G33" s="31">
        <v>513936</v>
      </c>
      <c r="H33" s="125">
        <v>428746</v>
      </c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132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82">
        <v>47657247</v>
      </c>
      <c r="G34" s="31">
        <v>45943493</v>
      </c>
      <c r="H34" s="125">
        <v>47591429</v>
      </c>
      <c r="I34" s="8"/>
      <c r="J34" s="324" t="s">
        <v>111</v>
      </c>
      <c r="K34" s="325"/>
      <c r="L34" s="325"/>
      <c r="M34" s="325"/>
      <c r="N34" s="4"/>
      <c r="O34" s="54">
        <v>3830002</v>
      </c>
      <c r="P34" s="54">
        <v>3541059</v>
      </c>
      <c r="Q34" s="131">
        <v>3494230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82">
        <v>37736243</v>
      </c>
      <c r="G35" s="31">
        <v>38047783</v>
      </c>
      <c r="H35" s="125">
        <v>38880583</v>
      </c>
      <c r="I35" s="8"/>
      <c r="J35" s="318" t="s">
        <v>149</v>
      </c>
      <c r="K35" s="319"/>
      <c r="L35" s="315" t="s">
        <v>40</v>
      </c>
      <c r="M35" s="321"/>
      <c r="N35" s="4"/>
      <c r="O35" s="54">
        <v>2379293</v>
      </c>
      <c r="P35" s="54">
        <v>2534272</v>
      </c>
      <c r="Q35" s="131">
        <f>3494230-1058258</f>
        <v>2435972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185">
        <f>IF(F35=0,0,F35/F34)</f>
        <v>0.791825910548295</v>
      </c>
      <c r="G36" s="60">
        <f>IF(G35=0,0,G35/G34)</f>
        <v>0.828143019077805</v>
      </c>
      <c r="H36" s="133">
        <f>IF(H35=0,0,H35/H34)</f>
        <v>0.8169660759713687</v>
      </c>
      <c r="I36" s="8"/>
      <c r="J36" s="324" t="s">
        <v>115</v>
      </c>
      <c r="K36" s="325"/>
      <c r="L36" s="325"/>
      <c r="M36" s="325"/>
      <c r="N36" s="4"/>
      <c r="O36" s="54">
        <v>61059547</v>
      </c>
      <c r="P36" s="54">
        <v>58108738</v>
      </c>
      <c r="Q36" s="131">
        <v>55219224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63">
        <v>327432</v>
      </c>
      <c r="G37" s="19">
        <v>389089</v>
      </c>
      <c r="H37" s="122">
        <v>366898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80">
        <v>5400870</v>
      </c>
      <c r="G38" s="22">
        <v>6008380</v>
      </c>
      <c r="H38" s="123">
        <v>5794237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80">
        <v>2846839</v>
      </c>
      <c r="G39" s="22">
        <v>2885288</v>
      </c>
      <c r="H39" s="123">
        <v>2661609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80">
        <v>2554031</v>
      </c>
      <c r="G40" s="22">
        <v>3123092</v>
      </c>
      <c r="H40" s="123">
        <v>3132628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80">
        <v>2174503</v>
      </c>
      <c r="G41" s="22">
        <v>2312530</v>
      </c>
      <c r="H41" s="123">
        <v>2182275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186">
        <f>F37+F38+F41</f>
        <v>7902805</v>
      </c>
      <c r="G42" s="40">
        <f>G37+G38+G41</f>
        <v>8709999</v>
      </c>
      <c r="H42" s="127">
        <f>H37+H38+H41</f>
        <v>8343410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2" t="s">
        <v>200</v>
      </c>
      <c r="G43" s="71" t="s">
        <v>200</v>
      </c>
      <c r="H43" s="187" t="s">
        <v>135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80">
        <v>2079</v>
      </c>
      <c r="G44" s="22">
        <v>2079</v>
      </c>
      <c r="H44" s="123">
        <v>2079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172">
        <v>38838</v>
      </c>
      <c r="G45" s="66">
        <v>39934</v>
      </c>
      <c r="H45" s="140">
        <v>39934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82">
        <v>136.4</v>
      </c>
      <c r="G46" s="31">
        <v>141.1</v>
      </c>
      <c r="H46" s="125">
        <f>5408332000/38880583</f>
        <v>139.1011034993997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82">
        <v>143.1</v>
      </c>
      <c r="G47" s="31">
        <v>157.9</v>
      </c>
      <c r="H47" s="125">
        <f>5794237000/38880583</f>
        <v>149.0264947930436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82">
        <v>75.4</v>
      </c>
      <c r="G48" s="31">
        <v>75.8</v>
      </c>
      <c r="H48" s="125">
        <f>2661609000/38880583</f>
        <v>68.4559951171514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82">
        <v>67.7</v>
      </c>
      <c r="G49" s="31">
        <v>82.1</v>
      </c>
      <c r="H49" s="125">
        <f>3132628000/38880583</f>
        <v>80.57049967589221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82">
        <v>10.1</v>
      </c>
      <c r="G50" s="31">
        <v>8</v>
      </c>
      <c r="H50" s="125">
        <v>8.2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80">
        <v>530</v>
      </c>
      <c r="G51" s="22">
        <v>530</v>
      </c>
      <c r="H51" s="123">
        <v>530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179">
        <v>25451</v>
      </c>
      <c r="G52" s="69">
        <v>25451</v>
      </c>
      <c r="H52" s="134">
        <v>25451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63">
        <v>17</v>
      </c>
      <c r="G53" s="19">
        <v>19</v>
      </c>
      <c r="H53" s="122">
        <v>19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80">
        <v>25</v>
      </c>
      <c r="G54" s="22">
        <v>27</v>
      </c>
      <c r="H54" s="123">
        <v>25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42</v>
      </c>
      <c r="G55" s="40">
        <f>G53+G54</f>
        <v>46</v>
      </c>
      <c r="H55" s="41">
        <f>H53+H54</f>
        <v>44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3.1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3.1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279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25533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3669449</v>
      </c>
      <c r="P5" s="11">
        <v>3659938</v>
      </c>
      <c r="Q5" s="12">
        <v>3387960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26477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2797940</v>
      </c>
      <c r="P6" s="16">
        <v>2751012</v>
      </c>
      <c r="Q6" s="17">
        <v>2724236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285033</v>
      </c>
      <c r="G7" s="19">
        <v>284804</v>
      </c>
      <c r="H7" s="20">
        <v>283854</v>
      </c>
      <c r="I7" s="8"/>
      <c r="J7" s="328"/>
      <c r="K7" s="331"/>
      <c r="L7" s="330" t="s">
        <v>139</v>
      </c>
      <c r="M7" s="13" t="s">
        <v>35</v>
      </c>
      <c r="N7" s="14"/>
      <c r="O7" s="15">
        <v>2136910</v>
      </c>
      <c r="P7" s="16">
        <v>2132026</v>
      </c>
      <c r="Q7" s="17">
        <v>2166089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164845</v>
      </c>
      <c r="G8" s="22">
        <v>165993</v>
      </c>
      <c r="H8" s="23">
        <v>166475</v>
      </c>
      <c r="I8" s="24"/>
      <c r="J8" s="328"/>
      <c r="K8" s="331"/>
      <c r="L8" s="331"/>
      <c r="M8" s="13" t="s">
        <v>36</v>
      </c>
      <c r="N8" s="14"/>
      <c r="O8" s="15">
        <v>661030</v>
      </c>
      <c r="P8" s="16">
        <v>618986</v>
      </c>
      <c r="Q8" s="17">
        <v>558147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164845</v>
      </c>
      <c r="G9" s="22">
        <v>165993</v>
      </c>
      <c r="H9" s="23">
        <v>166475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0.578336543487947</v>
      </c>
      <c r="G10" s="26">
        <f>IF(G9=0,0,G9/G7)</f>
        <v>0.5828324040392691</v>
      </c>
      <c r="H10" s="27">
        <f>IF(H9=0,0,H9/H7)</f>
        <v>0.5864810783008166</v>
      </c>
      <c r="I10" s="8"/>
      <c r="J10" s="328"/>
      <c r="K10" s="332"/>
      <c r="L10" s="333" t="s">
        <v>78</v>
      </c>
      <c r="M10" s="334"/>
      <c r="N10" s="28"/>
      <c r="O10" s="15">
        <v>868452</v>
      </c>
      <c r="P10" s="16">
        <v>898185</v>
      </c>
      <c r="Q10" s="17">
        <v>658191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155823</v>
      </c>
      <c r="G11" s="22">
        <v>157160</v>
      </c>
      <c r="H11" s="23">
        <v>157643</v>
      </c>
      <c r="I11" s="8"/>
      <c r="J11" s="328"/>
      <c r="K11" s="317" t="s">
        <v>79</v>
      </c>
      <c r="L11" s="317"/>
      <c r="M11" s="317"/>
      <c r="N11" s="14" t="s">
        <v>203</v>
      </c>
      <c r="O11" s="29">
        <v>2353679</v>
      </c>
      <c r="P11" s="16">
        <v>2307809</v>
      </c>
      <c r="Q11" s="17">
        <v>2262979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0.9452697989019988</v>
      </c>
      <c r="G12" s="26">
        <f>IF(G11=0,0,G11/G9)</f>
        <v>0.946786912701138</v>
      </c>
      <c r="H12" s="27">
        <f>IF(H11=0,0,H11/H9)</f>
        <v>0.946946989037393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1392052</v>
      </c>
      <c r="P12" s="16">
        <v>1392937</v>
      </c>
      <c r="Q12" s="17">
        <v>1394759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6125</v>
      </c>
      <c r="G13" s="31">
        <v>6125</v>
      </c>
      <c r="H13" s="32">
        <v>6125</v>
      </c>
      <c r="I13" s="8"/>
      <c r="J13" s="328"/>
      <c r="K13" s="331"/>
      <c r="L13" s="330" t="s">
        <v>146</v>
      </c>
      <c r="M13" s="13" t="s">
        <v>34</v>
      </c>
      <c r="N13" s="14"/>
      <c r="O13" s="15">
        <v>259154</v>
      </c>
      <c r="P13" s="16">
        <v>249999</v>
      </c>
      <c r="Q13" s="17">
        <v>236298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2728</v>
      </c>
      <c r="G14" s="31">
        <v>2762</v>
      </c>
      <c r="H14" s="32">
        <v>2842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2728</v>
      </c>
      <c r="G15" s="36">
        <v>2762</v>
      </c>
      <c r="H15" s="37">
        <v>2842</v>
      </c>
      <c r="I15" s="8"/>
      <c r="J15" s="328"/>
      <c r="K15" s="332"/>
      <c r="L15" s="333" t="s">
        <v>39</v>
      </c>
      <c r="M15" s="334"/>
      <c r="N15" s="28"/>
      <c r="O15" s="15">
        <v>961627</v>
      </c>
      <c r="P15" s="16">
        <v>914872</v>
      </c>
      <c r="Q15" s="17">
        <v>868220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136432681</v>
      </c>
      <c r="G16" s="19">
        <v>138820024</v>
      </c>
      <c r="H16" s="20">
        <v>140961029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1315770</v>
      </c>
      <c r="P16" s="40">
        <f>P5-P11</f>
        <v>1352129</v>
      </c>
      <c r="Q16" s="41">
        <f>Q5-Q11</f>
        <v>1124981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40495874</v>
      </c>
      <c r="G17" s="22">
        <v>41265703</v>
      </c>
      <c r="H17" s="23">
        <v>41971963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3431084</v>
      </c>
      <c r="P17" s="11">
        <v>2704291</v>
      </c>
      <c r="Q17" s="12">
        <v>3298911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45896960</v>
      </c>
      <c r="G18" s="22">
        <v>46934160</v>
      </c>
      <c r="H18" s="23">
        <v>47855860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1131300</v>
      </c>
      <c r="P18" s="16">
        <v>1337200</v>
      </c>
      <c r="Q18" s="17">
        <v>1836700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3416284</v>
      </c>
      <c r="G19" s="22">
        <v>3523618</v>
      </c>
      <c r="H19" s="23">
        <v>3598367</v>
      </c>
      <c r="I19" s="8"/>
      <c r="J19" s="328"/>
      <c r="K19" s="332"/>
      <c r="L19" s="316" t="s">
        <v>78</v>
      </c>
      <c r="M19" s="317"/>
      <c r="N19" s="14"/>
      <c r="O19" s="29">
        <v>895400</v>
      </c>
      <c r="P19" s="16">
        <v>478209</v>
      </c>
      <c r="Q19" s="17">
        <v>661477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46623563</v>
      </c>
      <c r="G20" s="22">
        <v>47096543</v>
      </c>
      <c r="H20" s="23">
        <v>47534839</v>
      </c>
      <c r="I20" s="8"/>
      <c r="J20" s="328"/>
      <c r="K20" s="316" t="s">
        <v>86</v>
      </c>
      <c r="L20" s="317"/>
      <c r="M20" s="317"/>
      <c r="N20" s="42" t="s">
        <v>87</v>
      </c>
      <c r="O20" s="15">
        <v>4773197</v>
      </c>
      <c r="P20" s="16">
        <v>4088860</v>
      </c>
      <c r="Q20" s="17">
        <v>4438334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73058029</v>
      </c>
      <c r="G21" s="40">
        <v>74621354</v>
      </c>
      <c r="H21" s="41">
        <v>76024980</v>
      </c>
      <c r="I21" s="8"/>
      <c r="J21" s="328"/>
      <c r="K21" s="330" t="s">
        <v>43</v>
      </c>
      <c r="L21" s="316" t="s">
        <v>88</v>
      </c>
      <c r="M21" s="317"/>
      <c r="N21" s="14"/>
      <c r="O21" s="15">
        <v>3073293</v>
      </c>
      <c r="P21" s="16">
        <v>2387343</v>
      </c>
      <c r="Q21" s="17">
        <v>2141005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806</v>
      </c>
      <c r="G22" s="45">
        <v>816</v>
      </c>
      <c r="H22" s="46">
        <v>846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1699904</v>
      </c>
      <c r="P23" s="16">
        <v>1701517</v>
      </c>
      <c r="Q23" s="17">
        <v>2297329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/>
      <c r="G24" s="47"/>
      <c r="H24" s="49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-1342113</v>
      </c>
      <c r="P24" s="40">
        <f>P17-P20</f>
        <v>-1384569</v>
      </c>
      <c r="Q24" s="41">
        <f>Q17-Q20</f>
        <v>-1139423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165</v>
      </c>
      <c r="G25" s="74" t="s">
        <v>165</v>
      </c>
      <c r="H25" s="75" t="s">
        <v>165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-26343</v>
      </c>
      <c r="P25" s="51">
        <f>P16+P24</f>
        <v>-32440</v>
      </c>
      <c r="Q25" s="52">
        <f>Q16+Q24</f>
        <v>-14442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2</v>
      </c>
      <c r="G26" s="22">
        <v>2</v>
      </c>
      <c r="H26" s="23">
        <v>2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87740</v>
      </c>
      <c r="G27" s="31">
        <v>87740</v>
      </c>
      <c r="H27" s="32">
        <v>87740</v>
      </c>
      <c r="I27" s="8"/>
      <c r="J27" s="324" t="s">
        <v>94</v>
      </c>
      <c r="K27" s="325"/>
      <c r="L27" s="325"/>
      <c r="M27" s="325"/>
      <c r="N27" s="4" t="s">
        <v>106</v>
      </c>
      <c r="O27" s="53">
        <v>120182</v>
      </c>
      <c r="P27" s="54">
        <v>93839</v>
      </c>
      <c r="Q27" s="55">
        <v>61399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67117</v>
      </c>
      <c r="G29" s="31">
        <v>63016</v>
      </c>
      <c r="H29" s="32">
        <v>66207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93839</v>
      </c>
      <c r="P29" s="51">
        <f>P25-P26+P27-P28</f>
        <v>61399</v>
      </c>
      <c r="Q29" s="52">
        <f>Q25-Q26+Q27-Q28</f>
        <v>46957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>
        <v>32592</v>
      </c>
      <c r="P30" s="54">
        <v>30260</v>
      </c>
      <c r="Q30" s="55">
        <v>26225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57705</v>
      </c>
      <c r="G31" s="31">
        <v>56137</v>
      </c>
      <c r="H31" s="32">
        <v>55559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61247</v>
      </c>
      <c r="P31" s="51">
        <f>P29-P30</f>
        <v>31139</v>
      </c>
      <c r="Q31" s="52">
        <f>Q29-Q30</f>
        <v>20732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19296572</v>
      </c>
      <c r="G32" s="31">
        <v>18650292</v>
      </c>
      <c r="H32" s="32">
        <v>18662134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0.9052359357141571</v>
      </c>
      <c r="P32" s="57">
        <f>IF(P5=0,0,P5/(P11+P23))</f>
        <v>0.9128561758260615</v>
      </c>
      <c r="Q32" s="58">
        <f>IF(Q5=0,0,Q5/(Q11+Q23))</f>
        <v>0.7429235042896225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19296572</v>
      </c>
      <c r="G34" s="31">
        <v>18650292</v>
      </c>
      <c r="H34" s="32">
        <v>18662134</v>
      </c>
      <c r="I34" s="8"/>
      <c r="J34" s="324" t="s">
        <v>111</v>
      </c>
      <c r="K34" s="325"/>
      <c r="L34" s="325"/>
      <c r="M34" s="325"/>
      <c r="N34" s="4"/>
      <c r="O34" s="53">
        <v>2424882</v>
      </c>
      <c r="P34" s="54">
        <v>1995380</v>
      </c>
      <c r="Q34" s="55">
        <v>1877815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16267101</v>
      </c>
      <c r="G35" s="31">
        <v>16329024</v>
      </c>
      <c r="H35" s="32">
        <v>16572948</v>
      </c>
      <c r="I35" s="8"/>
      <c r="J35" s="318" t="s">
        <v>149</v>
      </c>
      <c r="K35" s="319"/>
      <c r="L35" s="315" t="s">
        <v>40</v>
      </c>
      <c r="M35" s="321"/>
      <c r="N35" s="4"/>
      <c r="O35" s="53">
        <v>1783757</v>
      </c>
      <c r="P35" s="54">
        <v>1754097</v>
      </c>
      <c r="Q35" s="55">
        <v>1371132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0.8430047057062777</v>
      </c>
      <c r="G36" s="60">
        <f>IF(G35=0,0,G35/G34)</f>
        <v>0.8755371765761094</v>
      </c>
      <c r="H36" s="61">
        <f>IF(H35=0,0,H35/H34)</f>
        <v>0.8880521380888167</v>
      </c>
      <c r="I36" s="8"/>
      <c r="J36" s="324" t="s">
        <v>115</v>
      </c>
      <c r="K36" s="325"/>
      <c r="L36" s="325"/>
      <c r="M36" s="325"/>
      <c r="N36" s="4"/>
      <c r="O36" s="53">
        <v>26546034</v>
      </c>
      <c r="P36" s="54">
        <v>26181717</v>
      </c>
      <c r="Q36" s="55">
        <v>25721088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663294</v>
      </c>
      <c r="G37" s="19">
        <v>556116</v>
      </c>
      <c r="H37" s="20">
        <v>560158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2136910</v>
      </c>
      <c r="G38" s="22">
        <v>1896805</v>
      </c>
      <c r="H38" s="23">
        <v>2166089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1134910</v>
      </c>
      <c r="G39" s="22">
        <v>1180082</v>
      </c>
      <c r="H39" s="23">
        <v>1177248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1002000</v>
      </c>
      <c r="G40" s="22">
        <v>716723</v>
      </c>
      <c r="H40" s="23">
        <v>988841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1253381</v>
      </c>
      <c r="G41" s="22">
        <v>1256405</v>
      </c>
      <c r="H41" s="23">
        <v>918909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4053585</v>
      </c>
      <c r="G42" s="40">
        <f>G37+G38+G41</f>
        <v>3709326</v>
      </c>
      <c r="H42" s="41">
        <f>H37+H38+H41</f>
        <v>3645156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90" t="s">
        <v>202</v>
      </c>
      <c r="G43" s="190" t="s">
        <v>202</v>
      </c>
      <c r="H43" s="191" t="s">
        <v>202</v>
      </c>
      <c r="I43" s="64"/>
    </row>
    <row r="44" spans="1:9" ht="26.25" customHeight="1">
      <c r="A44" s="338"/>
      <c r="B44" s="342"/>
      <c r="C44" s="316" t="s">
        <v>67</v>
      </c>
      <c r="D44" s="317"/>
      <c r="E44" s="14"/>
      <c r="F44" s="21">
        <v>2040</v>
      </c>
      <c r="G44" s="21">
        <v>2040</v>
      </c>
      <c r="H44" s="189">
        <v>2040</v>
      </c>
      <c r="I44" s="64"/>
    </row>
    <row r="45" spans="1:9" ht="26.25" customHeight="1">
      <c r="A45" s="338"/>
      <c r="B45" s="342"/>
      <c r="C45" s="316" t="s">
        <v>27</v>
      </c>
      <c r="D45" s="317"/>
      <c r="E45" s="14"/>
      <c r="F45" s="65">
        <v>36617</v>
      </c>
      <c r="G45" s="65">
        <v>36617</v>
      </c>
      <c r="H45" s="172">
        <v>36617</v>
      </c>
      <c r="I45" s="64"/>
    </row>
    <row r="46" spans="1:9" ht="26.25" customHeight="1">
      <c r="A46" s="338"/>
      <c r="B46" s="342"/>
      <c r="C46" s="316" t="s">
        <v>68</v>
      </c>
      <c r="D46" s="317"/>
      <c r="E46" s="14"/>
      <c r="F46" s="30">
        <v>131.4</v>
      </c>
      <c r="G46" s="31">
        <v>130.6</v>
      </c>
      <c r="H46" s="32">
        <v>130.7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131.4</v>
      </c>
      <c r="G47" s="31">
        <v>116.2</v>
      </c>
      <c r="H47" s="32">
        <v>130.7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69.8</v>
      </c>
      <c r="G48" s="31">
        <v>72.3</v>
      </c>
      <c r="H48" s="32">
        <v>71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61.6</v>
      </c>
      <c r="G49" s="31">
        <v>43.9</v>
      </c>
      <c r="H49" s="32">
        <v>59.7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15.4</v>
      </c>
      <c r="G50" s="31">
        <v>18.5</v>
      </c>
      <c r="H50" s="32">
        <v>14.9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480</v>
      </c>
      <c r="G51" s="21">
        <v>480</v>
      </c>
      <c r="H51" s="23">
        <v>480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29677</v>
      </c>
      <c r="G52" s="68">
        <v>29677</v>
      </c>
      <c r="H52" s="113">
        <v>29677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24</v>
      </c>
      <c r="G53" s="19">
        <v>24</v>
      </c>
      <c r="H53" s="20">
        <v>25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29</v>
      </c>
      <c r="G54" s="22">
        <v>29</v>
      </c>
      <c r="H54" s="23">
        <v>28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53</v>
      </c>
      <c r="G55" s="40">
        <f>G53+G54</f>
        <v>53</v>
      </c>
      <c r="H55" s="41">
        <f>H53+H54</f>
        <v>53</v>
      </c>
    </row>
  </sheetData>
  <sheetProtection/>
  <mergeCells count="96">
    <mergeCell ref="K5:M5"/>
    <mergeCell ref="L6:M6"/>
    <mergeCell ref="J35:K35"/>
    <mergeCell ref="L35:M35"/>
    <mergeCell ref="K21:K23"/>
    <mergeCell ref="K17:M17"/>
    <mergeCell ref="K18:K19"/>
    <mergeCell ref="L18:M18"/>
    <mergeCell ref="L19:M19"/>
    <mergeCell ref="L10:M10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C43:D43"/>
    <mergeCell ref="J27:M27"/>
    <mergeCell ref="J17:J24"/>
    <mergeCell ref="B50:C52"/>
    <mergeCell ref="C46:D46"/>
    <mergeCell ref="C47:D47"/>
    <mergeCell ref="C48:C49"/>
    <mergeCell ref="C44:D44"/>
    <mergeCell ref="C45:D45"/>
    <mergeCell ref="C40:D40"/>
    <mergeCell ref="B35:D35"/>
    <mergeCell ref="A37:A42"/>
    <mergeCell ref="B37:D37"/>
    <mergeCell ref="B38:D38"/>
    <mergeCell ref="B39:B40"/>
    <mergeCell ref="C39:D39"/>
    <mergeCell ref="B41:D41"/>
    <mergeCell ref="B42:D42"/>
    <mergeCell ref="A53:A55"/>
    <mergeCell ref="B53:D53"/>
    <mergeCell ref="B54:D54"/>
    <mergeCell ref="B55:D5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L2" sqref="L2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204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6" t="s">
        <v>127</v>
      </c>
      <c r="G4" s="6" t="s">
        <v>128</v>
      </c>
      <c r="H4" s="192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192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27026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1812304</v>
      </c>
      <c r="P5" s="11">
        <v>1823976</v>
      </c>
      <c r="Q5" s="120">
        <v>2131722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31503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1504982</v>
      </c>
      <c r="P6" s="16">
        <v>1568326</v>
      </c>
      <c r="Q6" s="121">
        <v>1851622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3">
        <v>160119</v>
      </c>
      <c r="G7" s="19">
        <v>163034</v>
      </c>
      <c r="H7" s="122">
        <v>166092</v>
      </c>
      <c r="I7" s="8"/>
      <c r="J7" s="328"/>
      <c r="K7" s="331"/>
      <c r="L7" s="330" t="s">
        <v>139</v>
      </c>
      <c r="M7" s="13" t="s">
        <v>35</v>
      </c>
      <c r="N7" s="14"/>
      <c r="O7" s="16">
        <v>1415514</v>
      </c>
      <c r="P7" s="16">
        <v>1463002</v>
      </c>
      <c r="Q7" s="121">
        <v>1594068</v>
      </c>
    </row>
    <row r="8" spans="1:17" ht="26.25" customHeight="1">
      <c r="A8" s="328"/>
      <c r="B8" s="316" t="s">
        <v>2</v>
      </c>
      <c r="C8" s="317"/>
      <c r="D8" s="317"/>
      <c r="E8" s="14"/>
      <c r="F8" s="194">
        <v>110172</v>
      </c>
      <c r="G8" s="22">
        <v>115364</v>
      </c>
      <c r="H8" s="123">
        <v>120350</v>
      </c>
      <c r="I8" s="24"/>
      <c r="J8" s="328"/>
      <c r="K8" s="331"/>
      <c r="L8" s="331"/>
      <c r="M8" s="13" t="s">
        <v>36</v>
      </c>
      <c r="N8" s="14"/>
      <c r="O8" s="16">
        <v>89468</v>
      </c>
      <c r="P8" s="16">
        <v>105324</v>
      </c>
      <c r="Q8" s="121">
        <v>132402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194">
        <v>110172</v>
      </c>
      <c r="G9" s="22">
        <v>115364</v>
      </c>
      <c r="H9" s="123">
        <v>120350</v>
      </c>
      <c r="I9" s="8"/>
      <c r="J9" s="328"/>
      <c r="K9" s="331"/>
      <c r="L9" s="332"/>
      <c r="M9" s="13" t="s">
        <v>37</v>
      </c>
      <c r="N9" s="14" t="s">
        <v>141</v>
      </c>
      <c r="O9" s="16"/>
      <c r="P9" s="16"/>
      <c r="Q9" s="121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95">
        <f>IF(F9=0,0,F9/F7)</f>
        <v>0.6880632529556142</v>
      </c>
      <c r="G10" s="26">
        <f>IF(G9=0,0,G9/G7)</f>
        <v>0.7076070022203957</v>
      </c>
      <c r="H10" s="124">
        <f>IF(H9=0,0,H9/H7)</f>
        <v>0.7245984153360788</v>
      </c>
      <c r="I10" s="8"/>
      <c r="J10" s="328"/>
      <c r="K10" s="332"/>
      <c r="L10" s="333" t="s">
        <v>78</v>
      </c>
      <c r="M10" s="334"/>
      <c r="N10" s="28"/>
      <c r="O10" s="16">
        <f>294798</f>
        <v>294798</v>
      </c>
      <c r="P10" s="16">
        <f>354554+-105324</f>
        <v>249230</v>
      </c>
      <c r="Q10" s="121">
        <f>410671-132402</f>
        <v>278269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194">
        <v>99559</v>
      </c>
      <c r="G11" s="22">
        <v>106179</v>
      </c>
      <c r="H11" s="123">
        <v>112380</v>
      </c>
      <c r="I11" s="8"/>
      <c r="J11" s="328"/>
      <c r="K11" s="317" t="s">
        <v>79</v>
      </c>
      <c r="L11" s="317"/>
      <c r="M11" s="317"/>
      <c r="N11" s="14" t="s">
        <v>206</v>
      </c>
      <c r="O11" s="16">
        <v>1395383</v>
      </c>
      <c r="P11" s="16">
        <v>1327412</v>
      </c>
      <c r="Q11" s="121">
        <v>1416476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195">
        <f>IF(F11=0,0,F11/F9)</f>
        <v>0.9036688087717387</v>
      </c>
      <c r="G12" s="26">
        <f>IF(G11=0,0,G11/G9)</f>
        <v>0.9203824416629104</v>
      </c>
      <c r="H12" s="124">
        <f>IF(H11=0,0,H11/H9)</f>
        <v>0.9337764852513503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845305</v>
      </c>
      <c r="P12" s="16">
        <v>784763</v>
      </c>
      <c r="Q12" s="121">
        <v>879451</v>
      </c>
    </row>
    <row r="13" spans="1:17" ht="26.25" customHeight="1">
      <c r="A13" s="328"/>
      <c r="B13" s="316" t="s">
        <v>4</v>
      </c>
      <c r="C13" s="317"/>
      <c r="D13" s="317"/>
      <c r="E13" s="14"/>
      <c r="F13" s="196">
        <v>1462</v>
      </c>
      <c r="G13" s="31">
        <v>1462</v>
      </c>
      <c r="H13" s="125">
        <v>1462</v>
      </c>
      <c r="I13" s="8"/>
      <c r="J13" s="328"/>
      <c r="K13" s="331"/>
      <c r="L13" s="330" t="s">
        <v>146</v>
      </c>
      <c r="M13" s="13" t="s">
        <v>34</v>
      </c>
      <c r="N13" s="14"/>
      <c r="O13" s="16">
        <v>92262</v>
      </c>
      <c r="P13" s="16">
        <v>80122</v>
      </c>
      <c r="Q13" s="121">
        <v>72889</v>
      </c>
    </row>
    <row r="14" spans="1:17" ht="26.25" customHeight="1">
      <c r="A14" s="328"/>
      <c r="B14" s="316" t="s">
        <v>5</v>
      </c>
      <c r="C14" s="317"/>
      <c r="D14" s="317"/>
      <c r="E14" s="14"/>
      <c r="F14" s="196">
        <v>1189</v>
      </c>
      <c r="G14" s="31">
        <v>1217</v>
      </c>
      <c r="H14" s="125">
        <v>1288</v>
      </c>
      <c r="I14" s="8"/>
      <c r="J14" s="328"/>
      <c r="K14" s="331"/>
      <c r="L14" s="332"/>
      <c r="M14" s="13" t="s">
        <v>38</v>
      </c>
      <c r="N14" s="14"/>
      <c r="O14" s="16"/>
      <c r="P14" s="16"/>
      <c r="Q14" s="121"/>
    </row>
    <row r="15" spans="1:17" ht="26.25" customHeight="1" thickBot="1">
      <c r="A15" s="329"/>
      <c r="B15" s="322" t="s">
        <v>116</v>
      </c>
      <c r="C15" s="323"/>
      <c r="D15" s="323"/>
      <c r="E15" s="34"/>
      <c r="F15" s="197">
        <v>1189</v>
      </c>
      <c r="G15" s="36">
        <v>1217</v>
      </c>
      <c r="H15" s="126">
        <v>1288</v>
      </c>
      <c r="I15" s="8"/>
      <c r="J15" s="328"/>
      <c r="K15" s="332"/>
      <c r="L15" s="333" t="s">
        <v>39</v>
      </c>
      <c r="M15" s="334"/>
      <c r="N15" s="28"/>
      <c r="O15" s="16">
        <v>550078</v>
      </c>
      <c r="P15" s="16">
        <v>542649</v>
      </c>
      <c r="Q15" s="121">
        <v>537025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63">
        <v>55386805</v>
      </c>
      <c r="G16" s="19">
        <v>58074530</v>
      </c>
      <c r="H16" s="122">
        <v>60495218</v>
      </c>
      <c r="I16" s="8"/>
      <c r="J16" s="329"/>
      <c r="K16" s="322" t="s">
        <v>81</v>
      </c>
      <c r="L16" s="323"/>
      <c r="M16" s="323"/>
      <c r="N16" s="34" t="s">
        <v>82</v>
      </c>
      <c r="O16" s="40">
        <f>O5-O11</f>
        <v>416921</v>
      </c>
      <c r="P16" s="40">
        <f>P5-P11</f>
        <v>496564</v>
      </c>
      <c r="Q16" s="127">
        <f>Q5-Q11</f>
        <v>715246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80">
        <v>11094931</v>
      </c>
      <c r="G17" s="22">
        <v>11663407</v>
      </c>
      <c r="H17" s="123">
        <v>12390989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2935735</v>
      </c>
      <c r="P17" s="11">
        <v>2976986</v>
      </c>
      <c r="Q17" s="120">
        <v>2816896</v>
      </c>
    </row>
    <row r="18" spans="1:17" ht="26.25" customHeight="1">
      <c r="A18" s="338"/>
      <c r="B18" s="350"/>
      <c r="C18" s="316" t="s">
        <v>9</v>
      </c>
      <c r="D18" s="317"/>
      <c r="E18" s="14"/>
      <c r="F18" s="80">
        <v>25611600</v>
      </c>
      <c r="G18" s="22">
        <v>26799500</v>
      </c>
      <c r="H18" s="123">
        <v>27716600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1225300</v>
      </c>
      <c r="P18" s="16">
        <v>1187900</v>
      </c>
      <c r="Q18" s="121">
        <v>917100</v>
      </c>
    </row>
    <row r="19" spans="1:17" ht="26.25" customHeight="1">
      <c r="A19" s="338"/>
      <c r="B19" s="350"/>
      <c r="C19" s="316" t="s">
        <v>10</v>
      </c>
      <c r="D19" s="317"/>
      <c r="E19" s="14"/>
      <c r="F19" s="80">
        <v>2794844</v>
      </c>
      <c r="G19" s="22">
        <v>2908856</v>
      </c>
      <c r="H19" s="123">
        <v>3043135</v>
      </c>
      <c r="I19" s="8"/>
      <c r="J19" s="328"/>
      <c r="K19" s="332"/>
      <c r="L19" s="316" t="s">
        <v>78</v>
      </c>
      <c r="M19" s="317"/>
      <c r="N19" s="14"/>
      <c r="O19" s="16">
        <f>106389+569345</f>
        <v>675734</v>
      </c>
      <c r="P19" s="16">
        <f>109528+615918</f>
        <v>725446</v>
      </c>
      <c r="Q19" s="121">
        <v>797883</v>
      </c>
    </row>
    <row r="20" spans="1:17" ht="26.25" customHeight="1">
      <c r="A20" s="338"/>
      <c r="B20" s="350"/>
      <c r="C20" s="316" t="s">
        <v>11</v>
      </c>
      <c r="D20" s="317"/>
      <c r="E20" s="14"/>
      <c r="F20" s="80">
        <v>15885430</v>
      </c>
      <c r="G20" s="22">
        <v>16702767</v>
      </c>
      <c r="H20" s="123">
        <v>17344494</v>
      </c>
      <c r="I20" s="8"/>
      <c r="J20" s="328"/>
      <c r="K20" s="316" t="s">
        <v>86</v>
      </c>
      <c r="L20" s="317"/>
      <c r="M20" s="317"/>
      <c r="N20" s="42" t="s">
        <v>87</v>
      </c>
      <c r="O20" s="16">
        <v>3361853</v>
      </c>
      <c r="P20" s="16">
        <v>3474227</v>
      </c>
      <c r="Q20" s="121">
        <v>3322534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84">
        <v>21847283</v>
      </c>
      <c r="G21" s="40">
        <v>22973119</v>
      </c>
      <c r="H21" s="127">
        <v>23302447</v>
      </c>
      <c r="I21" s="8"/>
      <c r="J21" s="328"/>
      <c r="K21" s="330" t="s">
        <v>43</v>
      </c>
      <c r="L21" s="316" t="s">
        <v>88</v>
      </c>
      <c r="M21" s="317"/>
      <c r="N21" s="14"/>
      <c r="O21" s="16">
        <v>2611804</v>
      </c>
      <c r="P21" s="16">
        <v>2687725</v>
      </c>
      <c r="Q21" s="121">
        <v>2420688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85">
        <v>353</v>
      </c>
      <c r="G22" s="45">
        <v>373</v>
      </c>
      <c r="H22" s="128">
        <v>397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16"/>
      <c r="Q22" s="121"/>
    </row>
    <row r="23" spans="1:17" ht="26.25" customHeight="1">
      <c r="A23" s="328"/>
      <c r="B23" s="316" t="s">
        <v>13</v>
      </c>
      <c r="C23" s="317"/>
      <c r="D23" s="317"/>
      <c r="E23" s="14"/>
      <c r="F23" s="102" t="s">
        <v>130</v>
      </c>
      <c r="G23" s="74" t="s">
        <v>130</v>
      </c>
      <c r="H23" s="136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6">
        <v>750049</v>
      </c>
      <c r="P23" s="16">
        <v>786502</v>
      </c>
      <c r="Q23" s="121">
        <v>901846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86"/>
      <c r="G24" s="47"/>
      <c r="H24" s="129"/>
      <c r="I24" s="8"/>
      <c r="J24" s="329"/>
      <c r="K24" s="322" t="s">
        <v>91</v>
      </c>
      <c r="L24" s="323"/>
      <c r="M24" s="323"/>
      <c r="N24" s="34" t="s">
        <v>92</v>
      </c>
      <c r="O24" s="40">
        <f>O17-O20</f>
        <v>-426118</v>
      </c>
      <c r="P24" s="40">
        <f>P17-P20</f>
        <v>-497241</v>
      </c>
      <c r="Q24" s="127">
        <f>Q17-Q20</f>
        <v>-505638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102" t="s">
        <v>183</v>
      </c>
      <c r="G25" s="74" t="s">
        <v>183</v>
      </c>
      <c r="H25" s="136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1">
        <f>O16+O24</f>
        <v>-9197</v>
      </c>
      <c r="P25" s="51">
        <f>P16+P24</f>
        <v>-677</v>
      </c>
      <c r="Q25" s="130">
        <f>Q16+Q24</f>
        <v>209608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80"/>
      <c r="G26" s="22"/>
      <c r="H26" s="123"/>
      <c r="I26" s="8"/>
      <c r="J26" s="324" t="s">
        <v>41</v>
      </c>
      <c r="K26" s="325"/>
      <c r="L26" s="325"/>
      <c r="M26" s="325"/>
      <c r="N26" s="4" t="s">
        <v>58</v>
      </c>
      <c r="O26" s="54"/>
      <c r="P26" s="54"/>
      <c r="Q26" s="131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82"/>
      <c r="G27" s="31"/>
      <c r="H27" s="125"/>
      <c r="I27" s="8"/>
      <c r="J27" s="324" t="s">
        <v>94</v>
      </c>
      <c r="K27" s="325"/>
      <c r="L27" s="325"/>
      <c r="M27" s="325"/>
      <c r="N27" s="4" t="s">
        <v>106</v>
      </c>
      <c r="O27" s="54">
        <v>100303</v>
      </c>
      <c r="P27" s="54">
        <v>91107</v>
      </c>
      <c r="Q27" s="131">
        <v>90430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82"/>
      <c r="G28" s="31"/>
      <c r="H28" s="125" t="s">
        <v>205</v>
      </c>
      <c r="I28" s="8"/>
      <c r="J28" s="324" t="s">
        <v>95</v>
      </c>
      <c r="K28" s="325"/>
      <c r="L28" s="325"/>
      <c r="M28" s="325"/>
      <c r="N28" s="4" t="s">
        <v>107</v>
      </c>
      <c r="O28" s="54"/>
      <c r="P28" s="54"/>
      <c r="Q28" s="131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39600</v>
      </c>
      <c r="G29" s="31">
        <v>38295</v>
      </c>
      <c r="H29" s="125">
        <v>40616</v>
      </c>
      <c r="I29" s="8"/>
      <c r="J29" s="324" t="s">
        <v>96</v>
      </c>
      <c r="K29" s="325"/>
      <c r="L29" s="325"/>
      <c r="M29" s="325"/>
      <c r="N29" s="4" t="s">
        <v>108</v>
      </c>
      <c r="O29" s="51">
        <f>O25-O26+O27-O28</f>
        <v>91106</v>
      </c>
      <c r="P29" s="51">
        <f>P25-P26+P27-P28</f>
        <v>90430</v>
      </c>
      <c r="Q29" s="130">
        <f>Q25-Q26+Q27-Q28</f>
        <v>300038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82"/>
      <c r="G30" s="31"/>
      <c r="H30" s="125"/>
      <c r="I30" s="8"/>
      <c r="J30" s="324" t="s">
        <v>97</v>
      </c>
      <c r="K30" s="325"/>
      <c r="L30" s="325"/>
      <c r="M30" s="325"/>
      <c r="N30" s="4" t="s">
        <v>109</v>
      </c>
      <c r="O30" s="54">
        <v>71390</v>
      </c>
      <c r="P30" s="54">
        <v>67164</v>
      </c>
      <c r="Q30" s="131">
        <v>288785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37608</v>
      </c>
      <c r="G31" s="31">
        <v>36678</v>
      </c>
      <c r="H31" s="125">
        <v>38399</v>
      </c>
      <c r="I31" s="8"/>
      <c r="J31" s="324" t="s">
        <v>98</v>
      </c>
      <c r="K31" s="325"/>
      <c r="L31" s="325"/>
      <c r="M31" s="325"/>
      <c r="N31" s="4" t="s">
        <v>110</v>
      </c>
      <c r="O31" s="51">
        <f>O29-O30</f>
        <v>19716</v>
      </c>
      <c r="P31" s="51">
        <f>P29-P30</f>
        <v>23266</v>
      </c>
      <c r="Q31" s="130">
        <f>Q29-Q30</f>
        <v>11253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22">
        <v>13408997</v>
      </c>
      <c r="G32" s="22">
        <v>13426356</v>
      </c>
      <c r="H32" s="123">
        <v>14135328</v>
      </c>
      <c r="I32" s="8"/>
      <c r="J32" s="324" t="s">
        <v>122</v>
      </c>
      <c r="K32" s="325"/>
      <c r="L32" s="325"/>
      <c r="M32" s="325"/>
      <c r="N32" s="4"/>
      <c r="O32" s="57">
        <f>IF(O5=0,0,O5/(O11+O23))</f>
        <v>0.8447268428922473</v>
      </c>
      <c r="P32" s="57">
        <f>IF(P5=0,0,P5/(P11+P23))</f>
        <v>0.8628430484873084</v>
      </c>
      <c r="Q32" s="132">
        <f>IF(Q5=0,0,Q5/(Q11+Q23))</f>
        <v>0.9195107495852604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80"/>
      <c r="G33" s="22"/>
      <c r="H33" s="123"/>
      <c r="I33" s="8"/>
      <c r="J33" s="324" t="s">
        <v>125</v>
      </c>
      <c r="K33" s="325"/>
      <c r="L33" s="325"/>
      <c r="M33" s="325"/>
      <c r="N33" s="4"/>
      <c r="O33" s="57">
        <f>IF(O31&lt;0,O31/(O6-O9),0)</f>
        <v>0</v>
      </c>
      <c r="P33" s="57">
        <f>IF(P31&lt;0,P31/(P6-P9),0)</f>
        <v>0</v>
      </c>
      <c r="Q33" s="132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22">
        <f>F32</f>
        <v>13408997</v>
      </c>
      <c r="G34" s="22">
        <v>13426356</v>
      </c>
      <c r="H34" s="123">
        <v>14135328</v>
      </c>
      <c r="I34" s="8"/>
      <c r="J34" s="324" t="s">
        <v>111</v>
      </c>
      <c r="K34" s="325"/>
      <c r="L34" s="325"/>
      <c r="M34" s="325"/>
      <c r="N34" s="4"/>
      <c r="O34" s="54">
        <v>1060000</v>
      </c>
      <c r="P34" s="54">
        <v>1080000</v>
      </c>
      <c r="Q34" s="131">
        <v>1208554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22">
        <v>10471145</v>
      </c>
      <c r="G35" s="22">
        <v>10998883</v>
      </c>
      <c r="H35" s="123">
        <v>11498582</v>
      </c>
      <c r="I35" s="8"/>
      <c r="J35" s="318" t="s">
        <v>149</v>
      </c>
      <c r="K35" s="319"/>
      <c r="L35" s="315" t="s">
        <v>40</v>
      </c>
      <c r="M35" s="321"/>
      <c r="N35" s="4"/>
      <c r="O35" s="54">
        <v>490655</v>
      </c>
      <c r="P35" s="54">
        <f>P34-615918</f>
        <v>464082</v>
      </c>
      <c r="Q35" s="131">
        <f>1208554-714575</f>
        <v>493979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90">
        <f>IF(F35=0,0,F35/F34)</f>
        <v>0.780904418130603</v>
      </c>
      <c r="G36" s="60">
        <f>IF(G35=0,0,G35/G34)</f>
        <v>0.8192009060388389</v>
      </c>
      <c r="H36" s="133">
        <f>IF(H35=0,0,H35/H34)</f>
        <v>0.8134641092162842</v>
      </c>
      <c r="I36" s="8"/>
      <c r="J36" s="324" t="s">
        <v>115</v>
      </c>
      <c r="K36" s="325"/>
      <c r="L36" s="325"/>
      <c r="M36" s="325"/>
      <c r="N36" s="4"/>
      <c r="O36" s="54">
        <v>18379910</v>
      </c>
      <c r="P36" s="54">
        <v>18781308</v>
      </c>
      <c r="Q36" s="131">
        <v>18796562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63">
        <v>89468</v>
      </c>
      <c r="G37" s="19">
        <v>105324</v>
      </c>
      <c r="H37" s="122">
        <v>132402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80">
        <v>1630540</v>
      </c>
      <c r="G38" s="22">
        <v>1621421</v>
      </c>
      <c r="H38" s="123">
        <v>1807420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80">
        <v>810076</v>
      </c>
      <c r="G39" s="22">
        <v>751979</v>
      </c>
      <c r="H39" s="123">
        <v>848460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80">
        <v>820464</v>
      </c>
      <c r="G40" s="22">
        <v>869442</v>
      </c>
      <c r="H40" s="123">
        <v>958960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80">
        <v>425424</v>
      </c>
      <c r="G41" s="22">
        <v>387169</v>
      </c>
      <c r="H41" s="123">
        <v>378500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84">
        <f>F37+F38+F41</f>
        <v>2145432</v>
      </c>
      <c r="G42" s="40">
        <f>G37+G38+G41</f>
        <v>2113914</v>
      </c>
      <c r="H42" s="127">
        <f>H37+H38+H41</f>
        <v>2318322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2" t="s">
        <v>200</v>
      </c>
      <c r="G43" s="71" t="s">
        <v>200</v>
      </c>
      <c r="H43" s="135" t="s">
        <v>200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80">
        <v>2100</v>
      </c>
      <c r="G44" s="22">
        <v>2100</v>
      </c>
      <c r="H44" s="123">
        <v>2100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178">
        <v>38626</v>
      </c>
      <c r="G45" s="66">
        <v>38626</v>
      </c>
      <c r="H45" s="140">
        <v>38626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82">
        <f>ROUND(1415514/10471145*1000,1)</f>
        <v>135.2</v>
      </c>
      <c r="G46" s="31">
        <f>ROUND(1463002000/10998883,1)</f>
        <v>133</v>
      </c>
      <c r="H46" s="125">
        <v>138.6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82">
        <f>ROUND(1630540/10471145*1000,1)</f>
        <v>155.7</v>
      </c>
      <c r="G47" s="31">
        <f>ROUND(1621421000/10998883,1)</f>
        <v>147.4</v>
      </c>
      <c r="H47" s="125">
        <v>157.2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82">
        <f>ROUND(810076/10471145*1000,1)</f>
        <v>77.4</v>
      </c>
      <c r="G48" s="31">
        <f>ROUND(751979000/10998883,1)</f>
        <v>68.4</v>
      </c>
      <c r="H48" s="125">
        <v>73.8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82">
        <f>ROUND(820464/10471145*1000,1)</f>
        <v>78.4</v>
      </c>
      <c r="G49" s="31">
        <f>ROUND(869442000/10998883,1)</f>
        <v>79</v>
      </c>
      <c r="H49" s="125">
        <v>83.4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82">
        <v>5.8</v>
      </c>
      <c r="G50" s="31">
        <v>4.1</v>
      </c>
      <c r="H50" s="125">
        <v>4.3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80">
        <v>620</v>
      </c>
      <c r="G51" s="22">
        <v>620</v>
      </c>
      <c r="H51" s="123">
        <v>620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179">
        <v>31336</v>
      </c>
      <c r="G52" s="69">
        <v>31336</v>
      </c>
      <c r="H52" s="134">
        <v>31336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63">
        <v>10</v>
      </c>
      <c r="G53" s="19">
        <v>9</v>
      </c>
      <c r="H53" s="122">
        <v>8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80">
        <v>15</v>
      </c>
      <c r="G54" s="22">
        <v>15</v>
      </c>
      <c r="H54" s="123">
        <v>15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84">
        <f>F53+F54</f>
        <v>25</v>
      </c>
      <c r="G55" s="40">
        <f>G53+G54</f>
        <v>24</v>
      </c>
      <c r="H55" s="127">
        <f>H53+H54</f>
        <v>23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SheetLayoutView="80" zoomScalePageLayoutView="0" workbookViewId="0" topLeftCell="A31">
      <selection activeCell="H41" sqref="H4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6.12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207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24707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1663323</v>
      </c>
      <c r="P5" s="11">
        <v>1669742</v>
      </c>
      <c r="Q5" s="12">
        <v>1662445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25659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1429520</v>
      </c>
      <c r="P6" s="16">
        <v>1409148</v>
      </c>
      <c r="Q6" s="17">
        <v>1424570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136152</v>
      </c>
      <c r="G7" s="19">
        <v>136228</v>
      </c>
      <c r="H7" s="20">
        <v>136193</v>
      </c>
      <c r="I7" s="8"/>
      <c r="J7" s="328"/>
      <c r="K7" s="331"/>
      <c r="L7" s="330" t="s">
        <v>139</v>
      </c>
      <c r="M7" s="13" t="s">
        <v>35</v>
      </c>
      <c r="N7" s="14"/>
      <c r="O7" s="15">
        <v>1382008</v>
      </c>
      <c r="P7" s="16">
        <v>1378503</v>
      </c>
      <c r="Q7" s="17">
        <v>1393043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106842</v>
      </c>
      <c r="G8" s="22">
        <v>108570</v>
      </c>
      <c r="H8" s="23">
        <v>110383</v>
      </c>
      <c r="I8" s="24"/>
      <c r="J8" s="328"/>
      <c r="K8" s="331"/>
      <c r="L8" s="331"/>
      <c r="M8" s="13" t="s">
        <v>36</v>
      </c>
      <c r="N8" s="14"/>
      <c r="O8" s="15">
        <v>19480</v>
      </c>
      <c r="P8" s="16">
        <v>4838</v>
      </c>
      <c r="Q8" s="17">
        <v>5624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106842</v>
      </c>
      <c r="G9" s="22">
        <v>108570</v>
      </c>
      <c r="H9" s="23">
        <v>110383</v>
      </c>
      <c r="I9" s="8"/>
      <c r="J9" s="328"/>
      <c r="K9" s="331"/>
      <c r="L9" s="332"/>
      <c r="M9" s="13" t="s">
        <v>37</v>
      </c>
      <c r="N9" s="14" t="s">
        <v>141</v>
      </c>
      <c r="O9" s="15">
        <v>10000</v>
      </c>
      <c r="P9" s="16">
        <v>10000</v>
      </c>
      <c r="Q9" s="17">
        <v>10000</v>
      </c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0.7847258945884013</v>
      </c>
      <c r="G10" s="26">
        <f>IF(G9=0,0,G9/G7)</f>
        <v>0.7969727222010159</v>
      </c>
      <c r="H10" s="27">
        <f>IF(H9=0,0,H9/H7)</f>
        <v>0.8104895258934013</v>
      </c>
      <c r="I10" s="8"/>
      <c r="J10" s="328"/>
      <c r="K10" s="332"/>
      <c r="L10" s="333" t="s">
        <v>78</v>
      </c>
      <c r="M10" s="334"/>
      <c r="N10" s="28"/>
      <c r="O10" s="15">
        <v>232311</v>
      </c>
      <c r="P10" s="16">
        <v>260513</v>
      </c>
      <c r="Q10" s="17">
        <v>237800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103279</v>
      </c>
      <c r="G11" s="22">
        <v>105642</v>
      </c>
      <c r="H11" s="23">
        <v>108111</v>
      </c>
      <c r="I11" s="8"/>
      <c r="J11" s="328"/>
      <c r="K11" s="317" t="s">
        <v>79</v>
      </c>
      <c r="L11" s="317"/>
      <c r="M11" s="317"/>
      <c r="N11" s="14" t="s">
        <v>208</v>
      </c>
      <c r="O11" s="29">
        <v>1323603</v>
      </c>
      <c r="P11" s="16">
        <v>1288680</v>
      </c>
      <c r="Q11" s="17">
        <v>1260760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0.9666516912824544</v>
      </c>
      <c r="G12" s="26">
        <f>IF(G11=0,0,G11/G9)</f>
        <v>0.9730312240950539</v>
      </c>
      <c r="H12" s="27">
        <f>IF(H11=0,0,H11/H9)</f>
        <v>0.9794171203899151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882175</v>
      </c>
      <c r="P12" s="16">
        <v>864184</v>
      </c>
      <c r="Q12" s="17">
        <v>855924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1375</v>
      </c>
      <c r="G13" s="31">
        <v>1375</v>
      </c>
      <c r="H13" s="125">
        <v>1375</v>
      </c>
      <c r="I13" s="8"/>
      <c r="J13" s="328"/>
      <c r="K13" s="331"/>
      <c r="L13" s="330" t="s">
        <v>146</v>
      </c>
      <c r="M13" s="13" t="s">
        <v>34</v>
      </c>
      <c r="N13" s="14"/>
      <c r="O13" s="15">
        <v>67298</v>
      </c>
      <c r="P13" s="16">
        <v>67133</v>
      </c>
      <c r="Q13" s="17">
        <v>63810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1211</v>
      </c>
      <c r="G14" s="31">
        <v>1221</v>
      </c>
      <c r="H14" s="125">
        <v>1235</v>
      </c>
      <c r="I14" s="8"/>
      <c r="J14" s="328"/>
      <c r="K14" s="331"/>
      <c r="L14" s="332"/>
      <c r="M14" s="13" t="s">
        <v>38</v>
      </c>
      <c r="N14" s="14"/>
      <c r="O14" s="15">
        <v>10000</v>
      </c>
      <c r="P14" s="16">
        <v>10000</v>
      </c>
      <c r="Q14" s="17">
        <v>10000</v>
      </c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1211</v>
      </c>
      <c r="G15" s="36">
        <v>1221</v>
      </c>
      <c r="H15" s="126">
        <v>1235</v>
      </c>
      <c r="I15" s="8"/>
      <c r="J15" s="328"/>
      <c r="K15" s="332"/>
      <c r="L15" s="333" t="s">
        <v>39</v>
      </c>
      <c r="M15" s="334"/>
      <c r="N15" s="28"/>
      <c r="O15" s="15">
        <v>441428</v>
      </c>
      <c r="P15" s="16">
        <v>424496</v>
      </c>
      <c r="Q15" s="17">
        <v>404836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39477653</v>
      </c>
      <c r="G16" s="19">
        <v>39954476</v>
      </c>
      <c r="H16" s="20">
        <v>40394978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339720</v>
      </c>
      <c r="P16" s="40">
        <f>P5-P11</f>
        <v>381062</v>
      </c>
      <c r="Q16" s="41">
        <f>Q5-Q11</f>
        <v>401685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5954476</v>
      </c>
      <c r="G17" s="22">
        <v>6051514</v>
      </c>
      <c r="H17" s="23">
        <v>6128577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1070063</v>
      </c>
      <c r="P17" s="11">
        <v>985913</v>
      </c>
      <c r="Q17" s="12">
        <v>1054743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21494160</v>
      </c>
      <c r="G18" s="22">
        <v>21644760</v>
      </c>
      <c r="H18" s="23">
        <v>21778760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579100</v>
      </c>
      <c r="P18" s="16">
        <v>558600</v>
      </c>
      <c r="Q18" s="17">
        <v>555600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1780360</v>
      </c>
      <c r="G19" s="22">
        <v>1807666</v>
      </c>
      <c r="H19" s="23">
        <v>1836628</v>
      </c>
      <c r="I19" s="8"/>
      <c r="J19" s="328"/>
      <c r="K19" s="332"/>
      <c r="L19" s="316" t="s">
        <v>78</v>
      </c>
      <c r="M19" s="317"/>
      <c r="N19" s="14"/>
      <c r="O19" s="29">
        <v>382120</v>
      </c>
      <c r="P19" s="16">
        <v>301768</v>
      </c>
      <c r="Q19" s="17">
        <v>388870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10248657</v>
      </c>
      <c r="G20" s="22">
        <v>10450536</v>
      </c>
      <c r="H20" s="23">
        <v>10651013</v>
      </c>
      <c r="I20" s="8"/>
      <c r="J20" s="328"/>
      <c r="K20" s="316" t="s">
        <v>86</v>
      </c>
      <c r="L20" s="317"/>
      <c r="M20" s="317"/>
      <c r="N20" s="42" t="s">
        <v>87</v>
      </c>
      <c r="O20" s="15">
        <v>1474127</v>
      </c>
      <c r="P20" s="16">
        <v>1384629</v>
      </c>
      <c r="Q20" s="17">
        <v>1326554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11756192</v>
      </c>
      <c r="G21" s="40">
        <v>11973147</v>
      </c>
      <c r="H21" s="41">
        <v>12165803</v>
      </c>
      <c r="I21" s="8"/>
      <c r="J21" s="328"/>
      <c r="K21" s="330" t="s">
        <v>43</v>
      </c>
      <c r="L21" s="316" t="s">
        <v>88</v>
      </c>
      <c r="M21" s="317"/>
      <c r="N21" s="14"/>
      <c r="O21" s="15">
        <v>620265</v>
      </c>
      <c r="P21" s="16">
        <v>476823</v>
      </c>
      <c r="Q21" s="17">
        <v>440502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340</v>
      </c>
      <c r="G22" s="45">
        <v>344</v>
      </c>
      <c r="H22" s="46">
        <v>348</v>
      </c>
      <c r="I22" s="8"/>
      <c r="J22" s="328"/>
      <c r="K22" s="331"/>
      <c r="L22" s="47" t="s">
        <v>146</v>
      </c>
      <c r="M22" s="13" t="s">
        <v>114</v>
      </c>
      <c r="N22" s="14"/>
      <c r="O22" s="15">
        <v>0</v>
      </c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853862</v>
      </c>
      <c r="P23" s="16">
        <v>907806</v>
      </c>
      <c r="Q23" s="17">
        <v>886052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-404064</v>
      </c>
      <c r="P24" s="40">
        <f>P17-P20</f>
        <v>-398716</v>
      </c>
      <c r="Q24" s="41">
        <f>Q17-Q20</f>
        <v>-271811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183</v>
      </c>
      <c r="G25" s="74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-64344</v>
      </c>
      <c r="P25" s="51">
        <f>P16+P24</f>
        <v>-17654</v>
      </c>
      <c r="Q25" s="52">
        <f>Q16+Q24</f>
        <v>129874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/>
      <c r="G27" s="31"/>
      <c r="H27" s="32"/>
      <c r="I27" s="8"/>
      <c r="J27" s="324" t="s">
        <v>94</v>
      </c>
      <c r="K27" s="325"/>
      <c r="L27" s="325"/>
      <c r="M27" s="325"/>
      <c r="N27" s="4" t="s">
        <v>106</v>
      </c>
      <c r="O27" s="53">
        <v>375386</v>
      </c>
      <c r="P27" s="54">
        <v>311042</v>
      </c>
      <c r="Q27" s="55">
        <v>293388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39226</v>
      </c>
      <c r="G29" s="31">
        <v>38033</v>
      </c>
      <c r="H29" s="32">
        <v>40384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311042</v>
      </c>
      <c r="P29" s="51">
        <f>P25-P26+P27-P28</f>
        <v>293388</v>
      </c>
      <c r="Q29" s="52">
        <f>Q25-Q26+Q27-Q28</f>
        <v>423262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>
        <v>17598</v>
      </c>
      <c r="P30" s="54">
        <v>10752</v>
      </c>
      <c r="Q30" s="55">
        <v>101048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36306</v>
      </c>
      <c r="G31" s="31">
        <v>35644</v>
      </c>
      <c r="H31" s="32">
        <v>36615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293444</v>
      </c>
      <c r="P31" s="51">
        <f>P29-P30</f>
        <v>282636</v>
      </c>
      <c r="Q31" s="52">
        <f>Q29-Q30</f>
        <v>322214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14296055</v>
      </c>
      <c r="G32" s="31">
        <v>13441298</v>
      </c>
      <c r="H32" s="32">
        <v>14150412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0.7638804756907689</v>
      </c>
      <c r="P32" s="57">
        <f>IF(P5=0,0,P5/(P11+P23))</f>
        <v>0.7601878637059376</v>
      </c>
      <c r="Q32" s="58">
        <f>IF(Q5=0,0,Q5/(Q11+Q23))</f>
        <v>0.7743784737555035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14296055</v>
      </c>
      <c r="G34" s="31">
        <v>13441298</v>
      </c>
      <c r="H34" s="32">
        <v>14150412</v>
      </c>
      <c r="I34" s="8"/>
      <c r="J34" s="324" t="s">
        <v>111</v>
      </c>
      <c r="K34" s="325"/>
      <c r="L34" s="325"/>
      <c r="M34" s="325"/>
      <c r="N34" s="4"/>
      <c r="O34" s="53">
        <v>633911</v>
      </c>
      <c r="P34" s="54">
        <v>567119</v>
      </c>
      <c r="Q34" s="55">
        <v>632294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10419317</v>
      </c>
      <c r="G35" s="31">
        <v>10473718</v>
      </c>
      <c r="H35" s="32">
        <v>10608671</v>
      </c>
      <c r="I35" s="8"/>
      <c r="J35" s="318" t="s">
        <v>149</v>
      </c>
      <c r="K35" s="319"/>
      <c r="L35" s="315" t="s">
        <v>40</v>
      </c>
      <c r="M35" s="321"/>
      <c r="N35" s="4"/>
      <c r="O35" s="53">
        <v>362191</v>
      </c>
      <c r="P35" s="54">
        <v>381632</v>
      </c>
      <c r="Q35" s="55">
        <v>442208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0.7288246302913636</v>
      </c>
      <c r="G36" s="60">
        <f>IF(G35=0,0,G35/G34)</f>
        <v>0.7792192390943196</v>
      </c>
      <c r="H36" s="61">
        <f>IF(H35=0,0,H35/H34)</f>
        <v>0.7497075703520152</v>
      </c>
      <c r="I36" s="8"/>
      <c r="J36" s="324" t="s">
        <v>115</v>
      </c>
      <c r="K36" s="325"/>
      <c r="L36" s="325"/>
      <c r="M36" s="325"/>
      <c r="N36" s="4"/>
      <c r="O36" s="53">
        <v>14526885</v>
      </c>
      <c r="P36" s="54">
        <v>14177679</v>
      </c>
      <c r="Q36" s="55">
        <v>13847227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19480</v>
      </c>
      <c r="G37" s="19">
        <v>4838</v>
      </c>
      <c r="H37" s="20">
        <v>5624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1455274</v>
      </c>
      <c r="G38" s="22">
        <v>1445923</v>
      </c>
      <c r="H38" s="23">
        <v>1409428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770833</v>
      </c>
      <c r="G39" s="22">
        <v>787019</v>
      </c>
      <c r="H39" s="23">
        <v>766175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684441</v>
      </c>
      <c r="G40" s="22">
        <v>658904</v>
      </c>
      <c r="H40" s="23">
        <v>643253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342711</v>
      </c>
      <c r="G41" s="22">
        <v>385725</v>
      </c>
      <c r="H41" s="23">
        <v>341760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1817465</v>
      </c>
      <c r="G42" s="40">
        <f>G37+G38+G41</f>
        <v>1836486</v>
      </c>
      <c r="H42" s="41">
        <f>H37+H38+H41</f>
        <v>1756812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90" t="s">
        <v>135</v>
      </c>
      <c r="G43" s="198" t="s">
        <v>135</v>
      </c>
      <c r="H43" s="199" t="s">
        <v>209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2079</v>
      </c>
      <c r="G44" s="22">
        <v>2079</v>
      </c>
      <c r="H44" s="23">
        <v>2079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35796</v>
      </c>
      <c r="G45" s="66">
        <v>35796</v>
      </c>
      <c r="H45" s="67">
        <v>35796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132.6</v>
      </c>
      <c r="G46" s="31">
        <v>131.6</v>
      </c>
      <c r="H46" s="32">
        <v>131.3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139.7</v>
      </c>
      <c r="G47" s="31">
        <v>138</v>
      </c>
      <c r="H47" s="32">
        <v>132.9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74</v>
      </c>
      <c r="G48" s="31">
        <v>75.1</v>
      </c>
      <c r="H48" s="32">
        <v>72.2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65.7</v>
      </c>
      <c r="G49" s="31">
        <v>62.9</v>
      </c>
      <c r="H49" s="32">
        <v>60.7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/>
      <c r="G50" s="31"/>
      <c r="H50" s="32"/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400</v>
      </c>
      <c r="G51" s="22">
        <v>400</v>
      </c>
      <c r="H51" s="23">
        <v>400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30042</v>
      </c>
      <c r="G52" s="69">
        <v>30042</v>
      </c>
      <c r="H52" s="113">
        <v>30042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7</v>
      </c>
      <c r="G53" s="19">
        <v>7</v>
      </c>
      <c r="H53" s="20">
        <v>7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7</v>
      </c>
      <c r="G54" s="22">
        <v>6</v>
      </c>
      <c r="H54" s="23">
        <v>7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14</v>
      </c>
      <c r="G55" s="40">
        <f>G53+G54</f>
        <v>13</v>
      </c>
      <c r="H55" s="41">
        <f>H53+H54</f>
        <v>14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M41" sqref="M4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210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27233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989868</v>
      </c>
      <c r="P5" s="11">
        <v>1031573</v>
      </c>
      <c r="Q5" s="12">
        <v>1184506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30834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839646</v>
      </c>
      <c r="P6" s="16">
        <v>872772</v>
      </c>
      <c r="Q6" s="17">
        <v>905006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106268</v>
      </c>
      <c r="G7" s="19">
        <v>107314</v>
      </c>
      <c r="H7" s="20">
        <v>108370</v>
      </c>
      <c r="I7" s="8"/>
      <c r="J7" s="328"/>
      <c r="K7" s="331"/>
      <c r="L7" s="330" t="s">
        <v>139</v>
      </c>
      <c r="M7" s="13" t="s">
        <v>35</v>
      </c>
      <c r="N7" s="14"/>
      <c r="O7" s="15">
        <v>823670</v>
      </c>
      <c r="P7" s="16">
        <v>857446</v>
      </c>
      <c r="Q7" s="17">
        <v>890555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55893</v>
      </c>
      <c r="G8" s="22">
        <v>57790</v>
      </c>
      <c r="H8" s="23">
        <v>59569</v>
      </c>
      <c r="I8" s="24"/>
      <c r="J8" s="328"/>
      <c r="K8" s="331"/>
      <c r="L8" s="331"/>
      <c r="M8" s="13" t="s">
        <v>36</v>
      </c>
      <c r="N8" s="14"/>
      <c r="O8" s="15">
        <v>15122</v>
      </c>
      <c r="P8" s="16">
        <v>15246</v>
      </c>
      <c r="Q8" s="17">
        <v>14351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55893</v>
      </c>
      <c r="G9" s="22">
        <v>57790</v>
      </c>
      <c r="H9" s="23">
        <v>59569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0.5259626604434072</v>
      </c>
      <c r="G10" s="26">
        <f>IF(G9=0,0,G9/G7)</f>
        <v>0.5385131483310659</v>
      </c>
      <c r="H10" s="27">
        <f>IF(H9=0,0,H9/H7)</f>
        <v>0.5496816462120513</v>
      </c>
      <c r="I10" s="8"/>
      <c r="J10" s="328"/>
      <c r="K10" s="332"/>
      <c r="L10" s="333" t="s">
        <v>78</v>
      </c>
      <c r="M10" s="334"/>
      <c r="N10" s="28"/>
      <c r="O10" s="15">
        <v>149313</v>
      </c>
      <c r="P10" s="16">
        <v>158336</v>
      </c>
      <c r="Q10" s="17">
        <v>277483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50467</v>
      </c>
      <c r="G11" s="22">
        <v>52796</v>
      </c>
      <c r="H11" s="23">
        <v>54839</v>
      </c>
      <c r="I11" s="8"/>
      <c r="J11" s="328"/>
      <c r="K11" s="317" t="s">
        <v>79</v>
      </c>
      <c r="L11" s="317"/>
      <c r="M11" s="317"/>
      <c r="N11" s="14" t="s">
        <v>212</v>
      </c>
      <c r="O11" s="29">
        <v>851330</v>
      </c>
      <c r="P11" s="16">
        <v>797378</v>
      </c>
      <c r="Q11" s="17">
        <v>768874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0.9029216538743671</v>
      </c>
      <c r="G12" s="26">
        <f>IF(G11=0,0,G11/G9)</f>
        <v>0.9135836649939436</v>
      </c>
      <c r="H12" s="27">
        <f>IF(H11=0,0,H11/H9)</f>
        <v>0.9205962833017174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471604</v>
      </c>
      <c r="P12" s="16">
        <v>436518</v>
      </c>
      <c r="Q12" s="17">
        <v>444669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1073</v>
      </c>
      <c r="G13" s="31">
        <v>1073</v>
      </c>
      <c r="H13" s="32">
        <v>1073</v>
      </c>
      <c r="I13" s="8"/>
      <c r="J13" s="328"/>
      <c r="K13" s="331"/>
      <c r="L13" s="330" t="s">
        <v>146</v>
      </c>
      <c r="M13" s="13" t="s">
        <v>34</v>
      </c>
      <c r="N13" s="14"/>
      <c r="O13" s="15">
        <v>66301</v>
      </c>
      <c r="P13" s="16">
        <v>66191</v>
      </c>
      <c r="Q13" s="17">
        <v>50346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577</v>
      </c>
      <c r="G14" s="31">
        <v>585</v>
      </c>
      <c r="H14" s="32">
        <v>596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577</v>
      </c>
      <c r="G15" s="36">
        <v>585</v>
      </c>
      <c r="H15" s="37">
        <v>596</v>
      </c>
      <c r="I15" s="8"/>
      <c r="J15" s="328"/>
      <c r="K15" s="332"/>
      <c r="L15" s="333" t="s">
        <v>39</v>
      </c>
      <c r="M15" s="334"/>
      <c r="N15" s="28"/>
      <c r="O15" s="15">
        <v>379726</v>
      </c>
      <c r="P15" s="16">
        <v>360860</v>
      </c>
      <c r="Q15" s="17">
        <v>324205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32875567</v>
      </c>
      <c r="G16" s="19">
        <v>33376765</v>
      </c>
      <c r="H16" s="20">
        <v>33767250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138538</v>
      </c>
      <c r="P16" s="40">
        <f>P5-P11</f>
        <v>234195</v>
      </c>
      <c r="Q16" s="41">
        <f>Q5-Q11</f>
        <v>415632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5054577</v>
      </c>
      <c r="G17" s="22">
        <v>5138727</v>
      </c>
      <c r="H17" s="23">
        <v>5208727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1289834</v>
      </c>
      <c r="P17" s="11">
        <v>1282615</v>
      </c>
      <c r="Q17" s="12">
        <v>898325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16295700</v>
      </c>
      <c r="G18" s="22">
        <v>16447200</v>
      </c>
      <c r="H18" s="23">
        <v>16598700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488300</v>
      </c>
      <c r="P18" s="16">
        <v>589800</v>
      </c>
      <c r="Q18" s="17">
        <v>352600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1360878</v>
      </c>
      <c r="G19" s="22">
        <v>1395848</v>
      </c>
      <c r="H19" s="23">
        <v>1429525</v>
      </c>
      <c r="I19" s="8"/>
      <c r="J19" s="328"/>
      <c r="K19" s="332"/>
      <c r="L19" s="316" t="s">
        <v>78</v>
      </c>
      <c r="M19" s="317"/>
      <c r="N19" s="14"/>
      <c r="O19" s="29">
        <v>359673</v>
      </c>
      <c r="P19" s="16">
        <v>391451</v>
      </c>
      <c r="Q19" s="17">
        <v>251213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10164412</v>
      </c>
      <c r="G20" s="22">
        <v>10394990</v>
      </c>
      <c r="H20" s="23">
        <v>10530298</v>
      </c>
      <c r="I20" s="8"/>
      <c r="J20" s="328"/>
      <c r="K20" s="316" t="s">
        <v>86</v>
      </c>
      <c r="L20" s="317"/>
      <c r="M20" s="317"/>
      <c r="N20" s="42" t="s">
        <v>87</v>
      </c>
      <c r="O20" s="15">
        <v>1238149</v>
      </c>
      <c r="P20" s="16">
        <v>1347875</v>
      </c>
      <c r="Q20" s="17">
        <v>1118236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9687177</v>
      </c>
      <c r="G21" s="40">
        <v>9855477</v>
      </c>
      <c r="H21" s="41">
        <v>9995477</v>
      </c>
      <c r="I21" s="8"/>
      <c r="J21" s="328"/>
      <c r="K21" s="330" t="s">
        <v>43</v>
      </c>
      <c r="L21" s="316" t="s">
        <v>88</v>
      </c>
      <c r="M21" s="317"/>
      <c r="N21" s="14"/>
      <c r="O21" s="15">
        <v>643753</v>
      </c>
      <c r="P21" s="16">
        <v>501198</v>
      </c>
      <c r="Q21" s="17">
        <v>390483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186</v>
      </c>
      <c r="G22" s="45">
        <v>189</v>
      </c>
      <c r="H22" s="46">
        <v>200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594381</v>
      </c>
      <c r="P23" s="16">
        <v>846665</v>
      </c>
      <c r="Q23" s="17">
        <v>727451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51685</v>
      </c>
      <c r="P24" s="40">
        <f>P17-P20</f>
        <v>-65260</v>
      </c>
      <c r="Q24" s="41">
        <f>Q17-Q20</f>
        <v>-219911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183</v>
      </c>
      <c r="G25" s="74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190223</v>
      </c>
      <c r="P25" s="51">
        <f>P16+P24</f>
        <v>168935</v>
      </c>
      <c r="Q25" s="52">
        <f>Q16+Q24</f>
        <v>195721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/>
      <c r="G27" s="31"/>
      <c r="H27" s="32"/>
      <c r="I27" s="8"/>
      <c r="J27" s="324" t="s">
        <v>94</v>
      </c>
      <c r="K27" s="325"/>
      <c r="L27" s="325"/>
      <c r="M27" s="325"/>
      <c r="N27" s="4" t="s">
        <v>106</v>
      </c>
      <c r="O27" s="53">
        <v>26473</v>
      </c>
      <c r="P27" s="54">
        <v>35050</v>
      </c>
      <c r="Q27" s="55">
        <v>14000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18635</v>
      </c>
      <c r="G29" s="31">
        <v>18364</v>
      </c>
      <c r="H29" s="32">
        <v>19750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216696</v>
      </c>
      <c r="P29" s="51">
        <f>P25-P26+P27-P28</f>
        <v>203985</v>
      </c>
      <c r="Q29" s="52">
        <f>Q25-Q26+Q27-Q28</f>
        <v>209721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>
        <v>35050</v>
      </c>
      <c r="P30" s="54">
        <v>14000</v>
      </c>
      <c r="Q30" s="55">
        <v>29635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17055</v>
      </c>
      <c r="G31" s="31">
        <v>17040</v>
      </c>
      <c r="H31" s="32">
        <v>17973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181646</v>
      </c>
      <c r="P31" s="51">
        <f>P29-P30</f>
        <v>189985</v>
      </c>
      <c r="Q31" s="52">
        <f>Q29-Q30</f>
        <v>180086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6820330</v>
      </c>
      <c r="G32" s="31">
        <v>6589792</v>
      </c>
      <c r="H32" s="32">
        <v>7047194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0.6846928604679635</v>
      </c>
      <c r="P32" s="57">
        <f>IF(P5=0,0,P5/(P11+P23))</f>
        <v>0.627461082222302</v>
      </c>
      <c r="Q32" s="58">
        <f>IF(Q5=0,0,Q5/(Q11+Q23))</f>
        <v>0.791610111439694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6820330</v>
      </c>
      <c r="G34" s="31">
        <v>6589792</v>
      </c>
      <c r="H34" s="32">
        <v>7047194</v>
      </c>
      <c r="I34" s="8"/>
      <c r="J34" s="324" t="s">
        <v>111</v>
      </c>
      <c r="K34" s="325"/>
      <c r="L34" s="325"/>
      <c r="M34" s="325"/>
      <c r="N34" s="4"/>
      <c r="O34" s="53">
        <v>524108</v>
      </c>
      <c r="P34" s="54">
        <v>565033</v>
      </c>
      <c r="Q34" s="55">
        <v>543047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4849949</v>
      </c>
      <c r="G35" s="31">
        <v>5011155</v>
      </c>
      <c r="H35" s="32">
        <v>5217409</v>
      </c>
      <c r="I35" s="8"/>
      <c r="J35" s="318" t="s">
        <v>149</v>
      </c>
      <c r="K35" s="319"/>
      <c r="L35" s="315" t="s">
        <v>40</v>
      </c>
      <c r="M35" s="321"/>
      <c r="N35" s="4"/>
      <c r="O35" s="53">
        <v>243613</v>
      </c>
      <c r="P35" s="54">
        <v>249428</v>
      </c>
      <c r="Q35" s="55">
        <v>355982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0.7111018088567562</v>
      </c>
      <c r="G36" s="60">
        <f>IF(G35=0,0,G35/G34)</f>
        <v>0.7604420594762323</v>
      </c>
      <c r="H36" s="61">
        <f>IF(H35=0,0,H35/H34)</f>
        <v>0.7403526850545054</v>
      </c>
      <c r="I36" s="8"/>
      <c r="J36" s="324" t="s">
        <v>115</v>
      </c>
      <c r="K36" s="325"/>
      <c r="L36" s="325"/>
      <c r="M36" s="325"/>
      <c r="N36" s="4"/>
      <c r="O36" s="53">
        <v>10913047</v>
      </c>
      <c r="P36" s="54">
        <v>10656182</v>
      </c>
      <c r="Q36" s="55">
        <v>10281331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15122</v>
      </c>
      <c r="G37" s="19">
        <v>15246</v>
      </c>
      <c r="H37" s="20">
        <v>14351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951124</v>
      </c>
      <c r="G38" s="22">
        <v>953237</v>
      </c>
      <c r="H38" s="23">
        <v>855271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464070</v>
      </c>
      <c r="G39" s="22">
        <v>430361</v>
      </c>
      <c r="H39" s="23">
        <v>439997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487054</v>
      </c>
      <c r="G40" s="22">
        <v>522876</v>
      </c>
      <c r="H40" s="23">
        <v>415274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235265</v>
      </c>
      <c r="G41" s="22">
        <v>237260</v>
      </c>
      <c r="H41" s="23">
        <v>373803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1201511</v>
      </c>
      <c r="G42" s="40">
        <f>G37+G38+G41</f>
        <v>1205743</v>
      </c>
      <c r="H42" s="41">
        <f>H37+H38+H41</f>
        <v>1243425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362" t="s">
        <v>211</v>
      </c>
      <c r="G43" s="363"/>
      <c r="H43" s="364"/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2575</v>
      </c>
      <c r="G44" s="22">
        <v>2575</v>
      </c>
      <c r="H44" s="23">
        <v>2575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365">
        <v>39539</v>
      </c>
      <c r="G45" s="366"/>
      <c r="H45" s="367"/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169.8</v>
      </c>
      <c r="G46" s="31">
        <v>171.1</v>
      </c>
      <c r="H46" s="32">
        <v>170.6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196.1</v>
      </c>
      <c r="G47" s="31">
        <v>190.2</v>
      </c>
      <c r="H47" s="32">
        <v>163.9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95.7</v>
      </c>
      <c r="G48" s="31">
        <v>85.9</v>
      </c>
      <c r="H48" s="32">
        <v>84.3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100.4</v>
      </c>
      <c r="G49" s="31">
        <v>104.3</v>
      </c>
      <c r="H49" s="32">
        <v>79.5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14.4</v>
      </c>
      <c r="G50" s="31">
        <v>14.4</v>
      </c>
      <c r="H50" s="32">
        <v>14.3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450</v>
      </c>
      <c r="G51" s="22">
        <v>450</v>
      </c>
      <c r="H51" s="23">
        <v>450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368">
        <v>39022</v>
      </c>
      <c r="G52" s="369"/>
      <c r="H52" s="370"/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6</v>
      </c>
      <c r="G53" s="19">
        <v>6</v>
      </c>
      <c r="H53" s="20">
        <v>8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8</v>
      </c>
      <c r="G54" s="22">
        <v>8</v>
      </c>
      <c r="H54" s="23">
        <v>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14</v>
      </c>
      <c r="G55" s="40">
        <f>G53+G54</f>
        <v>14</v>
      </c>
      <c r="H55" s="41">
        <f>H53+H54</f>
        <v>13</v>
      </c>
    </row>
  </sheetData>
  <sheetProtection/>
  <mergeCells count="99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B36:D36"/>
    <mergeCell ref="B33:B34"/>
    <mergeCell ref="C33:D33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C34:D34"/>
    <mergeCell ref="B26:D26"/>
    <mergeCell ref="B27:C28"/>
    <mergeCell ref="B35:D35"/>
    <mergeCell ref="B29:C30"/>
    <mergeCell ref="A4:D4"/>
    <mergeCell ref="A5:D5"/>
    <mergeCell ref="A6:D6"/>
    <mergeCell ref="A7:A15"/>
    <mergeCell ref="B7:D7"/>
    <mergeCell ref="B8:D8"/>
    <mergeCell ref="B9:D9"/>
    <mergeCell ref="A16:A21"/>
    <mergeCell ref="B16:D16"/>
    <mergeCell ref="B17:B20"/>
    <mergeCell ref="C17:D17"/>
    <mergeCell ref="C18:D18"/>
    <mergeCell ref="C19:D19"/>
    <mergeCell ref="C20:D20"/>
    <mergeCell ref="B21:D21"/>
    <mergeCell ref="F5:H5"/>
    <mergeCell ref="F6:H6"/>
    <mergeCell ref="B15:D15"/>
    <mergeCell ref="B11:D11"/>
    <mergeCell ref="B12:D12"/>
    <mergeCell ref="B10:D10"/>
    <mergeCell ref="B13:D13"/>
    <mergeCell ref="B14:D14"/>
    <mergeCell ref="F43:H43"/>
    <mergeCell ref="F45:H45"/>
    <mergeCell ref="F52:H52"/>
    <mergeCell ref="A22:A36"/>
    <mergeCell ref="B22:D22"/>
    <mergeCell ref="B23:D23"/>
    <mergeCell ref="B25:D25"/>
    <mergeCell ref="B24:D24"/>
    <mergeCell ref="B31:D31"/>
    <mergeCell ref="B32:D32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280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27638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202">
        <v>2443647</v>
      </c>
      <c r="P5" s="203">
        <v>2380522</v>
      </c>
      <c r="Q5" s="12">
        <v>2637771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30784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79">
        <v>2097834</v>
      </c>
      <c r="P6" s="16">
        <v>2052313</v>
      </c>
      <c r="Q6" s="121">
        <v>2087112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63">
        <v>162944</v>
      </c>
      <c r="G7" s="19">
        <v>164040</v>
      </c>
      <c r="H7" s="122">
        <v>165128</v>
      </c>
      <c r="I7" s="8"/>
      <c r="J7" s="328"/>
      <c r="K7" s="331"/>
      <c r="L7" s="330" t="s">
        <v>139</v>
      </c>
      <c r="M7" s="13" t="s">
        <v>35</v>
      </c>
      <c r="N7" s="14"/>
      <c r="O7" s="79">
        <v>2097834</v>
      </c>
      <c r="P7" s="16">
        <v>2052313</v>
      </c>
      <c r="Q7" s="121">
        <v>2087112</v>
      </c>
    </row>
    <row r="8" spans="1:17" ht="26.25" customHeight="1">
      <c r="A8" s="328"/>
      <c r="B8" s="316" t="s">
        <v>2</v>
      </c>
      <c r="C8" s="317"/>
      <c r="D8" s="317"/>
      <c r="E8" s="14"/>
      <c r="F8" s="80">
        <v>161469</v>
      </c>
      <c r="G8" s="22">
        <v>162915</v>
      </c>
      <c r="H8" s="123">
        <v>164500</v>
      </c>
      <c r="I8" s="24"/>
      <c r="J8" s="328"/>
      <c r="K8" s="331"/>
      <c r="L8" s="331"/>
      <c r="M8" s="13" t="s">
        <v>36</v>
      </c>
      <c r="N8" s="14"/>
      <c r="O8" s="79"/>
      <c r="P8" s="16"/>
      <c r="Q8" s="121"/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80">
        <v>161469</v>
      </c>
      <c r="G9" s="22">
        <v>162915</v>
      </c>
      <c r="H9" s="123">
        <v>164500</v>
      </c>
      <c r="I9" s="8"/>
      <c r="J9" s="328"/>
      <c r="K9" s="331"/>
      <c r="L9" s="332"/>
      <c r="M9" s="13" t="s">
        <v>37</v>
      </c>
      <c r="N9" s="14" t="s">
        <v>141</v>
      </c>
      <c r="O9" s="79"/>
      <c r="P9" s="16"/>
      <c r="Q9" s="121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83">
        <f>IF(F9=0,0,F9/F7)</f>
        <v>0.990947810290652</v>
      </c>
      <c r="G10" s="26">
        <f>IF(G9=0,0,G9/G7)</f>
        <v>0.9931419166057059</v>
      </c>
      <c r="H10" s="124">
        <f>IF(H9=0,0,H9/H7)</f>
        <v>0.9961968896855773</v>
      </c>
      <c r="I10" s="8"/>
      <c r="J10" s="328"/>
      <c r="K10" s="332"/>
      <c r="L10" s="333" t="s">
        <v>78</v>
      </c>
      <c r="M10" s="334"/>
      <c r="N10" s="28"/>
      <c r="O10" s="79">
        <v>343740</v>
      </c>
      <c r="P10" s="16">
        <v>325173</v>
      </c>
      <c r="Q10" s="121">
        <v>548409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80">
        <v>154553</v>
      </c>
      <c r="G11" s="22">
        <v>156212</v>
      </c>
      <c r="H11" s="123">
        <v>158176</v>
      </c>
      <c r="I11" s="8"/>
      <c r="J11" s="328"/>
      <c r="K11" s="317" t="s">
        <v>79</v>
      </c>
      <c r="L11" s="317"/>
      <c r="M11" s="317"/>
      <c r="N11" s="14" t="s">
        <v>213</v>
      </c>
      <c r="O11" s="79">
        <v>2025452</v>
      </c>
      <c r="P11" s="16">
        <v>1918946</v>
      </c>
      <c r="Q11" s="121">
        <v>2295711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183">
        <f>IF(F11=0,0,F11/F9)</f>
        <v>0.9571682490137425</v>
      </c>
      <c r="G12" s="26">
        <f>IF(G11=0,0,G11/G9)</f>
        <v>0.9588558450725838</v>
      </c>
      <c r="H12" s="124">
        <f>IF(H11=0,0,H11/H9)</f>
        <v>0.9615562310030396</v>
      </c>
      <c r="I12" s="8"/>
      <c r="J12" s="328"/>
      <c r="K12" s="330" t="s">
        <v>145</v>
      </c>
      <c r="L12" s="316" t="s">
        <v>63</v>
      </c>
      <c r="M12" s="317"/>
      <c r="N12" s="14"/>
      <c r="O12" s="79">
        <v>1595951</v>
      </c>
      <c r="P12" s="16">
        <v>1512412</v>
      </c>
      <c r="Q12" s="121">
        <v>1688019</v>
      </c>
    </row>
    <row r="13" spans="1:17" ht="26.25" customHeight="1">
      <c r="A13" s="328"/>
      <c r="B13" s="316" t="s">
        <v>4</v>
      </c>
      <c r="C13" s="317"/>
      <c r="D13" s="317"/>
      <c r="E13" s="14"/>
      <c r="F13" s="82">
        <v>1524</v>
      </c>
      <c r="G13" s="31">
        <v>1524</v>
      </c>
      <c r="H13" s="125">
        <v>1524</v>
      </c>
      <c r="I13" s="8"/>
      <c r="J13" s="328"/>
      <c r="K13" s="331"/>
      <c r="L13" s="330" t="s">
        <v>146</v>
      </c>
      <c r="M13" s="13" t="s">
        <v>34</v>
      </c>
      <c r="N13" s="14"/>
      <c r="O13" s="79">
        <v>77927</v>
      </c>
      <c r="P13" s="16">
        <v>87977</v>
      </c>
      <c r="Q13" s="121">
        <v>73427</v>
      </c>
    </row>
    <row r="14" spans="1:17" ht="26.25" customHeight="1">
      <c r="A14" s="328"/>
      <c r="B14" s="316" t="s">
        <v>5</v>
      </c>
      <c r="C14" s="317"/>
      <c r="D14" s="317"/>
      <c r="E14" s="14"/>
      <c r="F14" s="82">
        <v>1577</v>
      </c>
      <c r="G14" s="31">
        <v>1578</v>
      </c>
      <c r="H14" s="125">
        <v>1580</v>
      </c>
      <c r="I14" s="8"/>
      <c r="J14" s="328"/>
      <c r="K14" s="331"/>
      <c r="L14" s="332"/>
      <c r="M14" s="13" t="s">
        <v>38</v>
      </c>
      <c r="N14" s="14"/>
      <c r="O14" s="79"/>
      <c r="P14" s="16"/>
      <c r="Q14" s="121"/>
    </row>
    <row r="15" spans="1:17" ht="26.25" customHeight="1" thickBot="1">
      <c r="A15" s="329"/>
      <c r="B15" s="322" t="s">
        <v>116</v>
      </c>
      <c r="C15" s="323"/>
      <c r="D15" s="323"/>
      <c r="E15" s="34"/>
      <c r="F15" s="83">
        <v>1577</v>
      </c>
      <c r="G15" s="36">
        <v>1578</v>
      </c>
      <c r="H15" s="126">
        <v>1580</v>
      </c>
      <c r="I15" s="8"/>
      <c r="J15" s="328"/>
      <c r="K15" s="332"/>
      <c r="L15" s="333" t="s">
        <v>39</v>
      </c>
      <c r="M15" s="334"/>
      <c r="N15" s="28"/>
      <c r="O15" s="79">
        <v>429501</v>
      </c>
      <c r="P15" s="16">
        <v>406534</v>
      </c>
      <c r="Q15" s="121">
        <v>381475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63">
        <v>41409001</v>
      </c>
      <c r="G16" s="19">
        <v>41656197</v>
      </c>
      <c r="H16" s="122">
        <v>41815216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418195</v>
      </c>
      <c r="P16" s="40">
        <f>P5-P11</f>
        <v>461576</v>
      </c>
      <c r="Q16" s="41">
        <f>Q5-Q11</f>
        <v>342060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80">
        <v>5045861</v>
      </c>
      <c r="G17" s="22">
        <v>5045861</v>
      </c>
      <c r="H17" s="123">
        <v>5045861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77">
        <v>636479</v>
      </c>
      <c r="P17" s="11">
        <v>515353</v>
      </c>
      <c r="Q17" s="120">
        <v>846990</v>
      </c>
    </row>
    <row r="18" spans="1:17" ht="26.25" customHeight="1">
      <c r="A18" s="338"/>
      <c r="B18" s="350"/>
      <c r="C18" s="316" t="s">
        <v>9</v>
      </c>
      <c r="D18" s="317"/>
      <c r="E18" s="14"/>
      <c r="F18" s="80">
        <v>17868900</v>
      </c>
      <c r="G18" s="22">
        <v>18027600</v>
      </c>
      <c r="H18" s="123">
        <v>18136100</v>
      </c>
      <c r="I18" s="8"/>
      <c r="J18" s="328"/>
      <c r="K18" s="330" t="s">
        <v>146</v>
      </c>
      <c r="L18" s="316" t="s">
        <v>103</v>
      </c>
      <c r="M18" s="317"/>
      <c r="N18" s="14"/>
      <c r="O18" s="79">
        <v>209000</v>
      </c>
      <c r="P18" s="16">
        <v>158700</v>
      </c>
      <c r="Q18" s="121">
        <v>108500</v>
      </c>
    </row>
    <row r="19" spans="1:17" ht="26.25" customHeight="1">
      <c r="A19" s="338"/>
      <c r="B19" s="350"/>
      <c r="C19" s="316" t="s">
        <v>10</v>
      </c>
      <c r="D19" s="317"/>
      <c r="E19" s="14"/>
      <c r="F19" s="80">
        <v>1074198</v>
      </c>
      <c r="G19" s="22">
        <v>1083924</v>
      </c>
      <c r="H19" s="123">
        <v>1091013</v>
      </c>
      <c r="I19" s="8"/>
      <c r="J19" s="328"/>
      <c r="K19" s="332"/>
      <c r="L19" s="316" t="s">
        <v>78</v>
      </c>
      <c r="M19" s="317"/>
      <c r="N19" s="14"/>
      <c r="O19" s="79">
        <v>370660</v>
      </c>
      <c r="P19" s="16">
        <v>346927</v>
      </c>
      <c r="Q19" s="121">
        <v>731401</v>
      </c>
    </row>
    <row r="20" spans="1:17" ht="26.25" customHeight="1">
      <c r="A20" s="338"/>
      <c r="B20" s="350"/>
      <c r="C20" s="316" t="s">
        <v>11</v>
      </c>
      <c r="D20" s="317"/>
      <c r="E20" s="14"/>
      <c r="F20" s="80">
        <v>17420042</v>
      </c>
      <c r="G20" s="22">
        <v>17498812</v>
      </c>
      <c r="H20" s="123">
        <v>17542242</v>
      </c>
      <c r="I20" s="8"/>
      <c r="J20" s="328"/>
      <c r="K20" s="316" t="s">
        <v>86</v>
      </c>
      <c r="L20" s="317"/>
      <c r="M20" s="317"/>
      <c r="N20" s="42" t="s">
        <v>87</v>
      </c>
      <c r="O20" s="79">
        <v>1053799</v>
      </c>
      <c r="P20" s="16">
        <v>1011539</v>
      </c>
      <c r="Q20" s="121">
        <v>909718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84">
        <v>9742100</v>
      </c>
      <c r="G21" s="40">
        <v>9742100</v>
      </c>
      <c r="H21" s="127">
        <v>9742100</v>
      </c>
      <c r="I21" s="8"/>
      <c r="J21" s="328"/>
      <c r="K21" s="330" t="s">
        <v>43</v>
      </c>
      <c r="L21" s="316" t="s">
        <v>88</v>
      </c>
      <c r="M21" s="317"/>
      <c r="N21" s="14"/>
      <c r="O21" s="79">
        <v>406830</v>
      </c>
      <c r="P21" s="16">
        <v>355958</v>
      </c>
      <c r="Q21" s="121">
        <v>240442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85">
        <v>293</v>
      </c>
      <c r="G22" s="45">
        <v>294</v>
      </c>
      <c r="H22" s="128">
        <v>294</v>
      </c>
      <c r="I22" s="8"/>
      <c r="J22" s="328"/>
      <c r="K22" s="331"/>
      <c r="L22" s="47" t="s">
        <v>146</v>
      </c>
      <c r="M22" s="13" t="s">
        <v>114</v>
      </c>
      <c r="N22" s="14"/>
      <c r="O22" s="79"/>
      <c r="P22" s="16"/>
      <c r="Q22" s="121"/>
    </row>
    <row r="23" spans="1:17" ht="26.25" customHeight="1">
      <c r="A23" s="328"/>
      <c r="B23" s="316" t="s">
        <v>13</v>
      </c>
      <c r="C23" s="317"/>
      <c r="D23" s="317"/>
      <c r="E23" s="14"/>
      <c r="F23" s="170" t="s">
        <v>130</v>
      </c>
      <c r="G23" s="74" t="s">
        <v>130</v>
      </c>
      <c r="H23" s="136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79">
        <v>646969</v>
      </c>
      <c r="P23" s="16">
        <v>655581</v>
      </c>
      <c r="Q23" s="121">
        <v>669276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170"/>
      <c r="G24" s="74"/>
      <c r="H24" s="136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-417320</v>
      </c>
      <c r="P24" s="40">
        <f>P17-P20</f>
        <v>-496186</v>
      </c>
      <c r="Q24" s="41">
        <f>Q17-Q20</f>
        <v>-62728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170" t="s">
        <v>183</v>
      </c>
      <c r="G25" s="74" t="s">
        <v>183</v>
      </c>
      <c r="H25" s="136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875</v>
      </c>
      <c r="P25" s="51">
        <f>P16+P24</f>
        <v>-34610</v>
      </c>
      <c r="Q25" s="52">
        <f>Q16+Q24</f>
        <v>279332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189"/>
      <c r="G26" s="22"/>
      <c r="H26" s="123"/>
      <c r="I26" s="8"/>
      <c r="J26" s="324" t="s">
        <v>41</v>
      </c>
      <c r="K26" s="325"/>
      <c r="L26" s="325"/>
      <c r="M26" s="325"/>
      <c r="N26" s="4" t="s">
        <v>58</v>
      </c>
      <c r="O26" s="88"/>
      <c r="P26" s="54"/>
      <c r="Q26" s="131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200"/>
      <c r="G27" s="31"/>
      <c r="H27" s="125"/>
      <c r="I27" s="8"/>
      <c r="J27" s="324" t="s">
        <v>94</v>
      </c>
      <c r="K27" s="325"/>
      <c r="L27" s="325"/>
      <c r="M27" s="325"/>
      <c r="N27" s="4" t="s">
        <v>106</v>
      </c>
      <c r="O27" s="88">
        <v>45373</v>
      </c>
      <c r="P27" s="54">
        <v>46248</v>
      </c>
      <c r="Q27" s="131">
        <v>11637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200"/>
      <c r="G28" s="31"/>
      <c r="H28" s="125"/>
      <c r="I28" s="8"/>
      <c r="J28" s="324" t="s">
        <v>95</v>
      </c>
      <c r="K28" s="325"/>
      <c r="L28" s="325"/>
      <c r="M28" s="325"/>
      <c r="N28" s="4" t="s">
        <v>107</v>
      </c>
      <c r="O28" s="88"/>
      <c r="P28" s="54"/>
      <c r="Q28" s="131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82">
        <v>76761</v>
      </c>
      <c r="G29" s="31">
        <v>71688</v>
      </c>
      <c r="H29" s="125">
        <v>74014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46248</v>
      </c>
      <c r="P29" s="51">
        <f>P25-P26+P27-P28</f>
        <v>11638</v>
      </c>
      <c r="Q29" s="52">
        <f>Q25-Q26+Q27-Q28</f>
        <v>290969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200"/>
      <c r="G30" s="31"/>
      <c r="H30" s="125"/>
      <c r="I30" s="8"/>
      <c r="J30" s="324" t="s">
        <v>97</v>
      </c>
      <c r="K30" s="325"/>
      <c r="L30" s="325"/>
      <c r="M30" s="325"/>
      <c r="N30" s="4" t="s">
        <v>109</v>
      </c>
      <c r="O30" s="53"/>
      <c r="P30" s="54"/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82">
        <v>73094</v>
      </c>
      <c r="G31" s="31">
        <v>68832</v>
      </c>
      <c r="H31" s="125">
        <v>70340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46248</v>
      </c>
      <c r="P31" s="51">
        <f>P29-P30</f>
        <v>11638</v>
      </c>
      <c r="Q31" s="52">
        <f>Q29-Q30</f>
        <v>290969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84">
        <v>25874451</v>
      </c>
      <c r="G32" s="149">
        <v>25205275</v>
      </c>
      <c r="H32" s="201">
        <v>25845038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0.9143944760200582</v>
      </c>
      <c r="P32" s="57">
        <f>IF(P5=0,0,P5/(P11+P23))</f>
        <v>0.9246444104101452</v>
      </c>
      <c r="Q32" s="58">
        <f>IF(Q5=0,0,Q5/(Q11+Q23))</f>
        <v>0.88963998830349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200"/>
      <c r="G33" s="31"/>
      <c r="H33" s="125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184">
        <v>25874451</v>
      </c>
      <c r="G34" s="149">
        <v>25205275</v>
      </c>
      <c r="H34" s="201">
        <v>25845038</v>
      </c>
      <c r="I34" s="8"/>
      <c r="J34" s="324" t="s">
        <v>111</v>
      </c>
      <c r="K34" s="325"/>
      <c r="L34" s="325"/>
      <c r="M34" s="325"/>
      <c r="N34" s="4"/>
      <c r="O34" s="88">
        <v>714400</v>
      </c>
      <c r="P34" s="88">
        <v>672100</v>
      </c>
      <c r="Q34" s="205">
        <v>1279810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184">
        <v>20623576</v>
      </c>
      <c r="G35" s="149">
        <v>20595976</v>
      </c>
      <c r="H35" s="201">
        <v>21145749</v>
      </c>
      <c r="I35" s="8"/>
      <c r="J35" s="318" t="s">
        <v>149</v>
      </c>
      <c r="K35" s="319"/>
      <c r="L35" s="315" t="s">
        <v>40</v>
      </c>
      <c r="M35" s="321"/>
      <c r="N35" s="4"/>
      <c r="O35" s="204">
        <v>498981</v>
      </c>
      <c r="P35" s="206">
        <v>435500</v>
      </c>
      <c r="Q35" s="55">
        <v>624292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185">
        <f>IF(F35=0,0,F35/F34)</f>
        <v>0.7970633270634419</v>
      </c>
      <c r="G36" s="60">
        <f>IF(G35=0,0,G35/G34)</f>
        <v>0.8171295889451712</v>
      </c>
      <c r="H36" s="133">
        <f>IF(H35=0,0,H35/H34)</f>
        <v>0.8181744209468758</v>
      </c>
      <c r="I36" s="8"/>
      <c r="J36" s="324" t="s">
        <v>115</v>
      </c>
      <c r="K36" s="325"/>
      <c r="L36" s="325"/>
      <c r="M36" s="325"/>
      <c r="N36" s="4"/>
      <c r="O36" s="204">
        <v>11845635</v>
      </c>
      <c r="P36" s="54">
        <v>11348754</v>
      </c>
      <c r="Q36" s="131">
        <v>10787978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88"/>
      <c r="G37" s="19"/>
      <c r="H37" s="122"/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80">
        <v>2359773</v>
      </c>
      <c r="G38" s="22">
        <v>2251304</v>
      </c>
      <c r="H38" s="123">
        <v>2640541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80">
        <v>1586569</v>
      </c>
      <c r="G39" s="22">
        <v>1481450</v>
      </c>
      <c r="H39" s="123">
        <v>1877562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80">
        <v>773204</v>
      </c>
      <c r="G40" s="22">
        <v>769854</v>
      </c>
      <c r="H40" s="123">
        <v>762979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80">
        <v>312648</v>
      </c>
      <c r="G41" s="22">
        <v>323223</v>
      </c>
      <c r="H41" s="123">
        <v>324446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186">
        <f>F37+F38+F41</f>
        <v>2672421</v>
      </c>
      <c r="G42" s="40">
        <f>G37+G38+G41</f>
        <v>2574527</v>
      </c>
      <c r="H42" s="127">
        <f>H37+H38+H41</f>
        <v>2964987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2" t="s">
        <v>158</v>
      </c>
      <c r="G43" s="71" t="s">
        <v>158</v>
      </c>
      <c r="H43" s="135" t="s">
        <v>158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80">
        <v>1462</v>
      </c>
      <c r="G44" s="22">
        <v>1462</v>
      </c>
      <c r="H44" s="123">
        <v>1462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178">
        <v>30769</v>
      </c>
      <c r="G45" s="66">
        <v>30769</v>
      </c>
      <c r="H45" s="140">
        <v>30769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82">
        <v>101.7</v>
      </c>
      <c r="G46" s="31">
        <v>99.65</v>
      </c>
      <c r="H46" s="125">
        <v>98.7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82">
        <v>114.4</v>
      </c>
      <c r="G47" s="31">
        <v>109.31</v>
      </c>
      <c r="H47" s="125">
        <v>124.8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82">
        <v>76.9</v>
      </c>
      <c r="G48" s="31">
        <v>71.93</v>
      </c>
      <c r="H48" s="125">
        <v>88.7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82">
        <v>37.5</v>
      </c>
      <c r="G49" s="31">
        <v>37.38</v>
      </c>
      <c r="H49" s="125">
        <v>36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82">
        <v>7.5</v>
      </c>
      <c r="G50" s="31">
        <v>7.5</v>
      </c>
      <c r="H50" s="125">
        <v>7.5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80">
        <v>300</v>
      </c>
      <c r="G51" s="22">
        <v>300</v>
      </c>
      <c r="H51" s="123">
        <v>300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179">
        <v>30956</v>
      </c>
      <c r="G52" s="69">
        <v>30956</v>
      </c>
      <c r="H52" s="134">
        <v>30956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63">
        <v>9</v>
      </c>
      <c r="G53" s="19">
        <v>9</v>
      </c>
      <c r="H53" s="122">
        <v>8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80">
        <v>4</v>
      </c>
      <c r="G54" s="22">
        <v>4</v>
      </c>
      <c r="H54" s="123">
        <v>3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13</v>
      </c>
      <c r="G55" s="40">
        <f>G53+G54</f>
        <v>13</v>
      </c>
      <c r="H55" s="41">
        <f>H53+H54</f>
        <v>11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3.87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6" width="13.875" style="2" bestFit="1" customWidth="1"/>
    <col min="17" max="17" width="16.125" style="2" bestFit="1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8.25" customHeight="1" thickBot="1">
      <c r="A3" s="1" t="s">
        <v>273</v>
      </c>
      <c r="Q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22601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76">
        <v>6020074</v>
      </c>
      <c r="P5" s="77">
        <v>6040425</v>
      </c>
      <c r="Q5" s="12">
        <v>6296385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26390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78">
        <v>5202435</v>
      </c>
      <c r="P6" s="79">
        <v>5296119</v>
      </c>
      <c r="Q6" s="17">
        <v>5240047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474031</v>
      </c>
      <c r="G7" s="63">
        <v>475294</v>
      </c>
      <c r="H7" s="20">
        <v>474160</v>
      </c>
      <c r="I7" s="8"/>
      <c r="J7" s="328"/>
      <c r="K7" s="331"/>
      <c r="L7" s="330" t="s">
        <v>139</v>
      </c>
      <c r="M7" s="13" t="s">
        <v>35</v>
      </c>
      <c r="N7" s="14"/>
      <c r="O7" s="78">
        <v>4744726</v>
      </c>
      <c r="P7" s="79">
        <v>4735290</v>
      </c>
      <c r="Q7" s="17">
        <v>4776179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308100</v>
      </c>
      <c r="G8" s="80">
        <v>315400</v>
      </c>
      <c r="H8" s="23">
        <v>319500</v>
      </c>
      <c r="I8" s="24"/>
      <c r="J8" s="328"/>
      <c r="K8" s="331"/>
      <c r="L8" s="331"/>
      <c r="M8" s="13" t="s">
        <v>36</v>
      </c>
      <c r="N8" s="14"/>
      <c r="O8" s="78">
        <v>457709</v>
      </c>
      <c r="P8" s="79">
        <v>560829</v>
      </c>
      <c r="Q8" s="17">
        <v>463868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308100</v>
      </c>
      <c r="G9" s="80">
        <v>315400</v>
      </c>
      <c r="H9" s="23">
        <v>319500</v>
      </c>
      <c r="I9" s="8"/>
      <c r="J9" s="328"/>
      <c r="K9" s="331"/>
      <c r="L9" s="332"/>
      <c r="M9" s="13" t="s">
        <v>37</v>
      </c>
      <c r="N9" s="14" t="s">
        <v>141</v>
      </c>
      <c r="O9" s="78"/>
      <c r="P9" s="79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6">
        <f>IF(F9=0,0,F9/F7)</f>
        <v>0.6499574922315208</v>
      </c>
      <c r="G10" s="81">
        <f>IF(G9=0,0,G9/G7)</f>
        <v>0.6635892731656616</v>
      </c>
      <c r="H10" s="27">
        <f>IF(H9=0,0,H9/H7)</f>
        <v>0.6738231820482538</v>
      </c>
      <c r="I10" s="8"/>
      <c r="J10" s="328"/>
      <c r="K10" s="332"/>
      <c r="L10" s="333" t="s">
        <v>78</v>
      </c>
      <c r="M10" s="334"/>
      <c r="N10" s="28"/>
      <c r="O10" s="78">
        <v>813419</v>
      </c>
      <c r="P10" s="79">
        <v>739594</v>
      </c>
      <c r="Q10" s="17">
        <v>1051021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280790</v>
      </c>
      <c r="G11" s="80">
        <v>286100</v>
      </c>
      <c r="H11" s="23">
        <v>291820</v>
      </c>
      <c r="I11" s="8"/>
      <c r="J11" s="328"/>
      <c r="K11" s="317" t="s">
        <v>79</v>
      </c>
      <c r="L11" s="317"/>
      <c r="M11" s="317"/>
      <c r="N11" s="14" t="s">
        <v>143</v>
      </c>
      <c r="O11" s="78">
        <v>4211590</v>
      </c>
      <c r="P11" s="79">
        <v>4089010</v>
      </c>
      <c r="Q11" s="17">
        <v>3939525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6">
        <f>IF(F11=0,0,F11/F9)</f>
        <v>0.9113599480688088</v>
      </c>
      <c r="G12" s="81">
        <f>IF(G11=0,0,G11/G9)</f>
        <v>0.9071020925808497</v>
      </c>
      <c r="H12" s="27">
        <f>IF(H11=0,0,H11/H9)</f>
        <v>0.9133646322378717</v>
      </c>
      <c r="I12" s="8"/>
      <c r="J12" s="328"/>
      <c r="K12" s="330" t="s">
        <v>145</v>
      </c>
      <c r="L12" s="316" t="s">
        <v>63</v>
      </c>
      <c r="M12" s="317"/>
      <c r="N12" s="14"/>
      <c r="O12" s="78">
        <v>2849591</v>
      </c>
      <c r="P12" s="79">
        <v>2829715</v>
      </c>
      <c r="Q12" s="17">
        <v>2764365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4740</v>
      </c>
      <c r="G13" s="82">
        <v>4740</v>
      </c>
      <c r="H13" s="32">
        <v>4740</v>
      </c>
      <c r="I13" s="8"/>
      <c r="J13" s="328"/>
      <c r="K13" s="331"/>
      <c r="L13" s="330" t="s">
        <v>146</v>
      </c>
      <c r="M13" s="13" t="s">
        <v>34</v>
      </c>
      <c r="N13" s="14"/>
      <c r="O13" s="78">
        <v>263484</v>
      </c>
      <c r="P13" s="79">
        <v>266714</v>
      </c>
      <c r="Q13" s="17">
        <v>258772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2123</v>
      </c>
      <c r="G14" s="82">
        <v>2139</v>
      </c>
      <c r="H14" s="32">
        <v>2149</v>
      </c>
      <c r="I14" s="8"/>
      <c r="J14" s="328"/>
      <c r="K14" s="331"/>
      <c r="L14" s="332"/>
      <c r="M14" s="13" t="s">
        <v>38</v>
      </c>
      <c r="N14" s="14"/>
      <c r="O14" s="78"/>
      <c r="P14" s="79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2123</v>
      </c>
      <c r="G15" s="83">
        <v>2139</v>
      </c>
      <c r="H15" s="37">
        <v>2149</v>
      </c>
      <c r="I15" s="8"/>
      <c r="J15" s="328"/>
      <c r="K15" s="332"/>
      <c r="L15" s="333" t="s">
        <v>39</v>
      </c>
      <c r="M15" s="334"/>
      <c r="N15" s="28"/>
      <c r="O15" s="78">
        <v>1361999</v>
      </c>
      <c r="P15" s="79">
        <v>1259295</v>
      </c>
      <c r="Q15" s="17">
        <v>1175160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129115122</v>
      </c>
      <c r="G16" s="63">
        <v>130561068</v>
      </c>
      <c r="H16" s="20">
        <v>132003974</v>
      </c>
      <c r="I16" s="8"/>
      <c r="J16" s="329"/>
      <c r="K16" s="322" t="s">
        <v>81</v>
      </c>
      <c r="L16" s="323"/>
      <c r="M16" s="323"/>
      <c r="N16" s="34" t="s">
        <v>82</v>
      </c>
      <c r="O16" s="40">
        <f>O5-O11</f>
        <v>1808484</v>
      </c>
      <c r="P16" s="84">
        <f>P5-P11</f>
        <v>1951415</v>
      </c>
      <c r="Q16" s="41">
        <f>Q5-Q11</f>
        <v>2356860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19293300</v>
      </c>
      <c r="G17" s="80">
        <v>19552310</v>
      </c>
      <c r="H17" s="23">
        <v>19754730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1943878</v>
      </c>
      <c r="P17" s="77">
        <v>1874899</v>
      </c>
      <c r="Q17" s="12">
        <v>1466184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63579720</v>
      </c>
      <c r="G18" s="80">
        <v>64401520</v>
      </c>
      <c r="H18" s="23">
        <v>65223420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1362800</v>
      </c>
      <c r="P18" s="79">
        <v>821800</v>
      </c>
      <c r="Q18" s="17">
        <v>831900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3050362</v>
      </c>
      <c r="G19" s="80">
        <v>3078497</v>
      </c>
      <c r="H19" s="23">
        <v>3113308</v>
      </c>
      <c r="I19" s="8"/>
      <c r="J19" s="328"/>
      <c r="K19" s="332"/>
      <c r="L19" s="316" t="s">
        <v>78</v>
      </c>
      <c r="M19" s="317"/>
      <c r="N19" s="14"/>
      <c r="O19" s="16">
        <v>393914</v>
      </c>
      <c r="P19" s="79">
        <v>754577</v>
      </c>
      <c r="Q19" s="17">
        <v>385111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43191740</v>
      </c>
      <c r="G20" s="80">
        <v>43528741</v>
      </c>
      <c r="H20" s="23">
        <v>43912516</v>
      </c>
      <c r="I20" s="8"/>
      <c r="J20" s="328"/>
      <c r="K20" s="316" t="s">
        <v>86</v>
      </c>
      <c r="L20" s="317"/>
      <c r="M20" s="317"/>
      <c r="N20" s="42" t="s">
        <v>87</v>
      </c>
      <c r="O20" s="16">
        <v>4355996</v>
      </c>
      <c r="P20" s="79">
        <v>3851084</v>
      </c>
      <c r="Q20" s="17">
        <v>3877170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36782440</v>
      </c>
      <c r="G21" s="84">
        <v>36782440</v>
      </c>
      <c r="H21" s="41">
        <v>37187280</v>
      </c>
      <c r="I21" s="8"/>
      <c r="J21" s="328"/>
      <c r="K21" s="330" t="s">
        <v>43</v>
      </c>
      <c r="L21" s="316" t="s">
        <v>88</v>
      </c>
      <c r="M21" s="317"/>
      <c r="N21" s="14"/>
      <c r="O21" s="16">
        <v>1312379</v>
      </c>
      <c r="P21" s="79">
        <v>1310772</v>
      </c>
      <c r="Q21" s="17">
        <v>1422911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459</v>
      </c>
      <c r="G22" s="85">
        <v>463</v>
      </c>
      <c r="H22" s="46">
        <v>463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79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4" t="s">
        <v>134</v>
      </c>
      <c r="G23" s="102" t="s">
        <v>134</v>
      </c>
      <c r="H23" s="75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16">
        <v>3037623</v>
      </c>
      <c r="P23" s="79">
        <v>2536512</v>
      </c>
      <c r="Q23" s="17">
        <v>2452329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7">
        <v>0.176</v>
      </c>
      <c r="G24" s="86">
        <v>0.175</v>
      </c>
      <c r="H24" s="49">
        <v>0.175</v>
      </c>
      <c r="I24" s="8"/>
      <c r="J24" s="329"/>
      <c r="K24" s="322" t="s">
        <v>91</v>
      </c>
      <c r="L24" s="323"/>
      <c r="M24" s="323"/>
      <c r="N24" s="34" t="s">
        <v>92</v>
      </c>
      <c r="O24" s="40">
        <f>O17-O20</f>
        <v>-2412118</v>
      </c>
      <c r="P24" s="84">
        <f>P17-P20</f>
        <v>-1976185</v>
      </c>
      <c r="Q24" s="41">
        <f>Q17-Q20</f>
        <v>-2410986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4" t="s">
        <v>131</v>
      </c>
      <c r="G25" s="102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1">
        <f>O16+O24</f>
        <v>-603634</v>
      </c>
      <c r="P25" s="87">
        <f>P16+P24</f>
        <v>-24770</v>
      </c>
      <c r="Q25" s="52">
        <f>Q16+Q24</f>
        <v>-54126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>
        <v>1</v>
      </c>
      <c r="G26" s="80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4"/>
      <c r="P26" s="88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>
        <v>12750</v>
      </c>
      <c r="G27" s="82">
        <v>12750</v>
      </c>
      <c r="H27" s="32">
        <v>12750</v>
      </c>
      <c r="I27" s="8"/>
      <c r="J27" s="324" t="s">
        <v>94</v>
      </c>
      <c r="K27" s="325"/>
      <c r="L27" s="325"/>
      <c r="M27" s="325"/>
      <c r="N27" s="4" t="s">
        <v>106</v>
      </c>
      <c r="O27" s="54">
        <v>880970</v>
      </c>
      <c r="P27" s="88">
        <v>277336</v>
      </c>
      <c r="Q27" s="55">
        <v>252565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>
        <v>19</v>
      </c>
      <c r="G28" s="82">
        <v>19</v>
      </c>
      <c r="H28" s="32">
        <v>19</v>
      </c>
      <c r="I28" s="8"/>
      <c r="J28" s="324" t="s">
        <v>95</v>
      </c>
      <c r="K28" s="325"/>
      <c r="L28" s="325"/>
      <c r="M28" s="325"/>
      <c r="N28" s="4" t="s">
        <v>107</v>
      </c>
      <c r="O28" s="54"/>
      <c r="P28" s="88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117286</v>
      </c>
      <c r="G29" s="82">
        <v>111010</v>
      </c>
      <c r="H29" s="32">
        <v>111998</v>
      </c>
      <c r="I29" s="8"/>
      <c r="J29" s="324" t="s">
        <v>96</v>
      </c>
      <c r="K29" s="325"/>
      <c r="L29" s="325"/>
      <c r="M29" s="325"/>
      <c r="N29" s="4" t="s">
        <v>108</v>
      </c>
      <c r="O29" s="51">
        <f>O25-O26+O27-O28</f>
        <v>277336</v>
      </c>
      <c r="P29" s="87">
        <f>P25-P26+P27-P28</f>
        <v>252566</v>
      </c>
      <c r="Q29" s="52">
        <f>Q25-Q26+Q27-Q28</f>
        <v>198439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>
        <v>51</v>
      </c>
      <c r="G30" s="82">
        <v>51</v>
      </c>
      <c r="H30" s="32">
        <v>27</v>
      </c>
      <c r="I30" s="8"/>
      <c r="J30" s="324" t="s">
        <v>97</v>
      </c>
      <c r="K30" s="325"/>
      <c r="L30" s="325"/>
      <c r="M30" s="325"/>
      <c r="N30" s="4" t="s">
        <v>109</v>
      </c>
      <c r="O30" s="54">
        <v>9</v>
      </c>
      <c r="P30" s="88">
        <v>89</v>
      </c>
      <c r="Q30" s="55">
        <v>50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110865</v>
      </c>
      <c r="G31" s="82">
        <v>104693</v>
      </c>
      <c r="H31" s="32">
        <v>104718</v>
      </c>
      <c r="I31" s="8"/>
      <c r="J31" s="324" t="s">
        <v>98</v>
      </c>
      <c r="K31" s="325"/>
      <c r="L31" s="325"/>
      <c r="M31" s="325"/>
      <c r="N31" s="4" t="s">
        <v>110</v>
      </c>
      <c r="O31" s="51">
        <f>O29-O30</f>
        <v>277327</v>
      </c>
      <c r="P31" s="87">
        <f>P29-P30</f>
        <v>252477</v>
      </c>
      <c r="Q31" s="52">
        <f>Q29-Q30</f>
        <v>198389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40508268</v>
      </c>
      <c r="G32" s="82">
        <v>39146273</v>
      </c>
      <c r="H32" s="32">
        <v>39279887</v>
      </c>
      <c r="I32" s="8"/>
      <c r="J32" s="324" t="s">
        <v>122</v>
      </c>
      <c r="K32" s="325"/>
      <c r="L32" s="325"/>
      <c r="M32" s="325"/>
      <c r="N32" s="4"/>
      <c r="O32" s="57">
        <f>IF(O5=0,0,O5/(O11+O23))</f>
        <v>0.8304451807389299</v>
      </c>
      <c r="P32" s="89">
        <f>IF(P5=0,0,P5/(P11+P23))</f>
        <v>0.9116904298257557</v>
      </c>
      <c r="Q32" s="58">
        <f>IF(Q5=0,0,Q5/(Q11+Q23))</f>
        <v>0.9850639579690024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>
        <v>344047</v>
      </c>
      <c r="G33" s="82">
        <v>208078</v>
      </c>
      <c r="H33" s="32">
        <v>272316</v>
      </c>
      <c r="I33" s="8"/>
      <c r="J33" s="324" t="s">
        <v>125</v>
      </c>
      <c r="K33" s="325"/>
      <c r="L33" s="325"/>
      <c r="M33" s="325"/>
      <c r="N33" s="4"/>
      <c r="O33" s="57">
        <f>IF(O31&lt;0,O31/(O6-O9),0)</f>
        <v>0</v>
      </c>
      <c r="P33" s="89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1">
        <v>40164221</v>
      </c>
      <c r="G34" s="82">
        <v>38938195</v>
      </c>
      <c r="H34" s="32">
        <v>39007571</v>
      </c>
      <c r="I34" s="8"/>
      <c r="J34" s="324" t="s">
        <v>111</v>
      </c>
      <c r="K34" s="325"/>
      <c r="L34" s="325"/>
      <c r="M34" s="325"/>
      <c r="N34" s="4"/>
      <c r="O34" s="54">
        <v>1665042</v>
      </c>
      <c r="P34" s="88">
        <v>2055000</v>
      </c>
      <c r="Q34" s="55">
        <v>1900000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1">
        <v>31460475</v>
      </c>
      <c r="G35" s="82">
        <v>31540467</v>
      </c>
      <c r="H35" s="32">
        <v>31849512</v>
      </c>
      <c r="I35" s="8"/>
      <c r="J35" s="318" t="s">
        <v>149</v>
      </c>
      <c r="K35" s="319"/>
      <c r="L35" s="315" t="s">
        <v>40</v>
      </c>
      <c r="M35" s="321"/>
      <c r="N35" s="4"/>
      <c r="O35" s="54">
        <v>1373180</v>
      </c>
      <c r="P35" s="88">
        <v>1325838</v>
      </c>
      <c r="Q35" s="55">
        <v>1436471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60">
        <f>IF(F35=0,0,F35/F34)</f>
        <v>0.7832960335518521</v>
      </c>
      <c r="G36" s="90">
        <f>IF(G35=0,0,G35/G34)</f>
        <v>0.810013586916394</v>
      </c>
      <c r="H36" s="61">
        <f>IF(H35=0,0,H35/H34)</f>
        <v>0.8164956490113163</v>
      </c>
      <c r="I36" s="8"/>
      <c r="J36" s="324" t="s">
        <v>115</v>
      </c>
      <c r="K36" s="325"/>
      <c r="L36" s="325"/>
      <c r="M36" s="325"/>
      <c r="N36" s="4"/>
      <c r="O36" s="54">
        <v>37371886</v>
      </c>
      <c r="P36" s="88">
        <v>35657173</v>
      </c>
      <c r="Q36" s="55">
        <v>34036745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459941</v>
      </c>
      <c r="G37" s="63">
        <v>560829</v>
      </c>
      <c r="H37" s="20">
        <v>463868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6210056</v>
      </c>
      <c r="G38" s="80">
        <v>5614338</v>
      </c>
      <c r="H38" s="23">
        <v>5157557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2307058</v>
      </c>
      <c r="G39" s="80">
        <v>2270273</v>
      </c>
      <c r="H39" s="23">
        <v>2302900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3902998</v>
      </c>
      <c r="G40" s="80">
        <v>3344065</v>
      </c>
      <c r="H40" s="23">
        <v>2854657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579216</v>
      </c>
      <c r="G41" s="80">
        <v>450355</v>
      </c>
      <c r="H41" s="23">
        <v>770428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0">
        <f>F37+F38+F41</f>
        <v>7249213</v>
      </c>
      <c r="G42" s="84">
        <f>G37+G38+G41</f>
        <v>6625522</v>
      </c>
      <c r="H42" s="41">
        <f>H37+H38+H41</f>
        <v>6391853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91" t="s">
        <v>135</v>
      </c>
      <c r="G43" s="92" t="s">
        <v>135</v>
      </c>
      <c r="H43" s="93" t="s">
        <v>135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94">
        <v>2446</v>
      </c>
      <c r="G44" s="95">
        <v>2446</v>
      </c>
      <c r="H44" s="96">
        <v>2446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97" t="s">
        <v>151</v>
      </c>
      <c r="G45" s="98" t="s">
        <v>151</v>
      </c>
      <c r="H45" s="99" t="s">
        <v>151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150.8</v>
      </c>
      <c r="G46" s="82">
        <v>150.1</v>
      </c>
      <c r="H46" s="32">
        <v>150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197.4</v>
      </c>
      <c r="G47" s="82">
        <v>178</v>
      </c>
      <c r="H47" s="32">
        <v>161.9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73.3</v>
      </c>
      <c r="G48" s="82">
        <v>72</v>
      </c>
      <c r="H48" s="32">
        <v>72.3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124.1</v>
      </c>
      <c r="G49" s="82">
        <v>106</v>
      </c>
      <c r="H49" s="32">
        <v>89.6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4.9</v>
      </c>
      <c r="G50" s="82">
        <v>3</v>
      </c>
      <c r="H50" s="32">
        <v>3.2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250</v>
      </c>
      <c r="G51" s="80">
        <v>250</v>
      </c>
      <c r="H51" s="23">
        <v>250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97" t="s">
        <v>153</v>
      </c>
      <c r="G52" s="100" t="s">
        <v>153</v>
      </c>
      <c r="H52" s="101" t="s">
        <v>153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30</v>
      </c>
      <c r="G53" s="63">
        <v>31</v>
      </c>
      <c r="H53" s="20">
        <v>29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12</v>
      </c>
      <c r="G54" s="80">
        <v>12</v>
      </c>
      <c r="H54" s="23">
        <v>12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0">
        <f>F53+F54</f>
        <v>42</v>
      </c>
      <c r="G55" s="84">
        <f>G53+G54</f>
        <v>43</v>
      </c>
      <c r="H55" s="41">
        <f>H53+H54</f>
        <v>41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C18:D18"/>
    <mergeCell ref="C19:D19"/>
    <mergeCell ref="C20:D20"/>
    <mergeCell ref="B21:D21"/>
    <mergeCell ref="B36:D36"/>
    <mergeCell ref="B33:B34"/>
    <mergeCell ref="C33:D33"/>
    <mergeCell ref="C34:D34"/>
    <mergeCell ref="B23:D23"/>
    <mergeCell ref="B25:D25"/>
    <mergeCell ref="B24:D24"/>
    <mergeCell ref="B35:D35"/>
    <mergeCell ref="B31:D31"/>
    <mergeCell ref="B32:D32"/>
    <mergeCell ref="B29:C30"/>
    <mergeCell ref="B26:D26"/>
    <mergeCell ref="B27:C28"/>
    <mergeCell ref="A53:A55"/>
    <mergeCell ref="B53:D53"/>
    <mergeCell ref="B54:D54"/>
    <mergeCell ref="B55:D55"/>
    <mergeCell ref="K24:M24"/>
    <mergeCell ref="J25:M25"/>
    <mergeCell ref="A37:A42"/>
    <mergeCell ref="B37:D37"/>
    <mergeCell ref="B38:D38"/>
    <mergeCell ref="B39:B40"/>
    <mergeCell ref="C39:D39"/>
    <mergeCell ref="C40:D40"/>
    <mergeCell ref="B41:D41"/>
    <mergeCell ref="B42:D42"/>
    <mergeCell ref="C46:D46"/>
    <mergeCell ref="C47:D47"/>
    <mergeCell ref="C48:C49"/>
    <mergeCell ref="A43:A52"/>
    <mergeCell ref="B43:B49"/>
    <mergeCell ref="B50:C52"/>
    <mergeCell ref="C43:D43"/>
    <mergeCell ref="C44:D44"/>
    <mergeCell ref="C45:D45"/>
    <mergeCell ref="K11:M11"/>
    <mergeCell ref="K21:K23"/>
    <mergeCell ref="K17:M17"/>
    <mergeCell ref="K18:K19"/>
    <mergeCell ref="K20:M20"/>
    <mergeCell ref="L21:M21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J26:M26"/>
    <mergeCell ref="J27:M27"/>
    <mergeCell ref="J17:J24"/>
    <mergeCell ref="L10:M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3937007874015748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281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71">
        <v>26624</v>
      </c>
      <c r="G5" s="372"/>
      <c r="H5" s="373"/>
      <c r="I5" s="8"/>
      <c r="J5" s="327" t="s">
        <v>50</v>
      </c>
      <c r="K5" s="320" t="s">
        <v>76</v>
      </c>
      <c r="L5" s="320"/>
      <c r="M5" s="320"/>
      <c r="N5" s="9" t="s">
        <v>54</v>
      </c>
      <c r="O5" s="229">
        <v>1189990</v>
      </c>
      <c r="P5" s="230">
        <v>1178377</v>
      </c>
      <c r="Q5" s="231">
        <v>1177212</v>
      </c>
    </row>
    <row r="6" spans="1:17" ht="26.25" customHeight="1" thickBot="1">
      <c r="A6" s="324" t="s">
        <v>99</v>
      </c>
      <c r="B6" s="325"/>
      <c r="C6" s="325"/>
      <c r="D6" s="325"/>
      <c r="E6" s="4"/>
      <c r="F6" s="371">
        <v>26624</v>
      </c>
      <c r="G6" s="372"/>
      <c r="H6" s="373"/>
      <c r="I6" s="8"/>
      <c r="J6" s="328"/>
      <c r="K6" s="330" t="s">
        <v>51</v>
      </c>
      <c r="L6" s="316" t="s">
        <v>62</v>
      </c>
      <c r="M6" s="317"/>
      <c r="N6" s="14" t="s">
        <v>123</v>
      </c>
      <c r="O6" s="232">
        <v>1022811</v>
      </c>
      <c r="P6" s="233">
        <v>1003233</v>
      </c>
      <c r="Q6" s="234">
        <v>1012701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54</v>
      </c>
      <c r="F7" s="63">
        <v>88167</v>
      </c>
      <c r="G7" s="19">
        <v>88846</v>
      </c>
      <c r="H7" s="122">
        <v>89368</v>
      </c>
      <c r="I7" s="8"/>
      <c r="J7" s="328"/>
      <c r="K7" s="331"/>
      <c r="L7" s="330" t="s">
        <v>21</v>
      </c>
      <c r="M7" s="13" t="s">
        <v>35</v>
      </c>
      <c r="N7" s="14"/>
      <c r="O7" s="232">
        <v>922910</v>
      </c>
      <c r="P7" s="233">
        <v>921777</v>
      </c>
      <c r="Q7" s="234">
        <v>937990</v>
      </c>
    </row>
    <row r="8" spans="1:17" ht="26.25" customHeight="1">
      <c r="A8" s="328"/>
      <c r="B8" s="316" t="s">
        <v>2</v>
      </c>
      <c r="C8" s="317"/>
      <c r="D8" s="317"/>
      <c r="E8" s="14"/>
      <c r="F8" s="80">
        <v>78528</v>
      </c>
      <c r="G8" s="22">
        <v>78944</v>
      </c>
      <c r="H8" s="123">
        <v>80387</v>
      </c>
      <c r="I8" s="24"/>
      <c r="J8" s="328"/>
      <c r="K8" s="331"/>
      <c r="L8" s="331"/>
      <c r="M8" s="13" t="s">
        <v>36</v>
      </c>
      <c r="N8" s="14"/>
      <c r="O8" s="232">
        <v>99558</v>
      </c>
      <c r="P8" s="233">
        <v>81198</v>
      </c>
      <c r="Q8" s="234">
        <v>74503</v>
      </c>
    </row>
    <row r="9" spans="1:17" ht="26.25" customHeight="1">
      <c r="A9" s="328"/>
      <c r="B9" s="316" t="s">
        <v>60</v>
      </c>
      <c r="C9" s="317"/>
      <c r="D9" s="317"/>
      <c r="E9" s="14" t="s">
        <v>55</v>
      </c>
      <c r="F9" s="80">
        <v>78528</v>
      </c>
      <c r="G9" s="22">
        <v>78944</v>
      </c>
      <c r="H9" s="123">
        <v>80387</v>
      </c>
      <c r="I9" s="8"/>
      <c r="J9" s="328"/>
      <c r="K9" s="331"/>
      <c r="L9" s="332"/>
      <c r="M9" s="13" t="s">
        <v>37</v>
      </c>
      <c r="N9" s="14" t="s">
        <v>124</v>
      </c>
      <c r="O9" s="232"/>
      <c r="P9" s="233"/>
      <c r="Q9" s="234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83">
        <f>IF(F9=0,0,F9/F7)</f>
        <v>0.8906733811970465</v>
      </c>
      <c r="G10" s="26">
        <f>IF(G9=0,0,G9/G7)</f>
        <v>0.8885487247596966</v>
      </c>
      <c r="H10" s="124">
        <f>IF(H9=0,0,H9/H7)</f>
        <v>0.8995054158087906</v>
      </c>
      <c r="I10" s="8"/>
      <c r="J10" s="328"/>
      <c r="K10" s="332"/>
      <c r="L10" s="333" t="s">
        <v>78</v>
      </c>
      <c r="M10" s="334"/>
      <c r="N10" s="28"/>
      <c r="O10" s="232">
        <v>166161</v>
      </c>
      <c r="P10" s="233">
        <v>172925</v>
      </c>
      <c r="Q10" s="234">
        <v>161954</v>
      </c>
    </row>
    <row r="11" spans="1:17" ht="26.25" customHeight="1">
      <c r="A11" s="328"/>
      <c r="B11" s="316" t="s">
        <v>3</v>
      </c>
      <c r="C11" s="317"/>
      <c r="D11" s="317"/>
      <c r="E11" s="14" t="s">
        <v>73</v>
      </c>
      <c r="F11" s="80">
        <v>74110</v>
      </c>
      <c r="G11" s="22">
        <v>74621</v>
      </c>
      <c r="H11" s="123">
        <v>75994</v>
      </c>
      <c r="I11" s="8"/>
      <c r="J11" s="328"/>
      <c r="K11" s="317" t="s">
        <v>79</v>
      </c>
      <c r="L11" s="317"/>
      <c r="M11" s="317"/>
      <c r="N11" s="14" t="s">
        <v>55</v>
      </c>
      <c r="O11" s="235">
        <v>746314</v>
      </c>
      <c r="P11" s="233">
        <v>766190</v>
      </c>
      <c r="Q11" s="234">
        <v>758386</v>
      </c>
    </row>
    <row r="12" spans="1:17" ht="26.25" customHeight="1">
      <c r="A12" s="328"/>
      <c r="B12" s="316" t="s">
        <v>74</v>
      </c>
      <c r="C12" s="317"/>
      <c r="D12" s="317"/>
      <c r="E12" s="14" t="s">
        <v>75</v>
      </c>
      <c r="F12" s="183">
        <f>IF(F11=0,0,F11/F9)</f>
        <v>0.9437398125509372</v>
      </c>
      <c r="G12" s="26">
        <f>IF(G11=0,0,G11/G9)</f>
        <v>0.9452396635589785</v>
      </c>
      <c r="H12" s="124">
        <f>IF(H11=0,0,H11/H9)</f>
        <v>0.9453518603754338</v>
      </c>
      <c r="I12" s="8"/>
      <c r="J12" s="328"/>
      <c r="K12" s="330" t="s">
        <v>51</v>
      </c>
      <c r="L12" s="316" t="s">
        <v>63</v>
      </c>
      <c r="M12" s="317"/>
      <c r="N12" s="14"/>
      <c r="O12" s="232">
        <v>510273</v>
      </c>
      <c r="P12" s="233">
        <v>540815</v>
      </c>
      <c r="Q12" s="234">
        <v>543907</v>
      </c>
    </row>
    <row r="13" spans="1:17" ht="26.25" customHeight="1">
      <c r="A13" s="328"/>
      <c r="B13" s="316" t="s">
        <v>4</v>
      </c>
      <c r="C13" s="317"/>
      <c r="D13" s="317"/>
      <c r="E13" s="14"/>
      <c r="F13" s="82">
        <v>736</v>
      </c>
      <c r="G13" s="31">
        <v>736</v>
      </c>
      <c r="H13" s="125">
        <v>736</v>
      </c>
      <c r="I13" s="8"/>
      <c r="J13" s="328"/>
      <c r="K13" s="331"/>
      <c r="L13" s="330" t="s">
        <v>21</v>
      </c>
      <c r="M13" s="13" t="s">
        <v>34</v>
      </c>
      <c r="N13" s="14"/>
      <c r="O13" s="232">
        <v>50410</v>
      </c>
      <c r="P13" s="233">
        <v>55848</v>
      </c>
      <c r="Q13" s="234">
        <v>58461</v>
      </c>
    </row>
    <row r="14" spans="1:17" ht="26.25" customHeight="1">
      <c r="A14" s="328"/>
      <c r="B14" s="316" t="s">
        <v>5</v>
      </c>
      <c r="C14" s="317"/>
      <c r="D14" s="317"/>
      <c r="E14" s="14"/>
      <c r="F14" s="82">
        <v>1089</v>
      </c>
      <c r="G14" s="31">
        <v>1089</v>
      </c>
      <c r="H14" s="125">
        <v>1089</v>
      </c>
      <c r="I14" s="8"/>
      <c r="J14" s="328"/>
      <c r="K14" s="331"/>
      <c r="L14" s="332"/>
      <c r="M14" s="13" t="s">
        <v>38</v>
      </c>
      <c r="N14" s="14"/>
      <c r="O14" s="232"/>
      <c r="P14" s="233"/>
      <c r="Q14" s="234"/>
    </row>
    <row r="15" spans="1:17" ht="26.25" customHeight="1" thickBot="1">
      <c r="A15" s="329"/>
      <c r="B15" s="322" t="s">
        <v>116</v>
      </c>
      <c r="C15" s="323"/>
      <c r="D15" s="323"/>
      <c r="E15" s="34"/>
      <c r="F15" s="83">
        <v>1089</v>
      </c>
      <c r="G15" s="36">
        <v>1089</v>
      </c>
      <c r="H15" s="126">
        <v>1089</v>
      </c>
      <c r="I15" s="8"/>
      <c r="J15" s="328"/>
      <c r="K15" s="332"/>
      <c r="L15" s="333" t="s">
        <v>39</v>
      </c>
      <c r="M15" s="334"/>
      <c r="N15" s="28"/>
      <c r="O15" s="232">
        <v>236041</v>
      </c>
      <c r="P15" s="233">
        <v>225375</v>
      </c>
      <c r="Q15" s="234">
        <v>214479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63">
        <v>28659449</v>
      </c>
      <c r="G16" s="19">
        <v>29000493</v>
      </c>
      <c r="H16" s="122">
        <v>29308556</v>
      </c>
      <c r="I16" s="8"/>
      <c r="J16" s="329"/>
      <c r="K16" s="322" t="s">
        <v>81</v>
      </c>
      <c r="L16" s="323"/>
      <c r="M16" s="323"/>
      <c r="N16" s="34" t="s">
        <v>73</v>
      </c>
      <c r="O16" s="39">
        <f>O5-O11</f>
        <v>443676</v>
      </c>
      <c r="P16" s="40">
        <f>P5-P11</f>
        <v>412187</v>
      </c>
      <c r="Q16" s="41">
        <f>Q5-Q11</f>
        <v>418826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80">
        <v>5095767</v>
      </c>
      <c r="G17" s="22">
        <v>5188472</v>
      </c>
      <c r="H17" s="123">
        <v>5272867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229">
        <v>466401</v>
      </c>
      <c r="P17" s="230">
        <v>393882</v>
      </c>
      <c r="Q17" s="231">
        <v>397025</v>
      </c>
    </row>
    <row r="18" spans="1:17" ht="26.25" customHeight="1">
      <c r="A18" s="338"/>
      <c r="B18" s="350"/>
      <c r="C18" s="316" t="s">
        <v>9</v>
      </c>
      <c r="D18" s="317"/>
      <c r="E18" s="14"/>
      <c r="F18" s="80">
        <v>12063360</v>
      </c>
      <c r="G18" s="22">
        <v>12258360</v>
      </c>
      <c r="H18" s="123">
        <v>12407560</v>
      </c>
      <c r="I18" s="8"/>
      <c r="J18" s="328"/>
      <c r="K18" s="330" t="s">
        <v>21</v>
      </c>
      <c r="L18" s="316" t="s">
        <v>103</v>
      </c>
      <c r="M18" s="317"/>
      <c r="N18" s="14"/>
      <c r="O18" s="232">
        <v>204600</v>
      </c>
      <c r="P18" s="233">
        <v>195000</v>
      </c>
      <c r="Q18" s="234">
        <v>149200</v>
      </c>
    </row>
    <row r="19" spans="1:17" ht="26.25" customHeight="1">
      <c r="A19" s="338"/>
      <c r="B19" s="350"/>
      <c r="C19" s="316" t="s">
        <v>10</v>
      </c>
      <c r="D19" s="317"/>
      <c r="E19" s="14"/>
      <c r="F19" s="80">
        <v>1212469</v>
      </c>
      <c r="G19" s="22">
        <v>1218207</v>
      </c>
      <c r="H19" s="123">
        <v>1220126</v>
      </c>
      <c r="I19" s="8"/>
      <c r="J19" s="328"/>
      <c r="K19" s="332"/>
      <c r="L19" s="316" t="s">
        <v>78</v>
      </c>
      <c r="M19" s="317"/>
      <c r="N19" s="14"/>
      <c r="O19" s="235">
        <v>83224</v>
      </c>
      <c r="P19" s="233">
        <v>87235</v>
      </c>
      <c r="Q19" s="234">
        <v>143839</v>
      </c>
    </row>
    <row r="20" spans="1:17" ht="26.25" customHeight="1">
      <c r="A20" s="338"/>
      <c r="B20" s="350"/>
      <c r="C20" s="316" t="s">
        <v>11</v>
      </c>
      <c r="D20" s="317"/>
      <c r="E20" s="14"/>
      <c r="F20" s="80">
        <v>10287853</v>
      </c>
      <c r="G20" s="22">
        <v>10335454</v>
      </c>
      <c r="H20" s="123">
        <v>10408003</v>
      </c>
      <c r="I20" s="8"/>
      <c r="J20" s="328"/>
      <c r="K20" s="316" t="s">
        <v>86</v>
      </c>
      <c r="L20" s="317"/>
      <c r="M20" s="317"/>
      <c r="N20" s="42" t="s">
        <v>87</v>
      </c>
      <c r="O20" s="232">
        <v>906568</v>
      </c>
      <c r="P20" s="233">
        <v>814426</v>
      </c>
      <c r="Q20" s="234">
        <v>790320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84">
        <v>9609010</v>
      </c>
      <c r="G21" s="40">
        <v>9794420</v>
      </c>
      <c r="H21" s="127">
        <v>9963210</v>
      </c>
      <c r="I21" s="8"/>
      <c r="J21" s="328"/>
      <c r="K21" s="330" t="s">
        <v>21</v>
      </c>
      <c r="L21" s="316" t="s">
        <v>88</v>
      </c>
      <c r="M21" s="317"/>
      <c r="N21" s="14"/>
      <c r="O21" s="232">
        <v>415858</v>
      </c>
      <c r="P21" s="233">
        <v>341044</v>
      </c>
      <c r="Q21" s="234">
        <v>308063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207">
        <v>339</v>
      </c>
      <c r="G22" s="208">
        <v>339</v>
      </c>
      <c r="H22" s="209">
        <v>341</v>
      </c>
      <c r="I22" s="8"/>
      <c r="J22" s="328"/>
      <c r="K22" s="331"/>
      <c r="L22" s="47" t="s">
        <v>21</v>
      </c>
      <c r="M22" s="13" t="s">
        <v>114</v>
      </c>
      <c r="N22" s="14"/>
      <c r="O22" s="232"/>
      <c r="P22" s="233"/>
      <c r="Q22" s="234"/>
    </row>
    <row r="23" spans="1:17" ht="26.25" customHeight="1">
      <c r="A23" s="328"/>
      <c r="B23" s="316" t="s">
        <v>13</v>
      </c>
      <c r="C23" s="317"/>
      <c r="D23" s="317"/>
      <c r="E23" s="14"/>
      <c r="F23" s="210" t="s">
        <v>130</v>
      </c>
      <c r="G23" s="211" t="s">
        <v>130</v>
      </c>
      <c r="H23" s="212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232">
        <v>490710</v>
      </c>
      <c r="P23" s="233">
        <v>473382</v>
      </c>
      <c r="Q23" s="234">
        <v>482257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210"/>
      <c r="G24" s="211"/>
      <c r="H24" s="213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-440167</v>
      </c>
      <c r="P24" s="40">
        <f>P17-P20</f>
        <v>-420544</v>
      </c>
      <c r="Q24" s="41">
        <f>Q17-Q20</f>
        <v>-393295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210" t="s">
        <v>183</v>
      </c>
      <c r="G25" s="211" t="s">
        <v>183</v>
      </c>
      <c r="H25" s="212" t="s">
        <v>183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3509</v>
      </c>
      <c r="P25" s="51">
        <f>P16+P24</f>
        <v>-8357</v>
      </c>
      <c r="Q25" s="52">
        <f>Q16+Q24</f>
        <v>25531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189"/>
      <c r="G26" s="22"/>
      <c r="H26" s="123"/>
      <c r="I26" s="8"/>
      <c r="J26" s="324" t="s">
        <v>41</v>
      </c>
      <c r="K26" s="325"/>
      <c r="L26" s="325"/>
      <c r="M26" s="325"/>
      <c r="N26" s="4" t="s">
        <v>58</v>
      </c>
      <c r="O26" s="236">
        <v>674</v>
      </c>
      <c r="P26" s="237">
        <v>395</v>
      </c>
      <c r="Q26" s="238">
        <v>50</v>
      </c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200"/>
      <c r="G27" s="31"/>
      <c r="H27" s="125"/>
      <c r="I27" s="8"/>
      <c r="J27" s="324" t="s">
        <v>94</v>
      </c>
      <c r="K27" s="325"/>
      <c r="L27" s="325"/>
      <c r="M27" s="325"/>
      <c r="N27" s="4" t="s">
        <v>106</v>
      </c>
      <c r="O27" s="236">
        <v>31960</v>
      </c>
      <c r="P27" s="237">
        <v>34796</v>
      </c>
      <c r="Q27" s="238">
        <v>26044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200"/>
      <c r="G28" s="31"/>
      <c r="H28" s="125"/>
      <c r="I28" s="8"/>
      <c r="J28" s="324" t="s">
        <v>95</v>
      </c>
      <c r="K28" s="325"/>
      <c r="L28" s="325"/>
      <c r="M28" s="325"/>
      <c r="N28" s="4" t="s">
        <v>107</v>
      </c>
      <c r="O28" s="88"/>
      <c r="P28" s="54"/>
      <c r="Q28" s="131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82">
        <v>27685</v>
      </c>
      <c r="G29" s="31">
        <v>28058</v>
      </c>
      <c r="H29" s="125">
        <v>28366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34795</v>
      </c>
      <c r="P29" s="51">
        <f>P25-P26+P27-P28</f>
        <v>26044</v>
      </c>
      <c r="Q29" s="52">
        <f>Q25-Q26+Q27-Q28</f>
        <v>51525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200"/>
      <c r="G30" s="31"/>
      <c r="H30" s="125"/>
      <c r="I30" s="8"/>
      <c r="J30" s="324" t="s">
        <v>97</v>
      </c>
      <c r="K30" s="325"/>
      <c r="L30" s="325"/>
      <c r="M30" s="325"/>
      <c r="N30" s="4" t="s">
        <v>109</v>
      </c>
      <c r="O30" s="236">
        <v>2768</v>
      </c>
      <c r="P30" s="237">
        <v>138</v>
      </c>
      <c r="Q30" s="238">
        <v>9421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82">
        <v>24888</v>
      </c>
      <c r="G31" s="31">
        <v>25622</v>
      </c>
      <c r="H31" s="125">
        <v>25984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32027</v>
      </c>
      <c r="P31" s="51">
        <f>P29-P30</f>
        <v>25906</v>
      </c>
      <c r="Q31" s="52">
        <f>Q29-Q30</f>
        <v>42104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84">
        <v>9170685</v>
      </c>
      <c r="G32" s="149">
        <v>9269721</v>
      </c>
      <c r="H32" s="201">
        <v>9446002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0.9619781022841918</v>
      </c>
      <c r="P32" s="57">
        <f>IF(P5=0,0,P5/(P11+P23))</f>
        <v>0.9506321536788505</v>
      </c>
      <c r="Q32" s="58">
        <f>IF(Q5=0,0,Q5/(Q11+Q23))</f>
        <v>0.9488724798350533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200"/>
      <c r="G33" s="31"/>
      <c r="H33" s="125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54</v>
      </c>
      <c r="F34" s="184">
        <v>9170685</v>
      </c>
      <c r="G34" s="149">
        <v>9269721</v>
      </c>
      <c r="H34" s="201">
        <v>9446002</v>
      </c>
      <c r="I34" s="8"/>
      <c r="J34" s="324" t="s">
        <v>111</v>
      </c>
      <c r="K34" s="325"/>
      <c r="L34" s="325"/>
      <c r="M34" s="325"/>
      <c r="N34" s="4"/>
      <c r="O34" s="236">
        <v>348943</v>
      </c>
      <c r="P34" s="237">
        <v>341358</v>
      </c>
      <c r="Q34" s="238">
        <v>380296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55</v>
      </c>
      <c r="F35" s="184">
        <v>7583588</v>
      </c>
      <c r="G35" s="149">
        <v>7587248</v>
      </c>
      <c r="H35" s="201">
        <v>7712575</v>
      </c>
      <c r="I35" s="8"/>
      <c r="J35" s="318" t="s">
        <v>21</v>
      </c>
      <c r="K35" s="319"/>
      <c r="L35" s="315" t="s">
        <v>40</v>
      </c>
      <c r="M35" s="321"/>
      <c r="N35" s="4"/>
      <c r="O35" s="236">
        <v>336591</v>
      </c>
      <c r="P35" s="237">
        <v>323807</v>
      </c>
      <c r="Q35" s="238">
        <v>297702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185">
        <f>IF(F35=0,0,F35/F34)</f>
        <v>0.8269380095380007</v>
      </c>
      <c r="G36" s="60">
        <f>IF(G35=0,0,G35/G34)</f>
        <v>0.81849798931381</v>
      </c>
      <c r="H36" s="133">
        <f>IF(H35=0,0,H35/H34)</f>
        <v>0.8164909344715362</v>
      </c>
      <c r="I36" s="8"/>
      <c r="J36" s="324" t="s">
        <v>115</v>
      </c>
      <c r="K36" s="325"/>
      <c r="L36" s="325"/>
      <c r="M36" s="325"/>
      <c r="N36" s="4"/>
      <c r="O36" s="236">
        <v>7475164</v>
      </c>
      <c r="P36" s="237">
        <v>7196782</v>
      </c>
      <c r="Q36" s="238">
        <v>6863725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88">
        <v>79881</v>
      </c>
      <c r="G37" s="19">
        <v>71122</v>
      </c>
      <c r="H37" s="122">
        <v>79299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80">
        <v>919369</v>
      </c>
      <c r="G38" s="22">
        <v>922598</v>
      </c>
      <c r="H38" s="123">
        <v>935633</v>
      </c>
      <c r="I38" s="8"/>
    </row>
    <row r="39" spans="1:9" ht="26.25" customHeight="1">
      <c r="A39" s="338"/>
      <c r="B39" s="350" t="s">
        <v>21</v>
      </c>
      <c r="C39" s="316" t="s">
        <v>22</v>
      </c>
      <c r="D39" s="317"/>
      <c r="E39" s="14"/>
      <c r="F39" s="80">
        <v>485836</v>
      </c>
      <c r="G39" s="22">
        <v>516796</v>
      </c>
      <c r="H39" s="123">
        <v>510204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80">
        <v>433533</v>
      </c>
      <c r="G40" s="22">
        <v>405802</v>
      </c>
      <c r="H40" s="123">
        <v>425429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80">
        <v>237774</v>
      </c>
      <c r="G41" s="22">
        <v>245852</v>
      </c>
      <c r="H41" s="123">
        <v>225711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186">
        <f>F37+F38+F41</f>
        <v>1237024</v>
      </c>
      <c r="G42" s="40">
        <f>G37+G38+G41</f>
        <v>1239572</v>
      </c>
      <c r="H42" s="127">
        <f>H37+H38+H41</f>
        <v>1240643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214" t="s">
        <v>158</v>
      </c>
      <c r="G43" s="215" t="s">
        <v>158</v>
      </c>
      <c r="H43" s="216" t="s">
        <v>158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7">
        <v>2047</v>
      </c>
      <c r="G44" s="218">
        <v>2047</v>
      </c>
      <c r="H44" s="219">
        <v>2047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220" t="s">
        <v>214</v>
      </c>
      <c r="G45" s="221" t="s">
        <v>214</v>
      </c>
      <c r="H45" s="222" t="s">
        <v>214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223">
        <v>121.7</v>
      </c>
      <c r="G46" s="224">
        <v>121.5</v>
      </c>
      <c r="H46" s="225">
        <v>121.6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223">
        <v>121.2</v>
      </c>
      <c r="G47" s="224">
        <v>121.6</v>
      </c>
      <c r="H47" s="225">
        <v>121.3</v>
      </c>
      <c r="I47" s="8"/>
    </row>
    <row r="48" spans="1:9" ht="26.25" customHeight="1">
      <c r="A48" s="338"/>
      <c r="B48" s="342"/>
      <c r="C48" s="350" t="s">
        <v>21</v>
      </c>
      <c r="D48" s="13" t="s">
        <v>70</v>
      </c>
      <c r="E48" s="14"/>
      <c r="F48" s="223">
        <v>64.1</v>
      </c>
      <c r="G48" s="224">
        <v>68.1</v>
      </c>
      <c r="H48" s="225">
        <v>66.1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223">
        <v>57.1</v>
      </c>
      <c r="G49" s="224">
        <v>53.5</v>
      </c>
      <c r="H49" s="225">
        <v>55.2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223">
        <v>2.1</v>
      </c>
      <c r="G50" s="224">
        <v>12.9</v>
      </c>
      <c r="H50" s="225">
        <v>3.2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7">
        <v>413</v>
      </c>
      <c r="G51" s="218">
        <v>413</v>
      </c>
      <c r="H51" s="219">
        <v>413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226" t="s">
        <v>215</v>
      </c>
      <c r="G52" s="227" t="s">
        <v>215</v>
      </c>
      <c r="H52" s="228" t="s">
        <v>215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207">
        <v>5</v>
      </c>
      <c r="G53" s="208">
        <v>6</v>
      </c>
      <c r="H53" s="209">
        <v>6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7">
        <v>5</v>
      </c>
      <c r="G54" s="218">
        <v>5</v>
      </c>
      <c r="H54" s="219">
        <v>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10</v>
      </c>
      <c r="G55" s="40">
        <f>G53+G54</f>
        <v>11</v>
      </c>
      <c r="H55" s="41">
        <f>H53+H54</f>
        <v>11</v>
      </c>
    </row>
  </sheetData>
  <sheetProtection/>
  <mergeCells count="96"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B21:D21"/>
    <mergeCell ref="K21:K23"/>
    <mergeCell ref="L21:M21"/>
    <mergeCell ref="K20:M20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3:B34"/>
    <mergeCell ref="C33:D33"/>
    <mergeCell ref="J33:M33"/>
    <mergeCell ref="C34:D34"/>
    <mergeCell ref="J34:M34"/>
    <mergeCell ref="B31:D31"/>
    <mergeCell ref="J31:M31"/>
    <mergeCell ref="B32:D32"/>
    <mergeCell ref="J32:M3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282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27120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1328062</v>
      </c>
      <c r="P5" s="11">
        <v>1224913</v>
      </c>
      <c r="Q5" s="12">
        <v>1160879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30773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541082</v>
      </c>
      <c r="P6" s="16">
        <v>536401</v>
      </c>
      <c r="Q6" s="17">
        <v>545759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61010</v>
      </c>
      <c r="G7" s="19">
        <v>61316</v>
      </c>
      <c r="H7" s="20">
        <v>61463</v>
      </c>
      <c r="I7" s="8"/>
      <c r="J7" s="328"/>
      <c r="K7" s="331"/>
      <c r="L7" s="330" t="s">
        <v>223</v>
      </c>
      <c r="M7" s="13" t="s">
        <v>35</v>
      </c>
      <c r="N7" s="14"/>
      <c r="O7" s="15">
        <v>511888</v>
      </c>
      <c r="P7" s="16">
        <v>507229</v>
      </c>
      <c r="Q7" s="17">
        <v>545683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40630</v>
      </c>
      <c r="G8" s="22">
        <v>40907</v>
      </c>
      <c r="H8" s="23">
        <v>41163</v>
      </c>
      <c r="I8" s="24"/>
      <c r="J8" s="328"/>
      <c r="K8" s="331"/>
      <c r="L8" s="331"/>
      <c r="M8" s="13" t="s">
        <v>36</v>
      </c>
      <c r="N8" s="14"/>
      <c r="O8" s="15"/>
      <c r="P8" s="16"/>
      <c r="Q8" s="17"/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40630</v>
      </c>
      <c r="G9" s="22">
        <v>40907</v>
      </c>
      <c r="H9" s="23">
        <v>41163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0.6659564005900672</v>
      </c>
      <c r="G10" s="26">
        <f>IF(G9=0,0,G9/G7)</f>
        <v>0.6671504990540805</v>
      </c>
      <c r="H10" s="27">
        <f>IF(H9=0,0,H9/H7)</f>
        <v>0.6697199941428176</v>
      </c>
      <c r="I10" s="8"/>
      <c r="J10" s="328"/>
      <c r="K10" s="332"/>
      <c r="L10" s="333" t="s">
        <v>78</v>
      </c>
      <c r="M10" s="334"/>
      <c r="N10" s="28"/>
      <c r="O10" s="15">
        <v>784905</v>
      </c>
      <c r="P10" s="16">
        <v>686206</v>
      </c>
      <c r="Q10" s="271">
        <v>613179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38317</v>
      </c>
      <c r="G11" s="22">
        <v>38720</v>
      </c>
      <c r="H11" s="23">
        <v>39086</v>
      </c>
      <c r="I11" s="8"/>
      <c r="J11" s="328"/>
      <c r="K11" s="317" t="s">
        <v>79</v>
      </c>
      <c r="L11" s="317"/>
      <c r="M11" s="317"/>
      <c r="N11" s="14" t="s">
        <v>227</v>
      </c>
      <c r="O11" s="29">
        <v>798470</v>
      </c>
      <c r="P11" s="16">
        <v>751882</v>
      </c>
      <c r="Q11" s="17">
        <v>684291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0.943071621954221</v>
      </c>
      <c r="G12" s="26">
        <f>IF(G11=0,0,G11/G9)</f>
        <v>0.9465372674603368</v>
      </c>
      <c r="H12" s="27">
        <f>IF(H11=0,0,H11/H9)</f>
        <v>0.9495420644753784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443085</v>
      </c>
      <c r="P12" s="16">
        <v>422970</v>
      </c>
      <c r="Q12" s="17">
        <v>385273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1770</v>
      </c>
      <c r="G13" s="31">
        <v>1770</v>
      </c>
      <c r="H13" s="32">
        <v>1770</v>
      </c>
      <c r="I13" s="8"/>
      <c r="J13" s="328"/>
      <c r="K13" s="331"/>
      <c r="L13" s="330" t="s">
        <v>230</v>
      </c>
      <c r="M13" s="13" t="s">
        <v>34</v>
      </c>
      <c r="N13" s="14"/>
      <c r="O13" s="15">
        <v>49170</v>
      </c>
      <c r="P13" s="16">
        <v>49998</v>
      </c>
      <c r="Q13" s="17">
        <v>50532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909</v>
      </c>
      <c r="G14" s="31">
        <v>913</v>
      </c>
      <c r="H14" s="32">
        <v>913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909</v>
      </c>
      <c r="G15" s="36">
        <v>913</v>
      </c>
      <c r="H15" s="37">
        <v>913</v>
      </c>
      <c r="I15" s="8"/>
      <c r="J15" s="328"/>
      <c r="K15" s="332"/>
      <c r="L15" s="333" t="s">
        <v>39</v>
      </c>
      <c r="M15" s="334"/>
      <c r="N15" s="28"/>
      <c r="O15" s="15">
        <v>354555</v>
      </c>
      <c r="P15" s="16">
        <v>326772</v>
      </c>
      <c r="Q15" s="17">
        <v>298418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35643119</v>
      </c>
      <c r="G16" s="19">
        <v>36041577</v>
      </c>
      <c r="H16" s="20">
        <v>36441197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529592</v>
      </c>
      <c r="P16" s="40">
        <f>P5-P11</f>
        <v>473031</v>
      </c>
      <c r="Q16" s="41">
        <f>Q5-Q11</f>
        <v>476588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9049579</v>
      </c>
      <c r="G17" s="22">
        <v>9208679</v>
      </c>
      <c r="H17" s="23">
        <v>9369649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524750</v>
      </c>
      <c r="P17" s="11">
        <v>595322</v>
      </c>
      <c r="Q17" s="12">
        <v>596752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16356234</v>
      </c>
      <c r="G18" s="22">
        <v>16525634</v>
      </c>
      <c r="H18" s="23">
        <v>16684034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173500</v>
      </c>
      <c r="P18" s="16">
        <v>169400</v>
      </c>
      <c r="Q18" s="17">
        <v>158400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2295612</v>
      </c>
      <c r="G19" s="22">
        <v>2308096</v>
      </c>
      <c r="H19" s="23">
        <v>2312068</v>
      </c>
      <c r="I19" s="8"/>
      <c r="J19" s="328"/>
      <c r="K19" s="332"/>
      <c r="L19" s="316" t="s">
        <v>78</v>
      </c>
      <c r="M19" s="317"/>
      <c r="N19" s="14"/>
      <c r="O19" s="29">
        <v>115095</v>
      </c>
      <c r="P19" s="16">
        <v>84920</v>
      </c>
      <c r="Q19" s="271">
        <v>99173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7941694</v>
      </c>
      <c r="G20" s="22">
        <v>7999168</v>
      </c>
      <c r="H20" s="23">
        <v>8075446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1050785</v>
      </c>
      <c r="P20" s="16">
        <v>1067046</v>
      </c>
      <c r="Q20" s="17">
        <v>1069966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16661000</v>
      </c>
      <c r="G21" s="40">
        <v>16971500</v>
      </c>
      <c r="H21" s="41">
        <v>17293300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396956</v>
      </c>
      <c r="P21" s="16">
        <v>391502</v>
      </c>
      <c r="Q21" s="17">
        <v>394196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272">
        <v>230</v>
      </c>
      <c r="G22" s="273">
        <v>231</v>
      </c>
      <c r="H22" s="274">
        <v>265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235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647743</v>
      </c>
      <c r="P23" s="16">
        <v>668587</v>
      </c>
      <c r="Q23" s="17">
        <v>670346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-526035</v>
      </c>
      <c r="P24" s="40">
        <f>P17-P20</f>
        <v>-471724</v>
      </c>
      <c r="Q24" s="41">
        <f>Q17-Q20</f>
        <v>-473214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3557</v>
      </c>
      <c r="P25" s="51">
        <f>P16+P24</f>
        <v>1307</v>
      </c>
      <c r="Q25" s="52">
        <f>Q16+Q24</f>
        <v>3374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>
        <v>4003</v>
      </c>
      <c r="P26" s="54">
        <v>2845</v>
      </c>
      <c r="Q26" s="55">
        <v>1500</v>
      </c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21600</v>
      </c>
      <c r="G27" s="31">
        <v>21600</v>
      </c>
      <c r="H27" s="32">
        <v>21600</v>
      </c>
      <c r="I27" s="8"/>
      <c r="J27" s="324" t="s">
        <v>94</v>
      </c>
      <c r="K27" s="325"/>
      <c r="L27" s="325"/>
      <c r="M27" s="325"/>
      <c r="N27" s="4" t="s">
        <v>239</v>
      </c>
      <c r="O27" s="53">
        <v>13457</v>
      </c>
      <c r="P27" s="54">
        <v>13011</v>
      </c>
      <c r="Q27" s="275">
        <v>11474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16459</v>
      </c>
      <c r="G29" s="31">
        <v>18412</v>
      </c>
      <c r="H29" s="32">
        <v>18973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13011</v>
      </c>
      <c r="P29" s="51">
        <f>P25-P26+P27-P28</f>
        <v>11473</v>
      </c>
      <c r="Q29" s="52">
        <f>Q25-Q26+Q27-Q28</f>
        <v>13348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3"/>
      <c r="P30" s="54">
        <v>500</v>
      </c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12100</v>
      </c>
      <c r="G31" s="31">
        <v>12857</v>
      </c>
      <c r="H31" s="32">
        <v>13295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13011</v>
      </c>
      <c r="P31" s="51">
        <f>P29-P30</f>
        <v>10973</v>
      </c>
      <c r="Q31" s="52">
        <f>Q29-Q30</f>
        <v>13348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4522914</v>
      </c>
      <c r="G32" s="31">
        <v>4719440</v>
      </c>
      <c r="H32" s="32">
        <v>4934295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0.9183031821730271</v>
      </c>
      <c r="P32" s="57">
        <f>IF(P5=0,0,P5/(P11+P23))</f>
        <v>0.8623299769301548</v>
      </c>
      <c r="Q32" s="58">
        <f>IF(Q5=0,0,Q5/(Q11+Q23))</f>
        <v>0.8569668479452429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4522914</v>
      </c>
      <c r="G34" s="31">
        <v>4719440</v>
      </c>
      <c r="H34" s="32">
        <v>4934295</v>
      </c>
      <c r="I34" s="8"/>
      <c r="J34" s="324" t="s">
        <v>111</v>
      </c>
      <c r="K34" s="325"/>
      <c r="L34" s="325"/>
      <c r="M34" s="325"/>
      <c r="N34" s="4"/>
      <c r="O34" s="53">
        <v>900000</v>
      </c>
      <c r="P34" s="54">
        <v>771126</v>
      </c>
      <c r="Q34" s="55">
        <v>712352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4121633</v>
      </c>
      <c r="G35" s="31">
        <v>4102188</v>
      </c>
      <c r="H35" s="32">
        <v>4352399</v>
      </c>
      <c r="I35" s="8"/>
      <c r="J35" s="318" t="s">
        <v>246</v>
      </c>
      <c r="K35" s="319"/>
      <c r="L35" s="315" t="s">
        <v>40</v>
      </c>
      <c r="M35" s="321"/>
      <c r="N35" s="4"/>
      <c r="O35" s="53">
        <v>598249</v>
      </c>
      <c r="P35" s="54">
        <v>537034</v>
      </c>
      <c r="Q35" s="275">
        <v>528320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0.9112782157697449</v>
      </c>
      <c r="G36" s="60">
        <f>IF(G35=0,0,G35/G34)</f>
        <v>0.8692107538182496</v>
      </c>
      <c r="H36" s="61">
        <f>IF(H35=0,0,H35/H34)</f>
        <v>0.8820710962761651</v>
      </c>
      <c r="I36" s="8"/>
      <c r="J36" s="324" t="s">
        <v>115</v>
      </c>
      <c r="K36" s="325"/>
      <c r="L36" s="325"/>
      <c r="M36" s="325"/>
      <c r="N36" s="4"/>
      <c r="O36" s="53">
        <v>9453838</v>
      </c>
      <c r="P36" s="54">
        <v>8954651</v>
      </c>
      <c r="Q36" s="55">
        <v>8442705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/>
      <c r="G37" s="19"/>
      <c r="H37" s="20"/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847963</v>
      </c>
      <c r="G38" s="22">
        <v>871665</v>
      </c>
      <c r="H38" s="23">
        <v>826317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425553</v>
      </c>
      <c r="G39" s="22">
        <v>395428</v>
      </c>
      <c r="H39" s="23">
        <v>369388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422410</v>
      </c>
      <c r="G40" s="22">
        <v>476237</v>
      </c>
      <c r="H40" s="23">
        <v>456929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598250</v>
      </c>
      <c r="G41" s="22">
        <v>548804</v>
      </c>
      <c r="H41" s="23">
        <v>528320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1446213</v>
      </c>
      <c r="G42" s="40">
        <f>G37+G38+G41</f>
        <v>1420469</v>
      </c>
      <c r="H42" s="41">
        <f>H37+H38+H41</f>
        <v>1354637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217</v>
      </c>
      <c r="G43" s="71" t="s">
        <v>218</v>
      </c>
      <c r="H43" s="112" t="s">
        <v>218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2058</v>
      </c>
      <c r="G44" s="22">
        <v>2058</v>
      </c>
      <c r="H44" s="23">
        <v>2058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35886</v>
      </c>
      <c r="G45" s="66">
        <v>35886</v>
      </c>
      <c r="H45" s="67">
        <v>35886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124.2</v>
      </c>
      <c r="G46" s="31">
        <v>123.6</v>
      </c>
      <c r="H46" s="32">
        <v>125.37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205.7</v>
      </c>
      <c r="G47" s="31">
        <v>212.5</v>
      </c>
      <c r="H47" s="32">
        <v>189.85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103.2</v>
      </c>
      <c r="G48" s="31">
        <v>96.4</v>
      </c>
      <c r="H48" s="32">
        <v>84.86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102.5</v>
      </c>
      <c r="G49" s="31">
        <v>116.1</v>
      </c>
      <c r="H49" s="32">
        <v>104.98</v>
      </c>
      <c r="I49" s="8"/>
    </row>
    <row r="50" spans="1:11" ht="26.25" customHeight="1">
      <c r="A50" s="338"/>
      <c r="B50" s="344" t="s">
        <v>44</v>
      </c>
      <c r="C50" s="345"/>
      <c r="D50" s="13" t="s">
        <v>28</v>
      </c>
      <c r="E50" s="14"/>
      <c r="F50" s="30">
        <v>1</v>
      </c>
      <c r="G50" s="31">
        <v>1.4</v>
      </c>
      <c r="H50" s="32">
        <v>0.4</v>
      </c>
      <c r="I50" s="8"/>
      <c r="K50" s="2">
        <v>0</v>
      </c>
    </row>
    <row r="51" spans="1:9" ht="26.25" customHeight="1">
      <c r="A51" s="338"/>
      <c r="B51" s="346"/>
      <c r="C51" s="347"/>
      <c r="D51" s="13" t="s">
        <v>117</v>
      </c>
      <c r="E51" s="14"/>
      <c r="F51" s="21">
        <v>450</v>
      </c>
      <c r="G51" s="22">
        <v>450</v>
      </c>
      <c r="H51" s="23">
        <v>450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30713</v>
      </c>
      <c r="G52" s="69">
        <v>30713</v>
      </c>
      <c r="H52" s="113">
        <v>30713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7</v>
      </c>
      <c r="G53" s="19">
        <v>7</v>
      </c>
      <c r="H53" s="20">
        <v>7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7</v>
      </c>
      <c r="G54" s="22">
        <v>5</v>
      </c>
      <c r="H54" s="23">
        <v>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14</v>
      </c>
      <c r="G55" s="40">
        <f>G53+G54</f>
        <v>12</v>
      </c>
      <c r="H55" s="41">
        <f>H53+H54</f>
        <v>12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283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 t="s">
        <v>258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375216</v>
      </c>
      <c r="P5" s="11">
        <v>304135</v>
      </c>
      <c r="Q5" s="12">
        <v>314861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 t="s">
        <v>249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224675</v>
      </c>
      <c r="P6" s="16">
        <v>227226</v>
      </c>
      <c r="Q6" s="17">
        <v>261528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76984</v>
      </c>
      <c r="G7" s="19">
        <v>76629</v>
      </c>
      <c r="H7" s="20">
        <v>76132</v>
      </c>
      <c r="I7" s="8"/>
      <c r="J7" s="328"/>
      <c r="K7" s="331"/>
      <c r="L7" s="330" t="s">
        <v>223</v>
      </c>
      <c r="M7" s="13" t="s">
        <v>35</v>
      </c>
      <c r="N7" s="14"/>
      <c r="O7" s="15">
        <v>211590</v>
      </c>
      <c r="P7" s="16">
        <v>212410</v>
      </c>
      <c r="Q7" s="17">
        <v>245320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19538</v>
      </c>
      <c r="G8" s="22">
        <v>19722</v>
      </c>
      <c r="H8" s="23">
        <v>19569</v>
      </c>
      <c r="I8" s="24"/>
      <c r="J8" s="328"/>
      <c r="K8" s="331"/>
      <c r="L8" s="331"/>
      <c r="M8" s="13" t="s">
        <v>36</v>
      </c>
      <c r="N8" s="14"/>
      <c r="O8" s="15">
        <v>12665</v>
      </c>
      <c r="P8" s="16">
        <v>14636</v>
      </c>
      <c r="Q8" s="17">
        <v>16034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19538</v>
      </c>
      <c r="G9" s="22">
        <v>19722</v>
      </c>
      <c r="H9" s="23">
        <v>19569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v>0.254</v>
      </c>
      <c r="G10" s="26">
        <v>0.257</v>
      </c>
      <c r="H10" s="27">
        <f>IF(H9=0,0,H9/H7)</f>
        <v>0.2570404035096937</v>
      </c>
      <c r="I10" s="8"/>
      <c r="J10" s="328"/>
      <c r="K10" s="332"/>
      <c r="L10" s="333" t="s">
        <v>78</v>
      </c>
      <c r="M10" s="334"/>
      <c r="N10" s="28"/>
      <c r="O10" s="15">
        <v>148560</v>
      </c>
      <c r="P10" s="16">
        <v>75487</v>
      </c>
      <c r="Q10" s="17">
        <v>51461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18478</v>
      </c>
      <c r="G11" s="22">
        <v>18690</v>
      </c>
      <c r="H11" s="23">
        <v>18884</v>
      </c>
      <c r="I11" s="8"/>
      <c r="J11" s="328"/>
      <c r="K11" s="317" t="s">
        <v>79</v>
      </c>
      <c r="L11" s="317"/>
      <c r="M11" s="317"/>
      <c r="N11" s="14" t="s">
        <v>259</v>
      </c>
      <c r="O11" s="29">
        <v>307069</v>
      </c>
      <c r="P11" s="16">
        <v>297674</v>
      </c>
      <c r="Q11" s="17">
        <v>283140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v>0.946</v>
      </c>
      <c r="G12" s="26">
        <v>0.948</v>
      </c>
      <c r="H12" s="27">
        <f>IF(H11=0,0,H11/H9)</f>
        <v>0.9649956563953191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150301</v>
      </c>
      <c r="P12" s="16">
        <v>149941</v>
      </c>
      <c r="Q12" s="17">
        <v>142730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225</v>
      </c>
      <c r="G13" s="31">
        <v>225</v>
      </c>
      <c r="H13" s="32">
        <v>225</v>
      </c>
      <c r="I13" s="8"/>
      <c r="J13" s="328"/>
      <c r="K13" s="331"/>
      <c r="L13" s="330" t="s">
        <v>230</v>
      </c>
      <c r="M13" s="13" t="s">
        <v>34</v>
      </c>
      <c r="N13" s="14"/>
      <c r="O13" s="15">
        <v>28473</v>
      </c>
      <c r="P13" s="16">
        <v>23950</v>
      </c>
      <c r="Q13" s="17">
        <v>23414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421</v>
      </c>
      <c r="G14" s="31">
        <v>429</v>
      </c>
      <c r="H14" s="32">
        <v>432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421</v>
      </c>
      <c r="G15" s="36">
        <v>429</v>
      </c>
      <c r="H15" s="37">
        <v>432</v>
      </c>
      <c r="I15" s="8"/>
      <c r="J15" s="328"/>
      <c r="K15" s="332"/>
      <c r="L15" s="333" t="s">
        <v>39</v>
      </c>
      <c r="M15" s="334"/>
      <c r="N15" s="28"/>
      <c r="O15" s="15">
        <v>156768</v>
      </c>
      <c r="P15" s="16">
        <v>147733</v>
      </c>
      <c r="Q15" s="17">
        <v>140410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15130972</v>
      </c>
      <c r="G16" s="19">
        <v>15321096</v>
      </c>
      <c r="H16" s="20">
        <v>15452719</v>
      </c>
      <c r="I16" s="8"/>
      <c r="J16" s="329"/>
      <c r="K16" s="322" t="s">
        <v>81</v>
      </c>
      <c r="L16" s="323"/>
      <c r="M16" s="323"/>
      <c r="N16" s="34" t="s">
        <v>231</v>
      </c>
      <c r="O16" s="39">
        <v>68147</v>
      </c>
      <c r="P16" s="40">
        <v>6461</v>
      </c>
      <c r="Q16" s="41">
        <f>Q5-Q11</f>
        <v>31721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3038450</v>
      </c>
      <c r="G17" s="22">
        <v>3073600</v>
      </c>
      <c r="H17" s="23">
        <v>3090460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358651</v>
      </c>
      <c r="P17" s="11">
        <v>332766</v>
      </c>
      <c r="Q17" s="12">
        <v>652835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6426500</v>
      </c>
      <c r="G18" s="22">
        <v>6472300</v>
      </c>
      <c r="H18" s="23">
        <v>6497400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61600</v>
      </c>
      <c r="P18" s="16">
        <v>188300</v>
      </c>
      <c r="Q18" s="17">
        <v>467400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770305</v>
      </c>
      <c r="G19" s="22">
        <v>779866</v>
      </c>
      <c r="H19" s="23">
        <v>790285</v>
      </c>
      <c r="I19" s="8"/>
      <c r="J19" s="328"/>
      <c r="K19" s="332"/>
      <c r="L19" s="316" t="s">
        <v>78</v>
      </c>
      <c r="M19" s="317"/>
      <c r="N19" s="14"/>
      <c r="O19" s="29">
        <v>254362</v>
      </c>
      <c r="P19" s="16">
        <v>108815</v>
      </c>
      <c r="Q19" s="17">
        <v>156274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4895717</v>
      </c>
      <c r="G20" s="22">
        <v>4995330</v>
      </c>
      <c r="H20" s="23">
        <v>5074574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464410</v>
      </c>
      <c r="P20" s="16">
        <v>436174</v>
      </c>
      <c r="Q20" s="17">
        <v>674276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6304819</v>
      </c>
      <c r="G21" s="40">
        <v>6377930</v>
      </c>
      <c r="H21" s="41">
        <v>6413172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232004</v>
      </c>
      <c r="P21" s="16">
        <v>190124</v>
      </c>
      <c r="Q21" s="17">
        <v>131623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100</v>
      </c>
      <c r="G22" s="45">
        <v>103</v>
      </c>
      <c r="H22" s="46">
        <v>103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232406</v>
      </c>
      <c r="P23" s="16">
        <v>246050</v>
      </c>
      <c r="Q23" s="17">
        <v>542653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237</v>
      </c>
      <c r="O24" s="278" t="s">
        <v>250</v>
      </c>
      <c r="P24" s="152" t="s">
        <v>251</v>
      </c>
      <c r="Q24" s="41">
        <f>Q17-Q20</f>
        <v>-21441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183</v>
      </c>
      <c r="G25" s="74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238</v>
      </c>
      <c r="O25" s="279" t="s">
        <v>252</v>
      </c>
      <c r="P25" s="280" t="s">
        <v>253</v>
      </c>
      <c r="Q25" s="52">
        <f>Q16+Q24</f>
        <v>10280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/>
      <c r="G27" s="31"/>
      <c r="H27" s="32"/>
      <c r="I27" s="8"/>
      <c r="J27" s="324" t="s">
        <v>94</v>
      </c>
      <c r="K27" s="325"/>
      <c r="L27" s="325"/>
      <c r="M27" s="325"/>
      <c r="N27" s="4" t="s">
        <v>239</v>
      </c>
      <c r="O27" s="53">
        <v>135121</v>
      </c>
      <c r="P27" s="54">
        <v>121910</v>
      </c>
      <c r="Q27" s="55">
        <v>24963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6333</v>
      </c>
      <c r="G29" s="31">
        <v>6294</v>
      </c>
      <c r="H29" s="32">
        <v>6227</v>
      </c>
      <c r="I29" s="8"/>
      <c r="J29" s="324" t="s">
        <v>96</v>
      </c>
      <c r="K29" s="325"/>
      <c r="L29" s="325"/>
      <c r="M29" s="325"/>
      <c r="N29" s="4" t="s">
        <v>241</v>
      </c>
      <c r="O29" s="50">
        <v>97509</v>
      </c>
      <c r="P29" s="51">
        <v>24963</v>
      </c>
      <c r="Q29" s="52">
        <f>Q25-Q26+Q27-Q28</f>
        <v>35243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3">
        <v>23715</v>
      </c>
      <c r="P30" s="54"/>
      <c r="Q30" s="55">
        <v>15835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5693</v>
      </c>
      <c r="G31" s="31">
        <v>5748</v>
      </c>
      <c r="H31" s="32">
        <v>5705</v>
      </c>
      <c r="I31" s="8"/>
      <c r="J31" s="324" t="s">
        <v>98</v>
      </c>
      <c r="K31" s="325"/>
      <c r="L31" s="325"/>
      <c r="M31" s="325"/>
      <c r="N31" s="4" t="s">
        <v>243</v>
      </c>
      <c r="O31" s="50">
        <v>73794</v>
      </c>
      <c r="P31" s="51">
        <v>24963</v>
      </c>
      <c r="Q31" s="52">
        <f>Q29-Q30</f>
        <v>19408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2097768</v>
      </c>
      <c r="G32" s="31">
        <v>2079482</v>
      </c>
      <c r="H32" s="32">
        <v>2073786</v>
      </c>
      <c r="I32" s="8"/>
      <c r="J32" s="324" t="s">
        <v>122</v>
      </c>
      <c r="K32" s="325"/>
      <c r="L32" s="325"/>
      <c r="M32" s="325"/>
      <c r="N32" s="4"/>
      <c r="O32" s="56">
        <v>0.696</v>
      </c>
      <c r="P32" s="57">
        <v>0.559</v>
      </c>
      <c r="Q32" s="58">
        <f>IF(Q5=0,0,Q5/(Q11+Q23))</f>
        <v>0.38128320293342277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/>
      <c r="P33" s="57"/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2097768</v>
      </c>
      <c r="G34" s="31">
        <v>2079482</v>
      </c>
      <c r="H34" s="32">
        <v>2073786</v>
      </c>
      <c r="I34" s="8"/>
      <c r="J34" s="324" t="s">
        <v>111</v>
      </c>
      <c r="K34" s="325"/>
      <c r="L34" s="325"/>
      <c r="M34" s="325"/>
      <c r="N34" s="4"/>
      <c r="O34" s="53">
        <v>415587</v>
      </c>
      <c r="P34" s="54">
        <v>198938</v>
      </c>
      <c r="Q34" s="55">
        <v>223769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1701119</v>
      </c>
      <c r="G35" s="31">
        <v>1706896</v>
      </c>
      <c r="H35" s="32">
        <v>1720429</v>
      </c>
      <c r="I35" s="8"/>
      <c r="J35" s="318" t="s">
        <v>246</v>
      </c>
      <c r="K35" s="319"/>
      <c r="L35" s="315" t="s">
        <v>40</v>
      </c>
      <c r="M35" s="321"/>
      <c r="N35" s="4"/>
      <c r="O35" s="53">
        <v>175749</v>
      </c>
      <c r="P35" s="54">
        <v>102790</v>
      </c>
      <c r="Q35" s="55">
        <v>100195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v>0.811</v>
      </c>
      <c r="G36" s="60">
        <v>0.821</v>
      </c>
      <c r="H36" s="61">
        <f>IF(H35=0,0,H35/H34)</f>
        <v>0.8296077801663239</v>
      </c>
      <c r="I36" s="8"/>
      <c r="J36" s="324" t="s">
        <v>115</v>
      </c>
      <c r="K36" s="325"/>
      <c r="L36" s="325"/>
      <c r="M36" s="325"/>
      <c r="N36" s="4"/>
      <c r="O36" s="53">
        <v>4262853</v>
      </c>
      <c r="P36" s="54">
        <v>4212003</v>
      </c>
      <c r="Q36" s="55">
        <v>4136750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18650</v>
      </c>
      <c r="G37" s="19">
        <v>20148</v>
      </c>
      <c r="H37" s="20">
        <v>21771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359232</v>
      </c>
      <c r="G38" s="22">
        <v>322075</v>
      </c>
      <c r="H38" s="23">
        <v>319348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133867</v>
      </c>
      <c r="G39" s="22">
        <v>135299</v>
      </c>
      <c r="H39" s="23">
        <v>129668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225365</v>
      </c>
      <c r="G40" s="22">
        <v>186776</v>
      </c>
      <c r="H40" s="23">
        <v>189680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161593</v>
      </c>
      <c r="G41" s="22">
        <v>86701</v>
      </c>
      <c r="H41" s="23">
        <v>81557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v>539475</v>
      </c>
      <c r="G42" s="40">
        <v>428924</v>
      </c>
      <c r="H42" s="41">
        <f>H37+H38+H41</f>
        <v>422676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90" t="s">
        <v>254</v>
      </c>
      <c r="G43" s="190" t="s">
        <v>254</v>
      </c>
      <c r="H43" s="199" t="s">
        <v>254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2220</v>
      </c>
      <c r="G44" s="22">
        <v>2220</v>
      </c>
      <c r="H44" s="23">
        <v>2620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281" t="s">
        <v>255</v>
      </c>
      <c r="G45" s="282" t="s">
        <v>255</v>
      </c>
      <c r="H45" s="283">
        <v>40269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124.4</v>
      </c>
      <c r="G46" s="31">
        <v>124.4</v>
      </c>
      <c r="H46" s="32">
        <v>142.6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211.2</v>
      </c>
      <c r="G47" s="31">
        <v>188.7</v>
      </c>
      <c r="H47" s="32">
        <v>185.6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78.7</v>
      </c>
      <c r="G48" s="31">
        <v>79.3</v>
      </c>
      <c r="H48" s="32">
        <v>75.4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132.5</v>
      </c>
      <c r="G49" s="31">
        <v>109.4</v>
      </c>
      <c r="H49" s="32">
        <v>110.3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7</v>
      </c>
      <c r="G50" s="31">
        <v>6.1</v>
      </c>
      <c r="H50" s="32">
        <v>9.7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610</v>
      </c>
      <c r="G51" s="22">
        <v>610</v>
      </c>
      <c r="H51" s="23">
        <v>610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284" t="s">
        <v>256</v>
      </c>
      <c r="G52" s="285" t="s">
        <v>256</v>
      </c>
      <c r="H52" s="286" t="s">
        <v>257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4</v>
      </c>
      <c r="G53" s="19">
        <v>3</v>
      </c>
      <c r="H53" s="20">
        <v>3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9</v>
      </c>
      <c r="G54" s="22">
        <v>9</v>
      </c>
      <c r="H54" s="23">
        <v>8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v>13</v>
      </c>
      <c r="G55" s="40">
        <v>12</v>
      </c>
      <c r="H55" s="41">
        <f>H53+H54</f>
        <v>11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284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27401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1">
        <v>869269</v>
      </c>
      <c r="P5" s="11">
        <v>1087924</v>
      </c>
      <c r="Q5" s="120">
        <v>1100092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29434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6">
        <v>807183</v>
      </c>
      <c r="P6" s="16">
        <v>1016985</v>
      </c>
      <c r="Q6" s="121">
        <v>1047990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9">
        <v>64670</v>
      </c>
      <c r="G7" s="63">
        <v>88998</v>
      </c>
      <c r="H7" s="20">
        <v>90529</v>
      </c>
      <c r="I7" s="8"/>
      <c r="J7" s="328"/>
      <c r="K7" s="331"/>
      <c r="L7" s="330" t="s">
        <v>223</v>
      </c>
      <c r="M7" s="13" t="s">
        <v>35</v>
      </c>
      <c r="N7" s="14"/>
      <c r="O7" s="16">
        <v>756930</v>
      </c>
      <c r="P7" s="16">
        <v>938060</v>
      </c>
      <c r="Q7" s="121">
        <v>958377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55528</v>
      </c>
      <c r="G8" s="22">
        <v>69238</v>
      </c>
      <c r="H8" s="123">
        <v>70810</v>
      </c>
      <c r="I8" s="24"/>
      <c r="J8" s="328"/>
      <c r="K8" s="331"/>
      <c r="L8" s="331"/>
      <c r="M8" s="13" t="s">
        <v>36</v>
      </c>
      <c r="N8" s="14"/>
      <c r="O8" s="16">
        <v>50253</v>
      </c>
      <c r="P8" s="16">
        <v>78925</v>
      </c>
      <c r="Q8" s="121">
        <v>89613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2">
        <v>55528</v>
      </c>
      <c r="G9" s="22">
        <v>69238</v>
      </c>
      <c r="H9" s="123">
        <v>70810</v>
      </c>
      <c r="I9" s="8"/>
      <c r="J9" s="328"/>
      <c r="K9" s="331"/>
      <c r="L9" s="332"/>
      <c r="M9" s="13" t="s">
        <v>37</v>
      </c>
      <c r="N9" s="14" t="s">
        <v>225</v>
      </c>
      <c r="O9" s="16">
        <v>0</v>
      </c>
      <c r="P9" s="16"/>
      <c r="Q9" s="121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0.8586361527756301</v>
      </c>
      <c r="G10" s="26">
        <f>IF(G9=0,0,G9/G7)</f>
        <v>0.7779725387087351</v>
      </c>
      <c r="H10" s="124">
        <f>IF(H9=0,0,H9/H7)</f>
        <v>0.78218029581681</v>
      </c>
      <c r="I10" s="8"/>
      <c r="J10" s="328"/>
      <c r="K10" s="332"/>
      <c r="L10" s="333" t="s">
        <v>78</v>
      </c>
      <c r="M10" s="334"/>
      <c r="N10" s="28"/>
      <c r="O10" s="16">
        <v>61805</v>
      </c>
      <c r="P10" s="16">
        <v>51951</v>
      </c>
      <c r="Q10" s="121">
        <v>51594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80">
        <v>54664</v>
      </c>
      <c r="G11" s="22">
        <v>68392</v>
      </c>
      <c r="H11" s="123">
        <v>70022</v>
      </c>
      <c r="I11" s="8"/>
      <c r="J11" s="328"/>
      <c r="K11" s="317" t="s">
        <v>79</v>
      </c>
      <c r="L11" s="317"/>
      <c r="M11" s="317"/>
      <c r="N11" s="14" t="s">
        <v>261</v>
      </c>
      <c r="O11" s="16">
        <v>658879</v>
      </c>
      <c r="P11" s="16">
        <v>851573</v>
      </c>
      <c r="Q11" s="121">
        <v>758959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0.9844402823800605</v>
      </c>
      <c r="G12" s="26">
        <f>IF(G11=0,0,G11/G9)</f>
        <v>0.9877812761778214</v>
      </c>
      <c r="H12" s="124">
        <f>IF(H11=0,0,H11/H9)</f>
        <v>0.9888716283010874</v>
      </c>
      <c r="I12" s="8"/>
      <c r="J12" s="328"/>
      <c r="K12" s="330" t="s">
        <v>229</v>
      </c>
      <c r="L12" s="316" t="s">
        <v>63</v>
      </c>
      <c r="M12" s="317"/>
      <c r="N12" s="14"/>
      <c r="O12" s="16">
        <v>524524</v>
      </c>
      <c r="P12" s="16">
        <v>701517</v>
      </c>
      <c r="Q12" s="121">
        <v>614257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473</v>
      </c>
      <c r="G13" s="31">
        <v>473</v>
      </c>
      <c r="H13" s="125">
        <v>473</v>
      </c>
      <c r="I13" s="8"/>
      <c r="J13" s="328"/>
      <c r="K13" s="331"/>
      <c r="L13" s="330" t="s">
        <v>230</v>
      </c>
      <c r="M13" s="13" t="s">
        <v>34</v>
      </c>
      <c r="N13" s="14"/>
      <c r="O13" s="16">
        <v>59333</v>
      </c>
      <c r="P13" s="16">
        <v>83624</v>
      </c>
      <c r="Q13" s="121">
        <v>70308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1007</v>
      </c>
      <c r="G14" s="31">
        <v>1322</v>
      </c>
      <c r="H14" s="125">
        <v>1370</v>
      </c>
      <c r="I14" s="8"/>
      <c r="J14" s="328"/>
      <c r="K14" s="331"/>
      <c r="L14" s="332"/>
      <c r="M14" s="13" t="s">
        <v>38</v>
      </c>
      <c r="N14" s="14"/>
      <c r="O14" s="16">
        <v>0</v>
      </c>
      <c r="P14" s="16"/>
      <c r="Q14" s="121"/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1007</v>
      </c>
      <c r="G15" s="83">
        <v>1322</v>
      </c>
      <c r="H15" s="37">
        <v>1370</v>
      </c>
      <c r="I15" s="8"/>
      <c r="J15" s="328"/>
      <c r="K15" s="332"/>
      <c r="L15" s="333" t="s">
        <v>39</v>
      </c>
      <c r="M15" s="334"/>
      <c r="N15" s="28"/>
      <c r="O15" s="16">
        <v>110604</v>
      </c>
      <c r="P15" s="16">
        <v>110933</v>
      </c>
      <c r="Q15" s="121">
        <v>101134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19712113</v>
      </c>
      <c r="G16" s="63">
        <v>25559658</v>
      </c>
      <c r="H16" s="20">
        <v>25653013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210390</v>
      </c>
      <c r="P16" s="40">
        <f>P5-P11</f>
        <v>236351</v>
      </c>
      <c r="Q16" s="41">
        <f>Q5-Q11</f>
        <v>341133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3120971</v>
      </c>
      <c r="G17" s="22">
        <v>3276001</v>
      </c>
      <c r="H17" s="123">
        <v>3293001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1">
        <v>140432</v>
      </c>
      <c r="P17" s="77">
        <v>162550</v>
      </c>
      <c r="Q17" s="12">
        <v>135708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5703800</v>
      </c>
      <c r="G18" s="22">
        <v>6413200</v>
      </c>
      <c r="H18" s="123">
        <v>6435700</v>
      </c>
      <c r="I18" s="8"/>
      <c r="J18" s="328"/>
      <c r="K18" s="330" t="s">
        <v>230</v>
      </c>
      <c r="L18" s="316" t="s">
        <v>103</v>
      </c>
      <c r="M18" s="317"/>
      <c r="N18" s="14"/>
      <c r="O18" s="16">
        <v>44800</v>
      </c>
      <c r="P18" s="16">
        <v>43400</v>
      </c>
      <c r="Q18" s="121">
        <v>22500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386362</v>
      </c>
      <c r="G19" s="22">
        <v>394050</v>
      </c>
      <c r="H19" s="123">
        <v>398451</v>
      </c>
      <c r="I19" s="8"/>
      <c r="J19" s="328"/>
      <c r="K19" s="332"/>
      <c r="L19" s="316" t="s">
        <v>78</v>
      </c>
      <c r="M19" s="317"/>
      <c r="N19" s="14"/>
      <c r="O19" s="16">
        <v>77294</v>
      </c>
      <c r="P19" s="16">
        <v>90238</v>
      </c>
      <c r="Q19" s="121">
        <v>71086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10500980</v>
      </c>
      <c r="G20" s="22">
        <v>15476407</v>
      </c>
      <c r="H20" s="123">
        <v>15525861</v>
      </c>
      <c r="I20" s="8"/>
      <c r="J20" s="328"/>
      <c r="K20" s="316" t="s">
        <v>86</v>
      </c>
      <c r="L20" s="317"/>
      <c r="M20" s="317"/>
      <c r="N20" s="42" t="s">
        <v>233</v>
      </c>
      <c r="O20" s="16">
        <v>336576</v>
      </c>
      <c r="P20" s="16">
        <v>365084</v>
      </c>
      <c r="Q20" s="121">
        <v>320543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5868788</v>
      </c>
      <c r="G21" s="40">
        <v>6810435</v>
      </c>
      <c r="H21" s="127">
        <v>5951937</v>
      </c>
      <c r="I21" s="8"/>
      <c r="J21" s="328"/>
      <c r="K21" s="330" t="s">
        <v>234</v>
      </c>
      <c r="L21" s="316" t="s">
        <v>88</v>
      </c>
      <c r="M21" s="317"/>
      <c r="N21" s="14"/>
      <c r="O21" s="16">
        <v>122157</v>
      </c>
      <c r="P21" s="16">
        <v>130113</v>
      </c>
      <c r="Q21" s="121">
        <v>112879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272</v>
      </c>
      <c r="G22" s="45">
        <v>350</v>
      </c>
      <c r="H22" s="128">
        <v>357</v>
      </c>
      <c r="I22" s="8"/>
      <c r="J22" s="328"/>
      <c r="K22" s="331"/>
      <c r="L22" s="47" t="s">
        <v>230</v>
      </c>
      <c r="M22" s="13" t="s">
        <v>114</v>
      </c>
      <c r="N22" s="14"/>
      <c r="O22" s="16">
        <v>0</v>
      </c>
      <c r="P22" s="16"/>
      <c r="Q22" s="121"/>
    </row>
    <row r="23" spans="1:17" ht="26.25" customHeight="1">
      <c r="A23" s="328"/>
      <c r="B23" s="316" t="s">
        <v>13</v>
      </c>
      <c r="C23" s="317"/>
      <c r="D23" s="317"/>
      <c r="E23" s="14"/>
      <c r="F23" s="74" t="s">
        <v>130</v>
      </c>
      <c r="G23" s="74" t="s">
        <v>130</v>
      </c>
      <c r="H23" s="136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6">
        <v>214371</v>
      </c>
      <c r="P23" s="16">
        <v>234971</v>
      </c>
      <c r="Q23" s="121">
        <v>207664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4"/>
      <c r="G24" s="74"/>
      <c r="H24" s="136"/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-196144</v>
      </c>
      <c r="P24" s="40">
        <f>P17-P20</f>
        <v>-202534</v>
      </c>
      <c r="Q24" s="41">
        <f>Q17-Q20</f>
        <v>-184835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4" t="s">
        <v>183</v>
      </c>
      <c r="G25" s="74" t="s">
        <v>183</v>
      </c>
      <c r="H25" s="136" t="s">
        <v>183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14246</v>
      </c>
      <c r="P25" s="51">
        <f>P16+P24</f>
        <v>33817</v>
      </c>
      <c r="Q25" s="52">
        <f>Q16+Q24</f>
        <v>156298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/>
      <c r="G26" s="22"/>
      <c r="H26" s="123"/>
      <c r="I26" s="8"/>
      <c r="J26" s="324" t="s">
        <v>41</v>
      </c>
      <c r="K26" s="325"/>
      <c r="L26" s="325"/>
      <c r="M26" s="325"/>
      <c r="N26" s="4" t="s">
        <v>58</v>
      </c>
      <c r="O26" s="54"/>
      <c r="P26" s="88">
        <v>5000</v>
      </c>
      <c r="Q26" s="55">
        <v>63057</v>
      </c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/>
      <c r="G27" s="31"/>
      <c r="H27" s="125"/>
      <c r="I27" s="8"/>
      <c r="J27" s="324" t="s">
        <v>94</v>
      </c>
      <c r="K27" s="325"/>
      <c r="L27" s="325"/>
      <c r="M27" s="325"/>
      <c r="N27" s="4" t="s">
        <v>239</v>
      </c>
      <c r="O27" s="54">
        <v>38282</v>
      </c>
      <c r="P27" s="54">
        <v>59035</v>
      </c>
      <c r="Q27" s="131">
        <v>71816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/>
      <c r="G28" s="31"/>
      <c r="H28" s="125"/>
      <c r="I28" s="8"/>
      <c r="J28" s="324" t="s">
        <v>95</v>
      </c>
      <c r="K28" s="325"/>
      <c r="L28" s="325"/>
      <c r="M28" s="325"/>
      <c r="N28" s="4" t="s">
        <v>240</v>
      </c>
      <c r="O28" s="54"/>
      <c r="P28" s="88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22132</v>
      </c>
      <c r="G29" s="31">
        <v>27202</v>
      </c>
      <c r="H29" s="125">
        <v>27107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52528</v>
      </c>
      <c r="P29" s="51">
        <f>P25-P26+P27-P28</f>
        <v>87852</v>
      </c>
      <c r="Q29" s="52">
        <f>Q25-Q26+Q27-Q28</f>
        <v>165057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/>
      <c r="G30" s="31"/>
      <c r="H30" s="125"/>
      <c r="I30" s="8"/>
      <c r="J30" s="324" t="s">
        <v>97</v>
      </c>
      <c r="K30" s="325"/>
      <c r="L30" s="325"/>
      <c r="M30" s="325"/>
      <c r="N30" s="4" t="s">
        <v>242</v>
      </c>
      <c r="O30" s="54"/>
      <c r="P30" s="88">
        <v>8760</v>
      </c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20059</v>
      </c>
      <c r="G31" s="31">
        <v>24982</v>
      </c>
      <c r="H31" s="125">
        <v>24775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52528</v>
      </c>
      <c r="P31" s="51">
        <f>P29-P30</f>
        <v>79092</v>
      </c>
      <c r="Q31" s="52">
        <f>Q29-Q30</f>
        <v>165057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7466920</v>
      </c>
      <c r="G32" s="31">
        <v>9055288</v>
      </c>
      <c r="H32" s="125">
        <v>9061815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0.9954411680503865</v>
      </c>
      <c r="P32" s="57">
        <f>IF(P5=0,0,P5/(P11+P23))</f>
        <v>1.0012700820215288</v>
      </c>
      <c r="Q32" s="58">
        <f>IF(Q5=0,0,Q5/(Q11+Q23))</f>
        <v>1.1380776166095778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/>
      <c r="G33" s="31"/>
      <c r="H33" s="125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1">
        <v>7466920</v>
      </c>
      <c r="G34" s="31">
        <v>9055288</v>
      </c>
      <c r="H34" s="125">
        <v>9061815</v>
      </c>
      <c r="I34" s="8"/>
      <c r="J34" s="324" t="s">
        <v>111</v>
      </c>
      <c r="K34" s="325"/>
      <c r="L34" s="325"/>
      <c r="M34" s="325"/>
      <c r="N34" s="4"/>
      <c r="O34" s="54">
        <v>189352</v>
      </c>
      <c r="P34" s="88">
        <v>221114</v>
      </c>
      <c r="Q34" s="55">
        <v>212293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1">
        <v>5847585</v>
      </c>
      <c r="G35" s="31">
        <v>7324122</v>
      </c>
      <c r="H35" s="125">
        <v>7494234</v>
      </c>
      <c r="I35" s="8"/>
      <c r="J35" s="318" t="s">
        <v>246</v>
      </c>
      <c r="K35" s="319"/>
      <c r="L35" s="315" t="s">
        <v>40</v>
      </c>
      <c r="M35" s="321"/>
      <c r="N35" s="4"/>
      <c r="O35" s="54">
        <v>189352</v>
      </c>
      <c r="P35" s="54">
        <v>214234</v>
      </c>
      <c r="Q35" s="131">
        <v>212293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0.7831321348025692</v>
      </c>
      <c r="G36" s="60">
        <f>IF(G35=0,0,G35/G34)</f>
        <v>0.8088226459500791</v>
      </c>
      <c r="H36" s="133">
        <f>IF(H35=0,0,H35/H34)</f>
        <v>0.8270124693563045</v>
      </c>
      <c r="I36" s="8"/>
      <c r="J36" s="324" t="s">
        <v>115</v>
      </c>
      <c r="K36" s="325"/>
      <c r="L36" s="325"/>
      <c r="M36" s="325"/>
      <c r="N36" s="4"/>
      <c r="O36" s="54">
        <v>2869542</v>
      </c>
      <c r="P36" s="54">
        <v>3046265</v>
      </c>
      <c r="Q36" s="131">
        <v>2861095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43323</v>
      </c>
      <c r="G37" s="19">
        <v>70289</v>
      </c>
      <c r="H37" s="122">
        <v>68979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676302</v>
      </c>
      <c r="G38" s="22">
        <v>862442</v>
      </c>
      <c r="H38" s="123">
        <v>759320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2">
        <v>488506</v>
      </c>
      <c r="G39" s="22">
        <v>674728</v>
      </c>
      <c r="H39" s="123">
        <v>598986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187796</v>
      </c>
      <c r="G40" s="22">
        <v>187714</v>
      </c>
      <c r="H40" s="123">
        <v>160334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153625</v>
      </c>
      <c r="G41" s="22">
        <v>151813</v>
      </c>
      <c r="H41" s="123">
        <v>138324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873250</v>
      </c>
      <c r="G42" s="40">
        <f>G37+G38+G41</f>
        <v>1084544</v>
      </c>
      <c r="H42" s="127">
        <f>H37+H38+H41</f>
        <v>966623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162</v>
      </c>
      <c r="G43" s="71" t="s">
        <v>260</v>
      </c>
      <c r="H43" s="135" t="s">
        <v>260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2079</v>
      </c>
      <c r="G44" s="22">
        <v>2079</v>
      </c>
      <c r="H44" s="123">
        <v>2079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38808</v>
      </c>
      <c r="G45" s="66">
        <v>38808</v>
      </c>
      <c r="H45" s="140">
        <v>38808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129.44318038985324</v>
      </c>
      <c r="G46" s="31">
        <v>128.078150527</v>
      </c>
      <c r="H46" s="125">
        <v>127.8819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115.65492421230303</v>
      </c>
      <c r="G47" s="31">
        <v>117.75363654</v>
      </c>
      <c r="H47" s="125">
        <v>101.3205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1">
        <v>83.5397860826307</v>
      </c>
      <c r="G48" s="31">
        <v>92.12407985</v>
      </c>
      <c r="H48" s="125">
        <v>79.9262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32.11513812967233</v>
      </c>
      <c r="G49" s="31">
        <v>25.62955668</v>
      </c>
      <c r="H49" s="125">
        <v>23.3943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1</v>
      </c>
      <c r="G50" s="31">
        <v>1</v>
      </c>
      <c r="H50" s="125">
        <v>1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390</v>
      </c>
      <c r="G51" s="22">
        <v>390</v>
      </c>
      <c r="H51" s="123">
        <v>390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38899</v>
      </c>
      <c r="G52" s="69">
        <v>38899</v>
      </c>
      <c r="H52" s="134">
        <v>38899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7</v>
      </c>
      <c r="G53" s="19">
        <v>10</v>
      </c>
      <c r="H53" s="122">
        <v>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2</v>
      </c>
      <c r="G54" s="22">
        <v>2</v>
      </c>
      <c r="H54" s="123">
        <v>2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9</v>
      </c>
      <c r="G55" s="40">
        <f>G53+G54</f>
        <v>12</v>
      </c>
      <c r="H55" s="41">
        <f>H53+H54</f>
        <v>11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285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26327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202">
        <v>689836</v>
      </c>
      <c r="P5" s="11">
        <v>669931</v>
      </c>
      <c r="Q5" s="12">
        <v>613153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28581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29">
        <v>650584</v>
      </c>
      <c r="P6" s="16">
        <v>636264</v>
      </c>
      <c r="Q6" s="17">
        <v>586775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60028</v>
      </c>
      <c r="G7" s="19">
        <v>60942</v>
      </c>
      <c r="H7" s="20">
        <v>61692</v>
      </c>
      <c r="I7" s="8"/>
      <c r="J7" s="328"/>
      <c r="K7" s="331"/>
      <c r="L7" s="330" t="s">
        <v>223</v>
      </c>
      <c r="M7" s="13" t="s">
        <v>35</v>
      </c>
      <c r="N7" s="14"/>
      <c r="O7" s="29">
        <v>649125</v>
      </c>
      <c r="P7" s="16">
        <v>613706</v>
      </c>
      <c r="Q7" s="17">
        <v>581369</v>
      </c>
    </row>
    <row r="8" spans="1:17" ht="26.25" customHeight="1">
      <c r="A8" s="328"/>
      <c r="B8" s="316" t="s">
        <v>2</v>
      </c>
      <c r="C8" s="317"/>
      <c r="D8" s="317"/>
      <c r="E8" s="14"/>
      <c r="F8" s="143">
        <v>47595</v>
      </c>
      <c r="G8" s="22">
        <v>47977</v>
      </c>
      <c r="H8" s="23">
        <v>47984</v>
      </c>
      <c r="I8" s="24"/>
      <c r="J8" s="328"/>
      <c r="K8" s="331"/>
      <c r="L8" s="331"/>
      <c r="M8" s="13" t="s">
        <v>36</v>
      </c>
      <c r="N8" s="14"/>
      <c r="O8" s="29">
        <v>1367</v>
      </c>
      <c r="P8" s="16">
        <v>22478</v>
      </c>
      <c r="Q8" s="17">
        <v>5308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143">
        <v>47595</v>
      </c>
      <c r="G9" s="22">
        <v>47977</v>
      </c>
      <c r="H9" s="23">
        <v>47984</v>
      </c>
      <c r="I9" s="8"/>
      <c r="J9" s="328"/>
      <c r="K9" s="331"/>
      <c r="L9" s="332"/>
      <c r="M9" s="13" t="s">
        <v>37</v>
      </c>
      <c r="N9" s="14" t="s">
        <v>225</v>
      </c>
      <c r="O9" s="29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44">
        <f>IF(F9=0,0,F9/F7)</f>
        <v>0.7928799893383088</v>
      </c>
      <c r="G10" s="26">
        <f>IF(G9=0,0,G9/G7)</f>
        <v>0.7872567359128352</v>
      </c>
      <c r="H10" s="27">
        <f>IF(H9=0,0,H9/H7)</f>
        <v>0.777799390520651</v>
      </c>
      <c r="I10" s="8"/>
      <c r="J10" s="328"/>
      <c r="K10" s="332"/>
      <c r="L10" s="333" t="s">
        <v>78</v>
      </c>
      <c r="M10" s="334"/>
      <c r="N10" s="28"/>
      <c r="O10" s="29">
        <f>39918+0-1367</f>
        <v>38551</v>
      </c>
      <c r="P10" s="16">
        <f>55764+0-22478</f>
        <v>33286</v>
      </c>
      <c r="Q10" s="17">
        <v>26138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143">
        <v>46928</v>
      </c>
      <c r="G11" s="22">
        <v>47405</v>
      </c>
      <c r="H11" s="23">
        <v>47427</v>
      </c>
      <c r="I11" s="8"/>
      <c r="J11" s="328"/>
      <c r="K11" s="317" t="s">
        <v>79</v>
      </c>
      <c r="L11" s="317"/>
      <c r="M11" s="317"/>
      <c r="N11" s="14" t="s">
        <v>262</v>
      </c>
      <c r="O11" s="29">
        <v>476743</v>
      </c>
      <c r="P11" s="16">
        <v>469902</v>
      </c>
      <c r="Q11" s="17">
        <v>419175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144">
        <f>IF(F11=0,0,F11/F9)</f>
        <v>0.98598592289106</v>
      </c>
      <c r="G12" s="26">
        <f>IF(G11=0,0,G11/G9)</f>
        <v>0.9880776205265023</v>
      </c>
      <c r="H12" s="27">
        <f>IF(H11=0,0,H11/H9)</f>
        <v>0.988391963987996</v>
      </c>
      <c r="I12" s="8"/>
      <c r="J12" s="328"/>
      <c r="K12" s="330" t="s">
        <v>229</v>
      </c>
      <c r="L12" s="316" t="s">
        <v>63</v>
      </c>
      <c r="M12" s="317"/>
      <c r="N12" s="14"/>
      <c r="O12" s="29">
        <v>395277</v>
      </c>
      <c r="P12" s="16">
        <v>394233</v>
      </c>
      <c r="Q12" s="17">
        <v>349565</v>
      </c>
    </row>
    <row r="13" spans="1:17" ht="26.25" customHeight="1">
      <c r="A13" s="328"/>
      <c r="B13" s="316" t="s">
        <v>4</v>
      </c>
      <c r="C13" s="317"/>
      <c r="D13" s="317"/>
      <c r="E13" s="14"/>
      <c r="F13" s="145">
        <v>333</v>
      </c>
      <c r="G13" s="31">
        <v>333</v>
      </c>
      <c r="H13" s="32">
        <v>333</v>
      </c>
      <c r="I13" s="8"/>
      <c r="J13" s="328"/>
      <c r="K13" s="331"/>
      <c r="L13" s="330" t="s">
        <v>230</v>
      </c>
      <c r="M13" s="13" t="s">
        <v>34</v>
      </c>
      <c r="N13" s="14"/>
      <c r="O13" s="29">
        <v>46273</v>
      </c>
      <c r="P13" s="16">
        <v>46729</v>
      </c>
      <c r="Q13" s="17">
        <v>44886</v>
      </c>
    </row>
    <row r="14" spans="1:17" ht="26.25" customHeight="1">
      <c r="A14" s="328"/>
      <c r="B14" s="316" t="s">
        <v>5</v>
      </c>
      <c r="C14" s="317"/>
      <c r="D14" s="317"/>
      <c r="E14" s="14"/>
      <c r="F14" s="145">
        <v>781</v>
      </c>
      <c r="G14" s="31">
        <v>782</v>
      </c>
      <c r="H14" s="32">
        <v>794</v>
      </c>
      <c r="I14" s="8"/>
      <c r="J14" s="328"/>
      <c r="K14" s="331"/>
      <c r="L14" s="332"/>
      <c r="M14" s="13" t="s">
        <v>38</v>
      </c>
      <c r="N14" s="14"/>
      <c r="O14" s="29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146">
        <v>781</v>
      </c>
      <c r="G15" s="36">
        <v>782</v>
      </c>
      <c r="H15" s="37">
        <v>794</v>
      </c>
      <c r="I15" s="8"/>
      <c r="J15" s="328"/>
      <c r="K15" s="332"/>
      <c r="L15" s="333" t="s">
        <v>39</v>
      </c>
      <c r="M15" s="334"/>
      <c r="N15" s="28"/>
      <c r="O15" s="29">
        <v>81466</v>
      </c>
      <c r="P15" s="16">
        <v>75669</v>
      </c>
      <c r="Q15" s="17">
        <v>69610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8">
        <v>12390437</v>
      </c>
      <c r="G16" s="19">
        <v>12705325</v>
      </c>
      <c r="H16" s="20">
        <v>12981602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213093</v>
      </c>
      <c r="P16" s="40">
        <f>P5-P11</f>
        <v>200029</v>
      </c>
      <c r="Q16" s="41">
        <f>Q5-Q11</f>
        <v>193978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143">
        <v>1886115</v>
      </c>
      <c r="G17" s="22">
        <v>1926915</v>
      </c>
      <c r="H17" s="23">
        <v>1947550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202">
        <v>49354</v>
      </c>
      <c r="P17" s="11">
        <v>78042</v>
      </c>
      <c r="Q17" s="12">
        <v>97125</v>
      </c>
    </row>
    <row r="18" spans="1:17" ht="26.25" customHeight="1">
      <c r="A18" s="338"/>
      <c r="B18" s="350"/>
      <c r="C18" s="316" t="s">
        <v>9</v>
      </c>
      <c r="D18" s="317"/>
      <c r="E18" s="14"/>
      <c r="F18" s="143">
        <v>3626980</v>
      </c>
      <c r="G18" s="22">
        <v>3629880</v>
      </c>
      <c r="H18" s="23">
        <v>3673680</v>
      </c>
      <c r="I18" s="8"/>
      <c r="J18" s="328"/>
      <c r="K18" s="330" t="s">
        <v>230</v>
      </c>
      <c r="L18" s="316" t="s">
        <v>103</v>
      </c>
      <c r="M18" s="317"/>
      <c r="N18" s="14"/>
      <c r="O18" s="29">
        <v>1600</v>
      </c>
      <c r="P18" s="16">
        <v>2900</v>
      </c>
      <c r="Q18" s="17">
        <v>43800</v>
      </c>
    </row>
    <row r="19" spans="1:17" ht="26.25" customHeight="1">
      <c r="A19" s="338"/>
      <c r="B19" s="350"/>
      <c r="C19" s="316" t="s">
        <v>10</v>
      </c>
      <c r="D19" s="317"/>
      <c r="E19" s="14"/>
      <c r="F19" s="143">
        <v>435351</v>
      </c>
      <c r="G19" s="22">
        <v>443373</v>
      </c>
      <c r="H19" s="23">
        <v>449884</v>
      </c>
      <c r="I19" s="8"/>
      <c r="J19" s="328"/>
      <c r="K19" s="332"/>
      <c r="L19" s="316" t="s">
        <v>78</v>
      </c>
      <c r="M19" s="317"/>
      <c r="N19" s="14"/>
      <c r="O19" s="29">
        <f>27480+0</f>
        <v>27480</v>
      </c>
      <c r="P19" s="16">
        <f>26920+0</f>
        <v>26920</v>
      </c>
      <c r="Q19" s="17">
        <v>26179</v>
      </c>
    </row>
    <row r="20" spans="1:17" ht="26.25" customHeight="1">
      <c r="A20" s="338"/>
      <c r="B20" s="350"/>
      <c r="C20" s="316" t="s">
        <v>11</v>
      </c>
      <c r="D20" s="317"/>
      <c r="E20" s="14"/>
      <c r="F20" s="143">
        <v>6441991</v>
      </c>
      <c r="G20" s="22">
        <v>6705157</v>
      </c>
      <c r="H20" s="23">
        <v>6910488</v>
      </c>
      <c r="I20" s="8"/>
      <c r="J20" s="328"/>
      <c r="K20" s="316" t="s">
        <v>86</v>
      </c>
      <c r="L20" s="317"/>
      <c r="M20" s="317"/>
      <c r="N20" s="42" t="s">
        <v>233</v>
      </c>
      <c r="O20" s="29">
        <v>205968</v>
      </c>
      <c r="P20" s="16">
        <v>239219</v>
      </c>
      <c r="Q20" s="17">
        <v>206667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39">
        <v>4092655</v>
      </c>
      <c r="G21" s="40">
        <v>4183510</v>
      </c>
      <c r="H21" s="41">
        <v>4224780</v>
      </c>
      <c r="I21" s="8"/>
      <c r="J21" s="328"/>
      <c r="K21" s="330" t="s">
        <v>234</v>
      </c>
      <c r="L21" s="316" t="s">
        <v>88</v>
      </c>
      <c r="M21" s="317"/>
      <c r="N21" s="14"/>
      <c r="O21" s="29">
        <v>58846</v>
      </c>
      <c r="P21" s="16">
        <v>113208</v>
      </c>
      <c r="Q21" s="17">
        <v>80273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147">
        <v>220</v>
      </c>
      <c r="G22" s="45">
        <v>220</v>
      </c>
      <c r="H22" s="46">
        <v>220</v>
      </c>
      <c r="I22" s="8"/>
      <c r="J22" s="328"/>
      <c r="K22" s="331"/>
      <c r="L22" s="47" t="s">
        <v>230</v>
      </c>
      <c r="M22" s="13" t="s">
        <v>114</v>
      </c>
      <c r="N22" s="14"/>
      <c r="O22" s="29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151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29">
        <v>122876</v>
      </c>
      <c r="P23" s="16">
        <v>126011</v>
      </c>
      <c r="Q23" s="17">
        <v>126394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151"/>
      <c r="G24" s="74"/>
      <c r="H24" s="75"/>
      <c r="I24" s="8"/>
      <c r="J24" s="329"/>
      <c r="K24" s="322" t="s">
        <v>91</v>
      </c>
      <c r="L24" s="323"/>
      <c r="M24" s="323"/>
      <c r="N24" s="34" t="s">
        <v>237</v>
      </c>
      <c r="O24" s="39">
        <f>O17-O20</f>
        <v>-156614</v>
      </c>
      <c r="P24" s="40">
        <f>P17-P20</f>
        <v>-161177</v>
      </c>
      <c r="Q24" s="41">
        <f>Q17-Q20</f>
        <v>-109542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151" t="s">
        <v>183</v>
      </c>
      <c r="G25" s="74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238</v>
      </c>
      <c r="O25" s="290">
        <f>O16+O24</f>
        <v>56479</v>
      </c>
      <c r="P25" s="51">
        <f>P16+P24</f>
        <v>38852</v>
      </c>
      <c r="Q25" s="291">
        <f>Q16+Q24</f>
        <v>84436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143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204"/>
      <c r="P26" s="54"/>
      <c r="Q26" s="131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145"/>
      <c r="G27" s="31"/>
      <c r="H27" s="32"/>
      <c r="I27" s="8"/>
      <c r="J27" s="324" t="s">
        <v>94</v>
      </c>
      <c r="K27" s="325"/>
      <c r="L27" s="325"/>
      <c r="M27" s="325"/>
      <c r="N27" s="4" t="s">
        <v>239</v>
      </c>
      <c r="O27" s="288">
        <v>6405</v>
      </c>
      <c r="P27" s="288">
        <v>0</v>
      </c>
      <c r="Q27" s="292">
        <v>0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145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4"/>
      <c r="P28" s="54"/>
      <c r="Q28" s="131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145">
        <v>18842</v>
      </c>
      <c r="G29" s="31">
        <v>18025</v>
      </c>
      <c r="H29" s="32">
        <v>16834</v>
      </c>
      <c r="I29" s="8"/>
      <c r="J29" s="324" t="s">
        <v>96</v>
      </c>
      <c r="K29" s="325"/>
      <c r="L29" s="325"/>
      <c r="M29" s="325"/>
      <c r="N29" s="4" t="s">
        <v>241</v>
      </c>
      <c r="O29" s="51">
        <f>O25-O26+O27-O28</f>
        <v>62884</v>
      </c>
      <c r="P29" s="51">
        <f>P25-P26+P27-P28</f>
        <v>38852</v>
      </c>
      <c r="Q29" s="130">
        <f>Q25-Q26+Q27-Q28</f>
        <v>84436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145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4"/>
      <c r="P30" s="54">
        <v>8700</v>
      </c>
      <c r="Q30" s="131">
        <v>44195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145">
        <v>17030</v>
      </c>
      <c r="G31" s="31">
        <v>16537</v>
      </c>
      <c r="H31" s="32">
        <v>15386</v>
      </c>
      <c r="I31" s="8"/>
      <c r="J31" s="324" t="s">
        <v>98</v>
      </c>
      <c r="K31" s="325"/>
      <c r="L31" s="325"/>
      <c r="M31" s="325"/>
      <c r="N31" s="4" t="s">
        <v>243</v>
      </c>
      <c r="O31" s="51">
        <f>O29-O30</f>
        <v>62884</v>
      </c>
      <c r="P31" s="51">
        <f>P29-P30</f>
        <v>30152</v>
      </c>
      <c r="Q31" s="130">
        <f>Q29-Q30</f>
        <v>40241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45">
        <v>6317843</v>
      </c>
      <c r="G32" s="31">
        <v>5991544</v>
      </c>
      <c r="H32" s="32">
        <v>5627651</v>
      </c>
      <c r="I32" s="8"/>
      <c r="J32" s="324" t="s">
        <v>122</v>
      </c>
      <c r="K32" s="325"/>
      <c r="L32" s="325"/>
      <c r="M32" s="325"/>
      <c r="N32" s="4"/>
      <c r="O32" s="57">
        <f>IF(O5=0,0,O5/(O11+O23))</f>
        <v>1.1504572069931074</v>
      </c>
      <c r="P32" s="57">
        <f>IF(P5=0,0,P5/(P11+P23))</f>
        <v>1.12420940640664</v>
      </c>
      <c r="Q32" s="132">
        <f>IF(Q5=0,0,Q5/(Q11+Q23))</f>
        <v>1.1238780062650187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145"/>
      <c r="G33" s="31"/>
      <c r="H33" s="32"/>
      <c r="I33" s="8"/>
      <c r="J33" s="324" t="s">
        <v>125</v>
      </c>
      <c r="K33" s="325"/>
      <c r="L33" s="325"/>
      <c r="M33" s="325"/>
      <c r="N33" s="4"/>
      <c r="O33" s="57">
        <f>IF(O31&lt;0,O31/(O6-O9),0)</f>
        <v>0</v>
      </c>
      <c r="P33" s="57">
        <f>IF(P31&lt;0,P31/(P6-P9),0)</f>
        <v>0</v>
      </c>
      <c r="Q33" s="132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145">
        <v>6317843</v>
      </c>
      <c r="G34" s="31">
        <v>5991544</v>
      </c>
      <c r="H34" s="32">
        <v>5627651</v>
      </c>
      <c r="I34" s="8"/>
      <c r="J34" s="324" t="s">
        <v>111</v>
      </c>
      <c r="K34" s="325"/>
      <c r="L34" s="325"/>
      <c r="M34" s="325"/>
      <c r="N34" s="4"/>
      <c r="O34" s="54">
        <v>67398</v>
      </c>
      <c r="P34" s="54">
        <v>82684</v>
      </c>
      <c r="Q34" s="131">
        <v>57625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145">
        <v>5031969</v>
      </c>
      <c r="G35" s="31">
        <v>4826026</v>
      </c>
      <c r="H35" s="32">
        <v>4542351</v>
      </c>
      <c r="I35" s="8"/>
      <c r="J35" s="318" t="s">
        <v>246</v>
      </c>
      <c r="K35" s="319"/>
      <c r="L35" s="315" t="s">
        <v>40</v>
      </c>
      <c r="M35" s="321"/>
      <c r="N35" s="4"/>
      <c r="O35" s="54">
        <v>67398</v>
      </c>
      <c r="P35" s="54">
        <v>82684</v>
      </c>
      <c r="Q35" s="131">
        <v>57625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150">
        <f>IF(F35=0,0,F35/F34)</f>
        <v>0.796469459592459</v>
      </c>
      <c r="G36" s="60">
        <f>IF(G35=0,0,G35/G34)</f>
        <v>0.8054728463981905</v>
      </c>
      <c r="H36" s="61">
        <f>IF(H35=0,0,H35/H34)</f>
        <v>0.8071486664684786</v>
      </c>
      <c r="I36" s="8"/>
      <c r="J36" s="324" t="s">
        <v>115</v>
      </c>
      <c r="K36" s="325"/>
      <c r="L36" s="325"/>
      <c r="M36" s="325"/>
      <c r="N36" s="4"/>
      <c r="O36" s="54">
        <v>1867128</v>
      </c>
      <c r="P36" s="54">
        <v>1744015</v>
      </c>
      <c r="Q36" s="131">
        <v>1661422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8">
        <v>1761</v>
      </c>
      <c r="G37" s="19">
        <v>2236</v>
      </c>
      <c r="H37" s="20">
        <v>2846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143">
        <v>517536</v>
      </c>
      <c r="G38" s="22">
        <v>524187</v>
      </c>
      <c r="H38" s="23">
        <v>487698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143">
        <v>366538</v>
      </c>
      <c r="G39" s="22">
        <v>367819</v>
      </c>
      <c r="H39" s="23">
        <v>334213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143">
        <v>150998</v>
      </c>
      <c r="G40" s="22">
        <v>156368</v>
      </c>
      <c r="H40" s="23">
        <v>153485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143">
        <v>80322</v>
      </c>
      <c r="G41" s="22">
        <v>69490</v>
      </c>
      <c r="H41" s="23">
        <v>55025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39">
        <f>F37+F38+F41</f>
        <v>599619</v>
      </c>
      <c r="G42" s="40">
        <f>G37+G38+G41</f>
        <v>595913</v>
      </c>
      <c r="H42" s="41">
        <f>H37+H38+H41</f>
        <v>545569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293" t="s">
        <v>158</v>
      </c>
      <c r="G43" s="71" t="s">
        <v>158</v>
      </c>
      <c r="H43" s="112" t="s">
        <v>158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143">
        <v>2100</v>
      </c>
      <c r="G44" s="22">
        <v>2100</v>
      </c>
      <c r="H44" s="23">
        <v>2100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289">
        <v>39173</v>
      </c>
      <c r="G45" s="66">
        <v>39173</v>
      </c>
      <c r="H45" s="67">
        <v>39173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145">
        <f>O7/F35*1000</f>
        <v>129.00019853063483</v>
      </c>
      <c r="G46" s="31">
        <f>P7/G35*1000</f>
        <v>127.16591249197582</v>
      </c>
      <c r="H46" s="32">
        <f>Q7/H35*1000</f>
        <v>127.98856803448258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145">
        <f>F38/F35*1000</f>
        <v>102.84960022607451</v>
      </c>
      <c r="G47" s="31">
        <f>G38/G35*1000</f>
        <v>108.61669622169462</v>
      </c>
      <c r="H47" s="32">
        <f>H38/H35*1000</f>
        <v>107.36686795009896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145">
        <f>F39/F35*1000</f>
        <v>72.84186369192656</v>
      </c>
      <c r="G48" s="31">
        <f>G39/G35*1000</f>
        <v>76.21571040023406</v>
      </c>
      <c r="H48" s="32">
        <f>H39/H35*1000</f>
        <v>73.57709697026937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145">
        <f>F40/F35*1000</f>
        <v>30.007736534147966</v>
      </c>
      <c r="G49" s="31">
        <f>G40/G35*1000</f>
        <v>32.40098582146055</v>
      </c>
      <c r="H49" s="32">
        <f>H40/H35*1000</f>
        <v>33.78977097982961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145">
        <v>17.4</v>
      </c>
      <c r="G50" s="31">
        <v>18.6</v>
      </c>
      <c r="H50" s="32">
        <v>48.7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143">
        <v>900</v>
      </c>
      <c r="G51" s="22">
        <v>900</v>
      </c>
      <c r="H51" s="23">
        <v>900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294">
        <v>29677</v>
      </c>
      <c r="G52" s="69">
        <v>29677</v>
      </c>
      <c r="H52" s="113">
        <v>29677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8">
        <v>5</v>
      </c>
      <c r="G53" s="19">
        <v>5</v>
      </c>
      <c r="H53" s="20">
        <v>5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143">
        <v>1</v>
      </c>
      <c r="G54" s="22">
        <v>1</v>
      </c>
      <c r="H54" s="23">
        <v>1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39">
        <f>F53+F54</f>
        <v>6</v>
      </c>
      <c r="G55" s="40">
        <f>G53+G54</f>
        <v>6</v>
      </c>
      <c r="H55" s="41">
        <f>H53+H54</f>
        <v>6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216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286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29909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499790</v>
      </c>
      <c r="P5" s="11">
        <v>510564</v>
      </c>
      <c r="Q5" s="12">
        <v>501553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31502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315016</v>
      </c>
      <c r="P6" s="16">
        <v>322390</v>
      </c>
      <c r="Q6" s="17">
        <v>322721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51580</v>
      </c>
      <c r="G7" s="19">
        <v>51412</v>
      </c>
      <c r="H7" s="20">
        <v>50978</v>
      </c>
      <c r="I7" s="8"/>
      <c r="J7" s="328"/>
      <c r="K7" s="331"/>
      <c r="L7" s="330" t="s">
        <v>223</v>
      </c>
      <c r="M7" s="13" t="s">
        <v>35</v>
      </c>
      <c r="N7" s="14"/>
      <c r="O7" s="15">
        <v>309748</v>
      </c>
      <c r="P7" s="16">
        <v>307333</v>
      </c>
      <c r="Q7" s="17">
        <v>306796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24789</v>
      </c>
      <c r="G8" s="22">
        <v>24991</v>
      </c>
      <c r="H8" s="23">
        <v>25455</v>
      </c>
      <c r="I8" s="24"/>
      <c r="J8" s="328"/>
      <c r="K8" s="331"/>
      <c r="L8" s="331"/>
      <c r="M8" s="13" t="s">
        <v>36</v>
      </c>
      <c r="N8" s="14"/>
      <c r="O8" s="15">
        <v>5202</v>
      </c>
      <c r="P8" s="16">
        <v>14641</v>
      </c>
      <c r="Q8" s="17">
        <v>15437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24789</v>
      </c>
      <c r="G9" s="22">
        <v>24991</v>
      </c>
      <c r="H9" s="23">
        <v>25455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0.4805932531989143</v>
      </c>
      <c r="G10" s="26">
        <f>IF(G9=0,0,G9/G7)</f>
        <v>0.48609274099432037</v>
      </c>
      <c r="H10" s="27">
        <f>IF(H9=0,0,H9/H7)</f>
        <v>0.4993330456275256</v>
      </c>
      <c r="I10" s="8"/>
      <c r="J10" s="328"/>
      <c r="K10" s="332"/>
      <c r="L10" s="333" t="s">
        <v>78</v>
      </c>
      <c r="M10" s="334"/>
      <c r="N10" s="28"/>
      <c r="O10" s="15">
        <v>184774</v>
      </c>
      <c r="P10" s="16">
        <v>188174</v>
      </c>
      <c r="Q10" s="17">
        <v>178832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23310</v>
      </c>
      <c r="G11" s="22">
        <v>23790</v>
      </c>
      <c r="H11" s="23">
        <v>24247</v>
      </c>
      <c r="I11" s="8"/>
      <c r="J11" s="328"/>
      <c r="K11" s="317" t="s">
        <v>79</v>
      </c>
      <c r="L11" s="317"/>
      <c r="M11" s="317"/>
      <c r="N11" s="14" t="s">
        <v>263</v>
      </c>
      <c r="O11" s="29">
        <v>348786</v>
      </c>
      <c r="P11" s="16">
        <v>345889</v>
      </c>
      <c r="Q11" s="17">
        <v>331777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0.9403364395498003</v>
      </c>
      <c r="G12" s="26">
        <f>IF(G11=0,0,G11/G9)</f>
        <v>0.9519426993717739</v>
      </c>
      <c r="H12" s="27">
        <f>IF(H11=0,0,H11/H9)</f>
        <v>0.952543704576704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217837</v>
      </c>
      <c r="P12" s="16">
        <v>220154</v>
      </c>
      <c r="Q12" s="17">
        <v>213036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479</v>
      </c>
      <c r="G13" s="31">
        <v>479</v>
      </c>
      <c r="H13" s="32">
        <v>103</v>
      </c>
      <c r="I13" s="8"/>
      <c r="J13" s="328"/>
      <c r="K13" s="331"/>
      <c r="L13" s="330" t="s">
        <v>230</v>
      </c>
      <c r="M13" s="13" t="s">
        <v>34</v>
      </c>
      <c r="N13" s="14"/>
      <c r="O13" s="15">
        <v>37674</v>
      </c>
      <c r="P13" s="16">
        <v>34571</v>
      </c>
      <c r="Q13" s="17">
        <v>33528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385</v>
      </c>
      <c r="G14" s="31">
        <v>385</v>
      </c>
      <c r="H14" s="32">
        <v>402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385</v>
      </c>
      <c r="G15" s="36">
        <v>385</v>
      </c>
      <c r="H15" s="37">
        <v>402</v>
      </c>
      <c r="I15" s="8"/>
      <c r="J15" s="328"/>
      <c r="K15" s="332"/>
      <c r="L15" s="333" t="s">
        <v>39</v>
      </c>
      <c r="M15" s="334"/>
      <c r="N15" s="28"/>
      <c r="O15" s="15">
        <v>130949</v>
      </c>
      <c r="P15" s="16">
        <v>125735</v>
      </c>
      <c r="Q15" s="17">
        <v>118741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12973651</v>
      </c>
      <c r="G16" s="19">
        <v>13117809</v>
      </c>
      <c r="H16" s="20">
        <v>13250025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151004</v>
      </c>
      <c r="P16" s="40">
        <f>P5-P11</f>
        <v>164675</v>
      </c>
      <c r="Q16" s="41">
        <f>Q5-Q11</f>
        <v>169776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3233500</v>
      </c>
      <c r="G17" s="22">
        <v>3255400</v>
      </c>
      <c r="H17" s="23">
        <v>3274700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372564</v>
      </c>
      <c r="P17" s="11">
        <v>175763</v>
      </c>
      <c r="Q17" s="12">
        <v>155296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5474400</v>
      </c>
      <c r="G18" s="22">
        <v>5497600</v>
      </c>
      <c r="H18" s="23">
        <v>5529400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131800</v>
      </c>
      <c r="P18" s="16">
        <v>23200</v>
      </c>
      <c r="Q18" s="17">
        <v>31800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559556</v>
      </c>
      <c r="G19" s="22">
        <v>576941</v>
      </c>
      <c r="H19" s="23">
        <v>586084</v>
      </c>
      <c r="I19" s="8"/>
      <c r="J19" s="328"/>
      <c r="K19" s="332"/>
      <c r="L19" s="316" t="s">
        <v>78</v>
      </c>
      <c r="M19" s="317"/>
      <c r="N19" s="14"/>
      <c r="O19" s="29">
        <v>85317</v>
      </c>
      <c r="P19" s="16">
        <v>110690</v>
      </c>
      <c r="Q19" s="17">
        <v>93521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3706195</v>
      </c>
      <c r="G20" s="22">
        <v>3787868</v>
      </c>
      <c r="H20" s="23">
        <v>3859841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546087</v>
      </c>
      <c r="P20" s="16">
        <v>340100</v>
      </c>
      <c r="Q20" s="17">
        <v>321658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6471227</v>
      </c>
      <c r="G21" s="40">
        <v>6515027</v>
      </c>
      <c r="H21" s="41">
        <v>6553627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357595</v>
      </c>
      <c r="P21" s="16">
        <v>144158</v>
      </c>
      <c r="Q21" s="17">
        <v>132216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94</v>
      </c>
      <c r="G22" s="45">
        <v>97</v>
      </c>
      <c r="H22" s="46">
        <v>98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188492</v>
      </c>
      <c r="P23" s="16">
        <v>195942</v>
      </c>
      <c r="Q23" s="17">
        <v>189442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-173523</v>
      </c>
      <c r="P24" s="40">
        <f>P17-P20</f>
        <v>-164337</v>
      </c>
      <c r="Q24" s="41">
        <f>Q17-Q20</f>
        <v>-166362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183</v>
      </c>
      <c r="G25" s="74" t="s">
        <v>183</v>
      </c>
      <c r="H25" s="75" t="s">
        <v>183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-22519</v>
      </c>
      <c r="P25" s="51">
        <f>P16+P24</f>
        <v>338</v>
      </c>
      <c r="Q25" s="52">
        <f>Q16+Q24</f>
        <v>3414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/>
      <c r="G27" s="31"/>
      <c r="H27" s="32"/>
      <c r="I27" s="8"/>
      <c r="J27" s="324" t="s">
        <v>94</v>
      </c>
      <c r="K27" s="325"/>
      <c r="L27" s="325"/>
      <c r="M27" s="325"/>
      <c r="N27" s="4" t="s">
        <v>239</v>
      </c>
      <c r="O27" s="53">
        <v>42153</v>
      </c>
      <c r="P27" s="54">
        <v>19635</v>
      </c>
      <c r="Q27" s="55">
        <v>19973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8419</v>
      </c>
      <c r="G29" s="31">
        <v>8483</v>
      </c>
      <c r="H29" s="32">
        <v>8276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19634</v>
      </c>
      <c r="P29" s="51">
        <f>P25-P26+P27-P28</f>
        <v>19973</v>
      </c>
      <c r="Q29" s="52">
        <f>Q25-Q26+Q27-Q28</f>
        <v>23387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3">
        <v>924</v>
      </c>
      <c r="P30" s="54">
        <v>5299</v>
      </c>
      <c r="Q30" s="55">
        <v>2604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7569</v>
      </c>
      <c r="G31" s="31">
        <v>7746</v>
      </c>
      <c r="H31" s="32">
        <v>7580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18710</v>
      </c>
      <c r="P31" s="51">
        <f>P29-P30</f>
        <v>14674</v>
      </c>
      <c r="Q31" s="52">
        <f>Q29-Q30</f>
        <v>20783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2788831</v>
      </c>
      <c r="G32" s="31">
        <v>2802391</v>
      </c>
      <c r="H32" s="32">
        <v>2755691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0.930226065463317</v>
      </c>
      <c r="P32" s="57">
        <f>IF(P5=0,0,P5/(P11+P23))</f>
        <v>0.9422938148610914</v>
      </c>
      <c r="Q32" s="58">
        <f>IF(Q5=0,0,Q5/(Q11+Q23))</f>
        <v>0.9622692188887972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2788831</v>
      </c>
      <c r="G34" s="31">
        <v>2802391</v>
      </c>
      <c r="H34" s="32">
        <v>2755691</v>
      </c>
      <c r="I34" s="8"/>
      <c r="J34" s="324" t="s">
        <v>111</v>
      </c>
      <c r="K34" s="325"/>
      <c r="L34" s="325"/>
      <c r="M34" s="325"/>
      <c r="N34" s="4"/>
      <c r="O34" s="53">
        <v>275293</v>
      </c>
      <c r="P34" s="54">
        <v>313505</v>
      </c>
      <c r="Q34" s="55">
        <v>287790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2291731</v>
      </c>
      <c r="G35" s="31">
        <v>2287188</v>
      </c>
      <c r="H35" s="32">
        <v>2292056</v>
      </c>
      <c r="I35" s="8"/>
      <c r="J35" s="318" t="s">
        <v>246</v>
      </c>
      <c r="K35" s="319"/>
      <c r="L35" s="315" t="s">
        <v>40</v>
      </c>
      <c r="M35" s="321"/>
      <c r="N35" s="4"/>
      <c r="O35" s="53">
        <v>229842</v>
      </c>
      <c r="P35" s="54">
        <v>233695</v>
      </c>
      <c r="Q35" s="55">
        <v>217171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0.8217532722491969</v>
      </c>
      <c r="G36" s="60">
        <f>IF(G35=0,0,G35/G34)</f>
        <v>0.8161559182854926</v>
      </c>
      <c r="H36" s="61">
        <f>IF(H35=0,0,H35/H34)</f>
        <v>0.8317536327549061</v>
      </c>
      <c r="I36" s="8"/>
      <c r="J36" s="324" t="s">
        <v>115</v>
      </c>
      <c r="K36" s="325"/>
      <c r="L36" s="325"/>
      <c r="M36" s="325"/>
      <c r="N36" s="4"/>
      <c r="O36" s="53">
        <v>3756891</v>
      </c>
      <c r="P36" s="54">
        <v>3584149</v>
      </c>
      <c r="Q36" s="275">
        <v>3426508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2891</v>
      </c>
      <c r="G37" s="19">
        <v>7495</v>
      </c>
      <c r="H37" s="20">
        <v>7605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305267</v>
      </c>
      <c r="G38" s="22">
        <v>313008</v>
      </c>
      <c r="H38" s="23">
        <v>309730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216670</v>
      </c>
      <c r="G39" s="22">
        <v>215920</v>
      </c>
      <c r="H39" s="23">
        <v>209223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88597</v>
      </c>
      <c r="G40" s="22">
        <v>97088</v>
      </c>
      <c r="H40" s="23">
        <v>100507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229120</v>
      </c>
      <c r="G41" s="22">
        <v>221328</v>
      </c>
      <c r="H41" s="23">
        <v>203884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537278</v>
      </c>
      <c r="G42" s="40">
        <f>G37+G38+G41</f>
        <v>541831</v>
      </c>
      <c r="H42" s="41">
        <f>H37+H38+H41</f>
        <v>521219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200</v>
      </c>
      <c r="G43" s="71" t="s">
        <v>200</v>
      </c>
      <c r="H43" s="112" t="s">
        <v>200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2205</v>
      </c>
      <c r="G44" s="22">
        <v>2205</v>
      </c>
      <c r="H44" s="23">
        <v>2205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38899</v>
      </c>
      <c r="G45" s="66">
        <v>38899</v>
      </c>
      <c r="H45" s="67">
        <v>38899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135.2</v>
      </c>
      <c r="G46" s="31">
        <v>134.4</v>
      </c>
      <c r="H46" s="32">
        <v>133.9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133.2</v>
      </c>
      <c r="G47" s="31">
        <v>136.8</v>
      </c>
      <c r="H47" s="32">
        <v>135.1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94.5</v>
      </c>
      <c r="G48" s="31">
        <v>94.4</v>
      </c>
      <c r="H48" s="32">
        <v>91.3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38.7</v>
      </c>
      <c r="G49" s="31">
        <v>42.4</v>
      </c>
      <c r="H49" s="32">
        <v>43.9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5.3</v>
      </c>
      <c r="G50" s="31">
        <v>5.9</v>
      </c>
      <c r="H50" s="32">
        <v>3.4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375</v>
      </c>
      <c r="G51" s="22">
        <v>375</v>
      </c>
      <c r="H51" s="23">
        <v>375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32599</v>
      </c>
      <c r="G52" s="69">
        <v>32599</v>
      </c>
      <c r="H52" s="113">
        <v>32599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5</v>
      </c>
      <c r="G53" s="19">
        <v>5</v>
      </c>
      <c r="H53" s="20">
        <v>5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5</v>
      </c>
      <c r="G54" s="22">
        <v>5</v>
      </c>
      <c r="H54" s="23">
        <v>4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10</v>
      </c>
      <c r="G55" s="40">
        <f>G53+G54</f>
        <v>10</v>
      </c>
      <c r="H55" s="41">
        <f>H53+H54</f>
        <v>9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287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21641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961288</v>
      </c>
      <c r="P5" s="11">
        <v>915296</v>
      </c>
      <c r="Q5" s="12">
        <v>850978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22007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669625</v>
      </c>
      <c r="P6" s="16">
        <v>661929</v>
      </c>
      <c r="Q6" s="17">
        <v>618852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86990</v>
      </c>
      <c r="G7" s="19">
        <v>86064</v>
      </c>
      <c r="H7" s="20">
        <v>85186</v>
      </c>
      <c r="I7" s="8"/>
      <c r="J7" s="328"/>
      <c r="K7" s="331"/>
      <c r="L7" s="330" t="s">
        <v>223</v>
      </c>
      <c r="M7" s="13" t="s">
        <v>35</v>
      </c>
      <c r="N7" s="14"/>
      <c r="O7" s="15">
        <v>351247</v>
      </c>
      <c r="P7" s="16">
        <v>356431</v>
      </c>
      <c r="Q7" s="17">
        <v>356505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24978</v>
      </c>
      <c r="G8" s="22">
        <v>24901</v>
      </c>
      <c r="H8" s="23">
        <v>24723</v>
      </c>
      <c r="I8" s="24"/>
      <c r="J8" s="328"/>
      <c r="K8" s="331"/>
      <c r="L8" s="331"/>
      <c r="M8" s="13" t="s">
        <v>36</v>
      </c>
      <c r="N8" s="14"/>
      <c r="O8" s="15">
        <v>317983</v>
      </c>
      <c r="P8" s="16">
        <v>305443</v>
      </c>
      <c r="Q8" s="17">
        <v>262237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24978</v>
      </c>
      <c r="G9" s="22">
        <v>24901</v>
      </c>
      <c r="H9" s="23">
        <v>24723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0.28713645246580066</v>
      </c>
      <c r="G10" s="26">
        <f>IF(G9=0,0,G9/G7)</f>
        <v>0.2893311953894776</v>
      </c>
      <c r="H10" s="27">
        <f>IF(H9=0,0,H9/H7)</f>
        <v>0.2902237456859108</v>
      </c>
      <c r="I10" s="8"/>
      <c r="J10" s="328"/>
      <c r="K10" s="332"/>
      <c r="L10" s="333" t="s">
        <v>78</v>
      </c>
      <c r="M10" s="334"/>
      <c r="N10" s="28"/>
      <c r="O10" s="15">
        <v>291539</v>
      </c>
      <c r="P10" s="16">
        <v>253250</v>
      </c>
      <c r="Q10" s="17">
        <v>227796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19818</v>
      </c>
      <c r="G11" s="22">
        <v>19854</v>
      </c>
      <c r="H11" s="23">
        <v>19777</v>
      </c>
      <c r="I11" s="8"/>
      <c r="J11" s="328"/>
      <c r="K11" s="317" t="s">
        <v>79</v>
      </c>
      <c r="L11" s="317"/>
      <c r="M11" s="317"/>
      <c r="N11" s="14" t="s">
        <v>264</v>
      </c>
      <c r="O11" s="29">
        <v>668543</v>
      </c>
      <c r="P11" s="16">
        <v>615690</v>
      </c>
      <c r="Q11" s="17">
        <v>589427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0.7934182080230603</v>
      </c>
      <c r="G12" s="26">
        <f>IF(G11=0,0,G11/G9)</f>
        <v>0.7973173768121762</v>
      </c>
      <c r="H12" s="27">
        <f>IF(H11=0,0,H11/H9)</f>
        <v>0.799943372568054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360899</v>
      </c>
      <c r="P12" s="16">
        <v>359984</v>
      </c>
      <c r="Q12" s="17">
        <v>387835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337</v>
      </c>
      <c r="G13" s="31">
        <v>337</v>
      </c>
      <c r="H13" s="32">
        <v>337</v>
      </c>
      <c r="I13" s="8"/>
      <c r="J13" s="328"/>
      <c r="K13" s="331"/>
      <c r="L13" s="330" t="s">
        <v>230</v>
      </c>
      <c r="M13" s="13" t="s">
        <v>34</v>
      </c>
      <c r="N13" s="14"/>
      <c r="O13" s="15">
        <v>88309</v>
      </c>
      <c r="P13" s="16">
        <v>85222</v>
      </c>
      <c r="Q13" s="17">
        <v>88478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690</v>
      </c>
      <c r="G14" s="31">
        <v>696</v>
      </c>
      <c r="H14" s="32">
        <v>698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690</v>
      </c>
      <c r="G15" s="36">
        <v>696</v>
      </c>
      <c r="H15" s="37">
        <v>698</v>
      </c>
      <c r="I15" s="8"/>
      <c r="J15" s="328"/>
      <c r="K15" s="332"/>
      <c r="L15" s="333" t="s">
        <v>39</v>
      </c>
      <c r="M15" s="334"/>
      <c r="N15" s="28"/>
      <c r="O15" s="15">
        <v>307644</v>
      </c>
      <c r="P15" s="16">
        <v>255706</v>
      </c>
      <c r="Q15" s="17">
        <v>201592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37252851</v>
      </c>
      <c r="G16" s="19">
        <v>37915239</v>
      </c>
      <c r="H16" s="20">
        <v>38756303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292745</v>
      </c>
      <c r="P16" s="40">
        <f>P5-P11</f>
        <v>299606</v>
      </c>
      <c r="Q16" s="41">
        <f>Q5-Q11</f>
        <v>261551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14033056</v>
      </c>
      <c r="G17" s="22">
        <v>14360876</v>
      </c>
      <c r="H17" s="23">
        <v>14791957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1650137</v>
      </c>
      <c r="P17" s="11">
        <v>2033712</v>
      </c>
      <c r="Q17" s="12">
        <v>1305231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18351558</v>
      </c>
      <c r="G18" s="22">
        <v>18662658</v>
      </c>
      <c r="H18" s="23">
        <v>19050958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1253400</v>
      </c>
      <c r="P18" s="16">
        <v>1443100</v>
      </c>
      <c r="Q18" s="17">
        <v>628300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547796</v>
      </c>
      <c r="G19" s="22">
        <v>560114</v>
      </c>
      <c r="H19" s="23">
        <v>567667</v>
      </c>
      <c r="I19" s="8"/>
      <c r="J19" s="328"/>
      <c r="K19" s="332"/>
      <c r="L19" s="316" t="s">
        <v>78</v>
      </c>
      <c r="M19" s="317"/>
      <c r="N19" s="14"/>
      <c r="O19" s="29">
        <v>235984</v>
      </c>
      <c r="P19" s="16">
        <v>249142</v>
      </c>
      <c r="Q19" s="17">
        <v>235805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4320441</v>
      </c>
      <c r="G20" s="22">
        <v>4331591</v>
      </c>
      <c r="H20" s="23">
        <v>4345721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1941036</v>
      </c>
      <c r="P20" s="16">
        <v>2330718</v>
      </c>
      <c r="Q20" s="17">
        <v>1554186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26073610</v>
      </c>
      <c r="G21" s="40">
        <v>26696810</v>
      </c>
      <c r="H21" s="41">
        <v>27486991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342887</v>
      </c>
      <c r="P21" s="16">
        <v>662388</v>
      </c>
      <c r="Q21" s="17">
        <v>841063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159</v>
      </c>
      <c r="G22" s="45">
        <v>161</v>
      </c>
      <c r="H22" s="46">
        <v>162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295" t="s">
        <v>134</v>
      </c>
      <c r="G23" s="180" t="s">
        <v>134</v>
      </c>
      <c r="H23" s="182" t="s">
        <v>134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1598149</v>
      </c>
      <c r="P23" s="16">
        <v>1668330</v>
      </c>
      <c r="Q23" s="17">
        <v>713123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>
        <v>0.283</v>
      </c>
      <c r="G24" s="296">
        <v>0.28</v>
      </c>
      <c r="H24" s="49">
        <v>0.278</v>
      </c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-290899</v>
      </c>
      <c r="P24" s="40">
        <f>P17-P20</f>
        <v>-297006</v>
      </c>
      <c r="Q24" s="41">
        <f>Q17-Q20</f>
        <v>-248955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295" t="s">
        <v>131</v>
      </c>
      <c r="G25" s="180" t="s">
        <v>131</v>
      </c>
      <c r="H25" s="182" t="s">
        <v>131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1846</v>
      </c>
      <c r="P25" s="51">
        <f>P16+P24</f>
        <v>2600</v>
      </c>
      <c r="Q25" s="52">
        <f>Q16+Q24</f>
        <v>12596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2</v>
      </c>
      <c r="G26" s="22">
        <v>2</v>
      </c>
      <c r="H26" s="23">
        <v>2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17000</v>
      </c>
      <c r="G27" s="31">
        <v>17000</v>
      </c>
      <c r="H27" s="32">
        <v>17000</v>
      </c>
      <c r="I27" s="8"/>
      <c r="J27" s="324" t="s">
        <v>94</v>
      </c>
      <c r="K27" s="325"/>
      <c r="L27" s="325"/>
      <c r="M27" s="325"/>
      <c r="N27" s="4" t="s">
        <v>239</v>
      </c>
      <c r="O27" s="53">
        <v>1009</v>
      </c>
      <c r="P27" s="54">
        <v>2855</v>
      </c>
      <c r="Q27" s="55">
        <v>5455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>
        <v>36</v>
      </c>
      <c r="G28" s="31">
        <v>36</v>
      </c>
      <c r="H28" s="32">
        <v>36</v>
      </c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13126</v>
      </c>
      <c r="G29" s="31">
        <v>14343</v>
      </c>
      <c r="H29" s="32">
        <v>14610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2855</v>
      </c>
      <c r="P29" s="51">
        <f>P25-P26+P27-P28</f>
        <v>5455</v>
      </c>
      <c r="Q29" s="52">
        <f>Q25-Q26+Q27-Q28</f>
        <v>18051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>
        <v>25</v>
      </c>
      <c r="G30" s="31">
        <v>25</v>
      </c>
      <c r="H30" s="32">
        <v>30</v>
      </c>
      <c r="I30" s="8"/>
      <c r="J30" s="324" t="s">
        <v>97</v>
      </c>
      <c r="K30" s="325"/>
      <c r="L30" s="325"/>
      <c r="M30" s="325"/>
      <c r="N30" s="4" t="s">
        <v>242</v>
      </c>
      <c r="O30" s="53">
        <v>1843</v>
      </c>
      <c r="P30" s="54">
        <v>4455</v>
      </c>
      <c r="Q30" s="55">
        <v>16702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9709</v>
      </c>
      <c r="G31" s="31">
        <v>9659</v>
      </c>
      <c r="H31" s="32">
        <v>10595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1012</v>
      </c>
      <c r="P31" s="51">
        <f>P29-P30</f>
        <v>1000</v>
      </c>
      <c r="Q31" s="52">
        <f>Q29-Q30</f>
        <v>1349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5234838</v>
      </c>
      <c r="G32" s="31">
        <v>5030377</v>
      </c>
      <c r="H32" s="32">
        <v>5270758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0.42409290719691956</v>
      </c>
      <c r="P32" s="57">
        <f>IF(P5=0,0,P5/(P11+P23))</f>
        <v>0.400739047819196</v>
      </c>
      <c r="Q32" s="58">
        <f>IF(Q5=0,0,Q5/(Q11+Q23))</f>
        <v>0.6533169552032552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>
        <v>1679469</v>
      </c>
      <c r="G33" s="31">
        <v>1504715</v>
      </c>
      <c r="H33" s="32">
        <v>1403763</v>
      </c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3555369</v>
      </c>
      <c r="G34" s="31">
        <v>3525662</v>
      </c>
      <c r="H34" s="32">
        <v>3866995</v>
      </c>
      <c r="I34" s="8"/>
      <c r="J34" s="324" t="s">
        <v>111</v>
      </c>
      <c r="K34" s="325"/>
      <c r="L34" s="325"/>
      <c r="M34" s="325"/>
      <c r="N34" s="4"/>
      <c r="O34" s="53">
        <v>845506</v>
      </c>
      <c r="P34" s="54">
        <v>807835</v>
      </c>
      <c r="Q34" s="55">
        <v>725838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2275252</v>
      </c>
      <c r="G35" s="31">
        <v>2276420</v>
      </c>
      <c r="H35" s="32">
        <v>2266376</v>
      </c>
      <c r="I35" s="8"/>
      <c r="J35" s="318" t="s">
        <v>246</v>
      </c>
      <c r="K35" s="319"/>
      <c r="L35" s="315" t="s">
        <v>40</v>
      </c>
      <c r="M35" s="321"/>
      <c r="N35" s="4"/>
      <c r="O35" s="53">
        <v>482410</v>
      </c>
      <c r="P35" s="54">
        <v>454320</v>
      </c>
      <c r="Q35" s="55">
        <v>402090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0.6399482022822385</v>
      </c>
      <c r="G36" s="60">
        <f>IF(G35=0,0,G35/G34)</f>
        <v>0.6456716497497491</v>
      </c>
      <c r="H36" s="61">
        <f>IF(H35=0,0,H35/H34)</f>
        <v>0.5860819576958336</v>
      </c>
      <c r="I36" s="8"/>
      <c r="J36" s="324" t="s">
        <v>115</v>
      </c>
      <c r="K36" s="325"/>
      <c r="L36" s="325"/>
      <c r="M36" s="325"/>
      <c r="N36" s="4"/>
      <c r="O36" s="53">
        <v>9165039</v>
      </c>
      <c r="P36" s="54">
        <v>8939808</v>
      </c>
      <c r="Q36" s="55">
        <v>8854985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356069</v>
      </c>
      <c r="G37" s="19">
        <v>342178</v>
      </c>
      <c r="H37" s="20">
        <v>283223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740508</v>
      </c>
      <c r="G38" s="22">
        <v>741717</v>
      </c>
      <c r="H38" s="23">
        <v>701747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252905</v>
      </c>
      <c r="G39" s="22">
        <v>244810</v>
      </c>
      <c r="H39" s="23">
        <v>268477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487603</v>
      </c>
      <c r="G40" s="22">
        <v>496907</v>
      </c>
      <c r="H40" s="23">
        <v>433270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173715</v>
      </c>
      <c r="G41" s="22">
        <v>158825</v>
      </c>
      <c r="H41" s="23">
        <v>157380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1270292</v>
      </c>
      <c r="G42" s="40">
        <f>G37+G38+G41</f>
        <v>1242720</v>
      </c>
      <c r="H42" s="41">
        <f>H37+H38+H41</f>
        <v>1142350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90" t="s">
        <v>254</v>
      </c>
      <c r="G43" s="198" t="s">
        <v>254</v>
      </c>
      <c r="H43" s="199" t="s">
        <v>254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2415</v>
      </c>
      <c r="G44" s="22">
        <v>2415</v>
      </c>
      <c r="H44" s="23">
        <v>2415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39722</v>
      </c>
      <c r="G45" s="66">
        <v>39722</v>
      </c>
      <c r="H45" s="67">
        <v>39722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154.4</v>
      </c>
      <c r="G46" s="31">
        <v>156.5753222164627</v>
      </c>
      <c r="H46" s="32">
        <v>157.3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325.5</v>
      </c>
      <c r="G47" s="31">
        <v>325.82607778880873</v>
      </c>
      <c r="H47" s="32">
        <v>309.6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111.2</v>
      </c>
      <c r="G48" s="31">
        <v>107.5416663005948</v>
      </c>
      <c r="H48" s="32">
        <v>118.5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214.3</v>
      </c>
      <c r="G49" s="31">
        <v>218.28441148821395</v>
      </c>
      <c r="H49" s="32">
        <v>191.2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1.4</v>
      </c>
      <c r="G50" s="31">
        <v>2.2</v>
      </c>
      <c r="H50" s="32">
        <v>2.2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400</v>
      </c>
      <c r="G51" s="22">
        <v>400</v>
      </c>
      <c r="H51" s="23">
        <v>400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31533</v>
      </c>
      <c r="G52" s="69">
        <v>31533</v>
      </c>
      <c r="H52" s="113">
        <v>31533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11</v>
      </c>
      <c r="G53" s="19">
        <v>11</v>
      </c>
      <c r="H53" s="20">
        <v>11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3</v>
      </c>
      <c r="G54" s="22">
        <v>3</v>
      </c>
      <c r="H54" s="23">
        <v>3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14</v>
      </c>
      <c r="G55" s="40">
        <f>G53+G54</f>
        <v>14</v>
      </c>
      <c r="H55" s="41">
        <f>H53+H54</f>
        <v>14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39" customWidth="1"/>
    <col min="4" max="4" width="24.125" style="239" customWidth="1"/>
    <col min="5" max="5" width="4.50390625" style="239" bestFit="1" customWidth="1"/>
    <col min="6" max="8" width="12.625" style="239" customWidth="1"/>
    <col min="9" max="9" width="2.125" style="239" customWidth="1"/>
    <col min="10" max="11" width="2.875" style="239" bestFit="1" customWidth="1"/>
    <col min="12" max="12" width="5.25390625" style="239" bestFit="1" customWidth="1"/>
    <col min="13" max="13" width="21.625" style="239" customWidth="1"/>
    <col min="14" max="14" width="3.375" style="239" bestFit="1" customWidth="1"/>
    <col min="15" max="17" width="12.625" style="239" customWidth="1"/>
    <col min="18" max="16384" width="9.00390625" style="239" customWidth="1"/>
  </cols>
  <sheetData>
    <row r="1" spans="1:17" ht="26.25" customHeight="1">
      <c r="A1" s="374" t="s">
        <v>133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6:15" ht="19.5" customHeight="1"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6" ht="38.25" customHeight="1" thickBot="1">
      <c r="A3" s="241" t="s">
        <v>288</v>
      </c>
      <c r="P3" s="239" t="s">
        <v>0</v>
      </c>
    </row>
    <row r="4" spans="1:17" ht="26.25" customHeight="1" thickBot="1">
      <c r="A4" s="375" t="s">
        <v>53</v>
      </c>
      <c r="B4" s="376"/>
      <c r="C4" s="376"/>
      <c r="D4" s="376"/>
      <c r="E4" s="242"/>
      <c r="F4" s="243" t="s">
        <v>127</v>
      </c>
      <c r="G4" s="244" t="s">
        <v>128</v>
      </c>
      <c r="H4" s="245" t="s">
        <v>129</v>
      </c>
      <c r="I4" s="246"/>
      <c r="J4" s="375" t="s">
        <v>53</v>
      </c>
      <c r="K4" s="376"/>
      <c r="L4" s="376"/>
      <c r="M4" s="376"/>
      <c r="N4" s="242"/>
      <c r="O4" s="243" t="s">
        <v>127</v>
      </c>
      <c r="P4" s="244" t="s">
        <v>128</v>
      </c>
      <c r="Q4" s="245" t="s">
        <v>129</v>
      </c>
    </row>
    <row r="5" spans="1:17" ht="26.25" customHeight="1" thickBot="1">
      <c r="A5" s="375" t="s">
        <v>1</v>
      </c>
      <c r="B5" s="376"/>
      <c r="C5" s="376"/>
      <c r="D5" s="376"/>
      <c r="E5" s="242"/>
      <c r="F5" s="371">
        <v>26735</v>
      </c>
      <c r="G5" s="372"/>
      <c r="H5" s="373"/>
      <c r="I5" s="246"/>
      <c r="J5" s="377" t="s">
        <v>50</v>
      </c>
      <c r="K5" s="380" t="s">
        <v>76</v>
      </c>
      <c r="L5" s="380"/>
      <c r="M5" s="380"/>
      <c r="N5" s="247" t="s">
        <v>219</v>
      </c>
      <c r="O5" s="230">
        <v>235386</v>
      </c>
      <c r="P5" s="297">
        <v>236318</v>
      </c>
      <c r="Q5" s="231">
        <v>229638</v>
      </c>
    </row>
    <row r="6" spans="1:17" ht="26.25" customHeight="1" thickBot="1">
      <c r="A6" s="375" t="s">
        <v>99</v>
      </c>
      <c r="B6" s="376"/>
      <c r="C6" s="376"/>
      <c r="D6" s="376"/>
      <c r="E6" s="242"/>
      <c r="F6" s="371">
        <v>27120</v>
      </c>
      <c r="G6" s="372"/>
      <c r="H6" s="373"/>
      <c r="I6" s="246"/>
      <c r="J6" s="378"/>
      <c r="K6" s="381" t="s">
        <v>220</v>
      </c>
      <c r="L6" s="384" t="s">
        <v>62</v>
      </c>
      <c r="M6" s="385"/>
      <c r="N6" s="249" t="s">
        <v>221</v>
      </c>
      <c r="O6" s="233">
        <v>228317</v>
      </c>
      <c r="P6" s="298">
        <v>229600</v>
      </c>
      <c r="Q6" s="234">
        <v>224155</v>
      </c>
    </row>
    <row r="7" spans="1:17" ht="26.25" customHeight="1">
      <c r="A7" s="377" t="s">
        <v>45</v>
      </c>
      <c r="B7" s="386" t="s">
        <v>59</v>
      </c>
      <c r="C7" s="380"/>
      <c r="D7" s="380"/>
      <c r="E7" s="247" t="s">
        <v>222</v>
      </c>
      <c r="F7" s="208">
        <v>21717</v>
      </c>
      <c r="G7" s="299">
        <v>21597</v>
      </c>
      <c r="H7" s="209">
        <v>21476</v>
      </c>
      <c r="I7" s="246"/>
      <c r="J7" s="378"/>
      <c r="K7" s="382"/>
      <c r="L7" s="381" t="s">
        <v>223</v>
      </c>
      <c r="M7" s="248" t="s">
        <v>35</v>
      </c>
      <c r="N7" s="249"/>
      <c r="O7" s="233">
        <v>221653</v>
      </c>
      <c r="P7" s="298">
        <v>222616</v>
      </c>
      <c r="Q7" s="234">
        <v>219469</v>
      </c>
    </row>
    <row r="8" spans="1:17" ht="26.25" customHeight="1">
      <c r="A8" s="378"/>
      <c r="B8" s="384" t="s">
        <v>2</v>
      </c>
      <c r="C8" s="385"/>
      <c r="D8" s="385"/>
      <c r="E8" s="249"/>
      <c r="F8" s="218">
        <v>19076</v>
      </c>
      <c r="G8" s="287">
        <v>19030</v>
      </c>
      <c r="H8" s="219">
        <v>18890</v>
      </c>
      <c r="I8" s="250"/>
      <c r="J8" s="378"/>
      <c r="K8" s="382"/>
      <c r="L8" s="382"/>
      <c r="M8" s="248" t="s">
        <v>36</v>
      </c>
      <c r="N8" s="249"/>
      <c r="O8" s="233">
        <v>6549</v>
      </c>
      <c r="P8" s="298">
        <v>6863</v>
      </c>
      <c r="Q8" s="234">
        <v>4603</v>
      </c>
    </row>
    <row r="9" spans="1:17" ht="26.25" customHeight="1">
      <c r="A9" s="378"/>
      <c r="B9" s="384" t="s">
        <v>60</v>
      </c>
      <c r="C9" s="385"/>
      <c r="D9" s="385"/>
      <c r="E9" s="249" t="s">
        <v>224</v>
      </c>
      <c r="F9" s="218">
        <v>19076</v>
      </c>
      <c r="G9" s="287">
        <v>19030</v>
      </c>
      <c r="H9" s="219">
        <v>18890</v>
      </c>
      <c r="I9" s="246"/>
      <c r="J9" s="378"/>
      <c r="K9" s="382"/>
      <c r="L9" s="383"/>
      <c r="M9" s="248" t="s">
        <v>37</v>
      </c>
      <c r="N9" s="249" t="s">
        <v>225</v>
      </c>
      <c r="O9" s="233"/>
      <c r="P9" s="298"/>
      <c r="Q9" s="234"/>
    </row>
    <row r="10" spans="1:17" ht="26.25" customHeight="1">
      <c r="A10" s="378"/>
      <c r="B10" s="384" t="s">
        <v>61</v>
      </c>
      <c r="C10" s="385"/>
      <c r="D10" s="385"/>
      <c r="E10" s="249" t="s">
        <v>56</v>
      </c>
      <c r="F10" s="251">
        <f>IF(F9=0,0,F9/F7)</f>
        <v>0.8783902012248469</v>
      </c>
      <c r="G10" s="300">
        <f>IF(G9=0,0,G9/G7)</f>
        <v>0.8811408991989628</v>
      </c>
      <c r="H10" s="252">
        <f>IF(H9=0,0,H9/H7)</f>
        <v>0.8795865151797355</v>
      </c>
      <c r="I10" s="246"/>
      <c r="J10" s="378"/>
      <c r="K10" s="383"/>
      <c r="L10" s="387" t="s">
        <v>78</v>
      </c>
      <c r="M10" s="388"/>
      <c r="N10" s="253"/>
      <c r="O10" s="233">
        <v>7015</v>
      </c>
      <c r="P10" s="298">
        <v>6672</v>
      </c>
      <c r="Q10" s="234">
        <v>5423</v>
      </c>
    </row>
    <row r="11" spans="1:17" ht="26.25" customHeight="1">
      <c r="A11" s="378"/>
      <c r="B11" s="384" t="s">
        <v>3</v>
      </c>
      <c r="C11" s="385"/>
      <c r="D11" s="385"/>
      <c r="E11" s="249" t="s">
        <v>226</v>
      </c>
      <c r="F11" s="218">
        <v>18713</v>
      </c>
      <c r="G11" s="287">
        <v>18674</v>
      </c>
      <c r="H11" s="219">
        <v>18573</v>
      </c>
      <c r="I11" s="246"/>
      <c r="J11" s="378"/>
      <c r="K11" s="385" t="s">
        <v>79</v>
      </c>
      <c r="L11" s="385"/>
      <c r="M11" s="385"/>
      <c r="N11" s="249" t="s">
        <v>265</v>
      </c>
      <c r="O11" s="233">
        <v>141076</v>
      </c>
      <c r="P11" s="298">
        <v>154050</v>
      </c>
      <c r="Q11" s="234">
        <v>144064</v>
      </c>
    </row>
    <row r="12" spans="1:17" ht="26.25" customHeight="1">
      <c r="A12" s="378"/>
      <c r="B12" s="384" t="s">
        <v>74</v>
      </c>
      <c r="C12" s="385"/>
      <c r="D12" s="385"/>
      <c r="E12" s="249" t="s">
        <v>228</v>
      </c>
      <c r="F12" s="251">
        <f>IF(F11=0,0,F11/F9)</f>
        <v>0.9809708534283917</v>
      </c>
      <c r="G12" s="300">
        <f>IF(G11=0,0,G11/G9)</f>
        <v>0.9812926957435628</v>
      </c>
      <c r="H12" s="252">
        <f>IF(H11=0,0,H11/H9)</f>
        <v>0.9832186341979884</v>
      </c>
      <c r="I12" s="246"/>
      <c r="J12" s="378"/>
      <c r="K12" s="381" t="s">
        <v>229</v>
      </c>
      <c r="L12" s="384" t="s">
        <v>63</v>
      </c>
      <c r="M12" s="385"/>
      <c r="N12" s="249"/>
      <c r="O12" s="233">
        <v>93119</v>
      </c>
      <c r="P12" s="298">
        <v>110234</v>
      </c>
      <c r="Q12" s="234">
        <v>104107</v>
      </c>
    </row>
    <row r="13" spans="1:17" ht="26.25" customHeight="1">
      <c r="A13" s="378"/>
      <c r="B13" s="384" t="s">
        <v>4</v>
      </c>
      <c r="C13" s="385"/>
      <c r="D13" s="385"/>
      <c r="E13" s="249"/>
      <c r="F13" s="224">
        <v>151</v>
      </c>
      <c r="G13" s="301">
        <v>151</v>
      </c>
      <c r="H13" s="225">
        <v>151</v>
      </c>
      <c r="I13" s="246"/>
      <c r="J13" s="378"/>
      <c r="K13" s="382"/>
      <c r="L13" s="381" t="s">
        <v>230</v>
      </c>
      <c r="M13" s="248" t="s">
        <v>34</v>
      </c>
      <c r="N13" s="249"/>
      <c r="O13" s="233">
        <v>4951</v>
      </c>
      <c r="P13" s="298">
        <v>9105</v>
      </c>
      <c r="Q13" s="234">
        <v>7088</v>
      </c>
    </row>
    <row r="14" spans="1:17" ht="26.25" customHeight="1">
      <c r="A14" s="378"/>
      <c r="B14" s="384" t="s">
        <v>5</v>
      </c>
      <c r="C14" s="385"/>
      <c r="D14" s="385"/>
      <c r="E14" s="249"/>
      <c r="F14" s="224">
        <v>308</v>
      </c>
      <c r="G14" s="301">
        <v>310</v>
      </c>
      <c r="H14" s="225">
        <v>311</v>
      </c>
      <c r="I14" s="246"/>
      <c r="J14" s="378"/>
      <c r="K14" s="382"/>
      <c r="L14" s="383"/>
      <c r="M14" s="248" t="s">
        <v>38</v>
      </c>
      <c r="N14" s="249"/>
      <c r="O14" s="233"/>
      <c r="P14" s="298"/>
      <c r="Q14" s="234"/>
    </row>
    <row r="15" spans="1:17" ht="26.25" customHeight="1" thickBot="1">
      <c r="A15" s="379"/>
      <c r="B15" s="389" t="s">
        <v>116</v>
      </c>
      <c r="C15" s="390"/>
      <c r="D15" s="390"/>
      <c r="E15" s="255"/>
      <c r="F15" s="256">
        <v>308</v>
      </c>
      <c r="G15" s="302">
        <v>310</v>
      </c>
      <c r="H15" s="257">
        <v>311</v>
      </c>
      <c r="I15" s="246"/>
      <c r="J15" s="378"/>
      <c r="K15" s="383"/>
      <c r="L15" s="387" t="s">
        <v>39</v>
      </c>
      <c r="M15" s="388"/>
      <c r="N15" s="253"/>
      <c r="O15" s="233">
        <v>47957</v>
      </c>
      <c r="P15" s="298">
        <v>43816</v>
      </c>
      <c r="Q15" s="234">
        <v>39957</v>
      </c>
    </row>
    <row r="16" spans="1:17" ht="26.25" customHeight="1" thickBot="1">
      <c r="A16" s="391" t="s">
        <v>46</v>
      </c>
      <c r="B16" s="386" t="s">
        <v>6</v>
      </c>
      <c r="C16" s="380"/>
      <c r="D16" s="380"/>
      <c r="E16" s="247"/>
      <c r="F16" s="208">
        <v>6533770</v>
      </c>
      <c r="G16" s="299">
        <v>6561056</v>
      </c>
      <c r="H16" s="209">
        <v>6576496</v>
      </c>
      <c r="I16" s="246"/>
      <c r="J16" s="379"/>
      <c r="K16" s="389" t="s">
        <v>81</v>
      </c>
      <c r="L16" s="390"/>
      <c r="M16" s="390"/>
      <c r="N16" s="255" t="s">
        <v>231</v>
      </c>
      <c r="O16" s="258">
        <f>O5-O11</f>
        <v>94310</v>
      </c>
      <c r="P16" s="303">
        <f>P5-P11</f>
        <v>82268</v>
      </c>
      <c r="Q16" s="259">
        <f>Q5-Q11</f>
        <v>85574</v>
      </c>
    </row>
    <row r="17" spans="1:17" ht="26.25" customHeight="1">
      <c r="A17" s="392"/>
      <c r="B17" s="394" t="s">
        <v>7</v>
      </c>
      <c r="C17" s="384" t="s">
        <v>8</v>
      </c>
      <c r="D17" s="385"/>
      <c r="E17" s="249"/>
      <c r="F17" s="218">
        <v>1115832</v>
      </c>
      <c r="G17" s="287">
        <v>1122832</v>
      </c>
      <c r="H17" s="219">
        <v>1123332</v>
      </c>
      <c r="I17" s="246"/>
      <c r="J17" s="377" t="s">
        <v>83</v>
      </c>
      <c r="K17" s="395" t="s">
        <v>84</v>
      </c>
      <c r="L17" s="396"/>
      <c r="M17" s="396"/>
      <c r="N17" s="247" t="s">
        <v>232</v>
      </c>
      <c r="O17" s="230">
        <v>32402</v>
      </c>
      <c r="P17" s="297">
        <v>35708</v>
      </c>
      <c r="Q17" s="231">
        <v>10699</v>
      </c>
    </row>
    <row r="18" spans="1:17" ht="26.25" customHeight="1">
      <c r="A18" s="392"/>
      <c r="B18" s="394"/>
      <c r="C18" s="384" t="s">
        <v>9</v>
      </c>
      <c r="D18" s="385"/>
      <c r="E18" s="249"/>
      <c r="F18" s="218">
        <v>2507200</v>
      </c>
      <c r="G18" s="287">
        <v>2513400</v>
      </c>
      <c r="H18" s="219">
        <v>2536100</v>
      </c>
      <c r="I18" s="246"/>
      <c r="J18" s="378"/>
      <c r="K18" s="381" t="s">
        <v>230</v>
      </c>
      <c r="L18" s="384" t="s">
        <v>103</v>
      </c>
      <c r="M18" s="385"/>
      <c r="N18" s="249"/>
      <c r="O18" s="233">
        <v>6700</v>
      </c>
      <c r="P18" s="298">
        <v>6200</v>
      </c>
      <c r="Q18" s="234"/>
    </row>
    <row r="19" spans="1:17" ht="26.25" customHeight="1">
      <c r="A19" s="392"/>
      <c r="B19" s="394"/>
      <c r="C19" s="384" t="s">
        <v>10</v>
      </c>
      <c r="D19" s="385"/>
      <c r="E19" s="249"/>
      <c r="F19" s="218">
        <v>146216</v>
      </c>
      <c r="G19" s="287">
        <v>146668</v>
      </c>
      <c r="H19" s="219">
        <v>147576</v>
      </c>
      <c r="I19" s="246"/>
      <c r="J19" s="378"/>
      <c r="K19" s="383"/>
      <c r="L19" s="384" t="s">
        <v>78</v>
      </c>
      <c r="M19" s="385"/>
      <c r="N19" s="249"/>
      <c r="O19" s="233">
        <v>14815</v>
      </c>
      <c r="P19" s="298">
        <v>21833</v>
      </c>
      <c r="Q19" s="234">
        <v>9278</v>
      </c>
    </row>
    <row r="20" spans="1:17" ht="26.25" customHeight="1">
      <c r="A20" s="392"/>
      <c r="B20" s="394"/>
      <c r="C20" s="384" t="s">
        <v>11</v>
      </c>
      <c r="D20" s="385"/>
      <c r="E20" s="249"/>
      <c r="F20" s="218">
        <v>2764522</v>
      </c>
      <c r="G20" s="287">
        <v>2778156</v>
      </c>
      <c r="H20" s="219">
        <v>2769488</v>
      </c>
      <c r="I20" s="246"/>
      <c r="J20" s="378"/>
      <c r="K20" s="384" t="s">
        <v>86</v>
      </c>
      <c r="L20" s="385"/>
      <c r="M20" s="385"/>
      <c r="N20" s="260" t="s">
        <v>233</v>
      </c>
      <c r="O20" s="233">
        <v>123285</v>
      </c>
      <c r="P20" s="298">
        <v>111210</v>
      </c>
      <c r="Q20" s="234">
        <v>102013</v>
      </c>
    </row>
    <row r="21" spans="1:17" ht="26.25" customHeight="1" thickBot="1">
      <c r="A21" s="393"/>
      <c r="B21" s="389" t="s">
        <v>12</v>
      </c>
      <c r="C21" s="390"/>
      <c r="D21" s="390"/>
      <c r="E21" s="255"/>
      <c r="F21" s="261">
        <v>2128763</v>
      </c>
      <c r="G21" s="304">
        <v>2142763</v>
      </c>
      <c r="H21" s="262">
        <v>2143763</v>
      </c>
      <c r="I21" s="246"/>
      <c r="J21" s="378"/>
      <c r="K21" s="381" t="s">
        <v>234</v>
      </c>
      <c r="L21" s="384" t="s">
        <v>88</v>
      </c>
      <c r="M21" s="385"/>
      <c r="N21" s="249"/>
      <c r="O21" s="233">
        <v>32057</v>
      </c>
      <c r="P21" s="298">
        <v>27286</v>
      </c>
      <c r="Q21" s="234">
        <v>15440</v>
      </c>
    </row>
    <row r="22" spans="1:17" ht="26.25" customHeight="1">
      <c r="A22" s="377" t="s">
        <v>47</v>
      </c>
      <c r="B22" s="386" t="s">
        <v>72</v>
      </c>
      <c r="C22" s="380"/>
      <c r="D22" s="380"/>
      <c r="E22" s="247"/>
      <c r="F22" s="276">
        <v>88</v>
      </c>
      <c r="G22" s="305">
        <v>88</v>
      </c>
      <c r="H22" s="277">
        <v>88</v>
      </c>
      <c r="I22" s="246"/>
      <c r="J22" s="378"/>
      <c r="K22" s="382"/>
      <c r="L22" s="263" t="s">
        <v>230</v>
      </c>
      <c r="M22" s="248" t="s">
        <v>114</v>
      </c>
      <c r="N22" s="249"/>
      <c r="O22" s="233"/>
      <c r="P22" s="298"/>
      <c r="Q22" s="234"/>
    </row>
    <row r="23" spans="1:17" ht="26.25" customHeight="1">
      <c r="A23" s="378"/>
      <c r="B23" s="384" t="s">
        <v>13</v>
      </c>
      <c r="C23" s="385"/>
      <c r="D23" s="385"/>
      <c r="E23" s="249"/>
      <c r="F23" s="211" t="s">
        <v>130</v>
      </c>
      <c r="G23" s="306" t="s">
        <v>130</v>
      </c>
      <c r="H23" s="212" t="s">
        <v>130</v>
      </c>
      <c r="I23" s="246"/>
      <c r="J23" s="378"/>
      <c r="K23" s="383"/>
      <c r="L23" s="384" t="s">
        <v>89</v>
      </c>
      <c r="M23" s="385"/>
      <c r="N23" s="249" t="s">
        <v>236</v>
      </c>
      <c r="O23" s="233">
        <v>88356</v>
      </c>
      <c r="P23" s="298">
        <v>83065</v>
      </c>
      <c r="Q23" s="234">
        <v>80909</v>
      </c>
    </row>
    <row r="24" spans="1:17" ht="26.25" customHeight="1" thickBot="1">
      <c r="A24" s="378"/>
      <c r="B24" s="384" t="s">
        <v>126</v>
      </c>
      <c r="C24" s="385"/>
      <c r="D24" s="385"/>
      <c r="E24" s="249"/>
      <c r="F24" s="263"/>
      <c r="G24" s="307"/>
      <c r="H24" s="213"/>
      <c r="I24" s="246"/>
      <c r="J24" s="379"/>
      <c r="K24" s="389" t="s">
        <v>91</v>
      </c>
      <c r="L24" s="390"/>
      <c r="M24" s="390"/>
      <c r="N24" s="255" t="s">
        <v>237</v>
      </c>
      <c r="O24" s="258">
        <f>O17-O20</f>
        <v>-90883</v>
      </c>
      <c r="P24" s="303">
        <f>P17-P20</f>
        <v>-75502</v>
      </c>
      <c r="Q24" s="259">
        <f>Q17-Q20</f>
        <v>-91314</v>
      </c>
    </row>
    <row r="25" spans="1:17" ht="26.25" customHeight="1" thickBot="1">
      <c r="A25" s="378"/>
      <c r="B25" s="384" t="s">
        <v>14</v>
      </c>
      <c r="C25" s="385"/>
      <c r="D25" s="385"/>
      <c r="E25" s="249"/>
      <c r="F25" s="211" t="s">
        <v>183</v>
      </c>
      <c r="G25" s="306" t="s">
        <v>183</v>
      </c>
      <c r="H25" s="212" t="s">
        <v>183</v>
      </c>
      <c r="I25" s="246"/>
      <c r="J25" s="375" t="s">
        <v>93</v>
      </c>
      <c r="K25" s="376"/>
      <c r="L25" s="376"/>
      <c r="M25" s="376"/>
      <c r="N25" s="242" t="s">
        <v>238</v>
      </c>
      <c r="O25" s="264">
        <f>O16+O24</f>
        <v>3427</v>
      </c>
      <c r="P25" s="308">
        <f>P16+P24</f>
        <v>6766</v>
      </c>
      <c r="Q25" s="265">
        <f>Q16+Q24</f>
        <v>-5740</v>
      </c>
    </row>
    <row r="26" spans="1:17" ht="26.25" customHeight="1" thickBot="1">
      <c r="A26" s="378"/>
      <c r="B26" s="384" t="s">
        <v>15</v>
      </c>
      <c r="C26" s="385"/>
      <c r="D26" s="385"/>
      <c r="E26" s="249"/>
      <c r="F26" s="218"/>
      <c r="G26" s="287"/>
      <c r="H26" s="219"/>
      <c r="I26" s="246"/>
      <c r="J26" s="375" t="s">
        <v>41</v>
      </c>
      <c r="K26" s="376"/>
      <c r="L26" s="376"/>
      <c r="M26" s="376"/>
      <c r="N26" s="242" t="s">
        <v>58</v>
      </c>
      <c r="O26" s="237"/>
      <c r="P26" s="309"/>
      <c r="Q26" s="238"/>
    </row>
    <row r="27" spans="1:17" ht="26.25" customHeight="1" thickBot="1">
      <c r="A27" s="378"/>
      <c r="B27" s="397" t="s">
        <v>16</v>
      </c>
      <c r="C27" s="398"/>
      <c r="D27" s="248" t="s">
        <v>64</v>
      </c>
      <c r="E27" s="249"/>
      <c r="F27" s="224"/>
      <c r="G27" s="301"/>
      <c r="H27" s="225"/>
      <c r="I27" s="246"/>
      <c r="J27" s="375" t="s">
        <v>94</v>
      </c>
      <c r="K27" s="376"/>
      <c r="L27" s="376"/>
      <c r="M27" s="376"/>
      <c r="N27" s="242" t="s">
        <v>239</v>
      </c>
      <c r="O27" s="237">
        <v>2872</v>
      </c>
      <c r="P27" s="309">
        <v>6299</v>
      </c>
      <c r="Q27" s="238">
        <v>13065</v>
      </c>
    </row>
    <row r="28" spans="1:17" ht="26.25" customHeight="1" thickBot="1">
      <c r="A28" s="378"/>
      <c r="B28" s="397"/>
      <c r="C28" s="398"/>
      <c r="D28" s="248" t="s">
        <v>65</v>
      </c>
      <c r="E28" s="249"/>
      <c r="F28" s="224"/>
      <c r="G28" s="301"/>
      <c r="H28" s="225"/>
      <c r="I28" s="246"/>
      <c r="J28" s="375" t="s">
        <v>95</v>
      </c>
      <c r="K28" s="376"/>
      <c r="L28" s="376"/>
      <c r="M28" s="376"/>
      <c r="N28" s="242" t="s">
        <v>240</v>
      </c>
      <c r="O28" s="237"/>
      <c r="P28" s="309"/>
      <c r="Q28" s="238"/>
    </row>
    <row r="29" spans="1:17" ht="26.25" customHeight="1" thickBot="1">
      <c r="A29" s="378"/>
      <c r="B29" s="397" t="s">
        <v>17</v>
      </c>
      <c r="C29" s="398"/>
      <c r="D29" s="248" t="s">
        <v>64</v>
      </c>
      <c r="E29" s="249"/>
      <c r="F29" s="224">
        <v>7289</v>
      </c>
      <c r="G29" s="301">
        <v>7186</v>
      </c>
      <c r="H29" s="225">
        <v>7233</v>
      </c>
      <c r="I29" s="246"/>
      <c r="J29" s="375" t="s">
        <v>96</v>
      </c>
      <c r="K29" s="376"/>
      <c r="L29" s="376"/>
      <c r="M29" s="376"/>
      <c r="N29" s="242" t="s">
        <v>241</v>
      </c>
      <c r="O29" s="264">
        <f>O25-O26+O27-O28</f>
        <v>6299</v>
      </c>
      <c r="P29" s="308">
        <f>P25-P26+P27-P28</f>
        <v>13065</v>
      </c>
      <c r="Q29" s="265">
        <f>Q25-Q26+Q27-Q28</f>
        <v>7325</v>
      </c>
    </row>
    <row r="30" spans="1:17" ht="26.25" customHeight="1" thickBot="1">
      <c r="A30" s="378"/>
      <c r="B30" s="397"/>
      <c r="C30" s="398"/>
      <c r="D30" s="248" t="s">
        <v>65</v>
      </c>
      <c r="E30" s="249"/>
      <c r="F30" s="224"/>
      <c r="G30" s="301"/>
      <c r="H30" s="225"/>
      <c r="I30" s="246"/>
      <c r="J30" s="375" t="s">
        <v>97</v>
      </c>
      <c r="K30" s="376"/>
      <c r="L30" s="376"/>
      <c r="M30" s="376"/>
      <c r="N30" s="242" t="s">
        <v>242</v>
      </c>
      <c r="O30" s="237">
        <v>5440</v>
      </c>
      <c r="P30" s="309">
        <v>7401</v>
      </c>
      <c r="Q30" s="238"/>
    </row>
    <row r="31" spans="1:17" ht="26.25" customHeight="1" thickBot="1">
      <c r="A31" s="378"/>
      <c r="B31" s="399" t="s">
        <v>66</v>
      </c>
      <c r="C31" s="400"/>
      <c r="D31" s="400"/>
      <c r="E31" s="249"/>
      <c r="F31" s="224">
        <v>6553</v>
      </c>
      <c r="G31" s="301">
        <v>6562</v>
      </c>
      <c r="H31" s="225">
        <v>6626</v>
      </c>
      <c r="I31" s="246"/>
      <c r="J31" s="375" t="s">
        <v>98</v>
      </c>
      <c r="K31" s="376"/>
      <c r="L31" s="376"/>
      <c r="M31" s="376"/>
      <c r="N31" s="242" t="s">
        <v>243</v>
      </c>
      <c r="O31" s="264">
        <f>O29-O30</f>
        <v>859</v>
      </c>
      <c r="P31" s="308">
        <f>P29-P30</f>
        <v>5664</v>
      </c>
      <c r="Q31" s="265">
        <f>Q29-Q30</f>
        <v>7325</v>
      </c>
    </row>
    <row r="32" spans="1:17" ht="26.25" customHeight="1" thickBot="1">
      <c r="A32" s="378"/>
      <c r="B32" s="384" t="s">
        <v>118</v>
      </c>
      <c r="C32" s="385"/>
      <c r="D32" s="385"/>
      <c r="E32" s="249"/>
      <c r="F32" s="224">
        <v>2127096</v>
      </c>
      <c r="G32" s="301">
        <v>2104859</v>
      </c>
      <c r="H32" s="225">
        <v>2107448</v>
      </c>
      <c r="I32" s="246"/>
      <c r="J32" s="375" t="s">
        <v>122</v>
      </c>
      <c r="K32" s="376"/>
      <c r="L32" s="376"/>
      <c r="M32" s="376"/>
      <c r="N32" s="242"/>
      <c r="O32" s="266">
        <f>IF(O5=0,0,O5/(O11+O23))</f>
        <v>1.025951044318142</v>
      </c>
      <c r="P32" s="310">
        <f>IF(P5=0,0,P5/(P11+P23))</f>
        <v>0.9966387617822575</v>
      </c>
      <c r="Q32" s="267">
        <f>IF(Q5=0,0,Q5/(Q11+Q23))</f>
        <v>1.020735821631929</v>
      </c>
    </row>
    <row r="33" spans="1:17" ht="26.25" customHeight="1" thickBot="1">
      <c r="A33" s="378"/>
      <c r="B33" s="394" t="s">
        <v>113</v>
      </c>
      <c r="C33" s="384" t="s">
        <v>119</v>
      </c>
      <c r="D33" s="385"/>
      <c r="E33" s="249"/>
      <c r="F33" s="224"/>
      <c r="G33" s="301"/>
      <c r="H33" s="225"/>
      <c r="I33" s="246"/>
      <c r="J33" s="375" t="s">
        <v>125</v>
      </c>
      <c r="K33" s="376"/>
      <c r="L33" s="376"/>
      <c r="M33" s="376"/>
      <c r="N33" s="242"/>
      <c r="O33" s="266">
        <f>IF(O31&lt;0,O31/(O6-O9),0)</f>
        <v>0</v>
      </c>
      <c r="P33" s="310">
        <f>IF(P31&lt;0,P31/(P6-P9),0)</f>
        <v>0</v>
      </c>
      <c r="Q33" s="267">
        <f>IF(Q31&lt;0,Q31/(Q6-Q9),0)</f>
        <v>0</v>
      </c>
    </row>
    <row r="34" spans="1:17" ht="26.25" customHeight="1" thickBot="1">
      <c r="A34" s="378"/>
      <c r="B34" s="394"/>
      <c r="C34" s="384" t="s">
        <v>120</v>
      </c>
      <c r="D34" s="385"/>
      <c r="E34" s="249" t="s">
        <v>244</v>
      </c>
      <c r="F34" s="224">
        <v>2127096</v>
      </c>
      <c r="G34" s="301">
        <v>2104859</v>
      </c>
      <c r="H34" s="225">
        <v>2107448</v>
      </c>
      <c r="I34" s="246"/>
      <c r="J34" s="375" t="s">
        <v>111</v>
      </c>
      <c r="K34" s="376"/>
      <c r="L34" s="376"/>
      <c r="M34" s="376"/>
      <c r="N34" s="242"/>
      <c r="O34" s="237">
        <v>28379</v>
      </c>
      <c r="P34" s="309">
        <v>35368</v>
      </c>
      <c r="Q34" s="238">
        <v>19304</v>
      </c>
    </row>
    <row r="35" spans="1:17" ht="26.25" customHeight="1" thickBot="1">
      <c r="A35" s="378"/>
      <c r="B35" s="384" t="s">
        <v>121</v>
      </c>
      <c r="C35" s="385"/>
      <c r="D35" s="385"/>
      <c r="E35" s="249" t="s">
        <v>245</v>
      </c>
      <c r="F35" s="224">
        <v>1741064</v>
      </c>
      <c r="G35" s="301">
        <v>1746487</v>
      </c>
      <c r="H35" s="225">
        <v>1733697</v>
      </c>
      <c r="I35" s="246"/>
      <c r="J35" s="401" t="s">
        <v>246</v>
      </c>
      <c r="K35" s="402"/>
      <c r="L35" s="403" t="s">
        <v>40</v>
      </c>
      <c r="M35" s="404"/>
      <c r="N35" s="242"/>
      <c r="O35" s="237">
        <v>27200</v>
      </c>
      <c r="P35" s="309">
        <v>25213</v>
      </c>
      <c r="Q35" s="238">
        <v>19304</v>
      </c>
    </row>
    <row r="36" spans="1:17" ht="26.25" customHeight="1" thickBot="1">
      <c r="A36" s="379"/>
      <c r="B36" s="389" t="s">
        <v>18</v>
      </c>
      <c r="C36" s="390"/>
      <c r="D36" s="390"/>
      <c r="E36" s="255"/>
      <c r="F36" s="268">
        <f>IF(F35=0,0,F35/F34)</f>
        <v>0.818516888753493</v>
      </c>
      <c r="G36" s="311">
        <f>IF(G35=0,0,G35/G34)</f>
        <v>0.8297406144544599</v>
      </c>
      <c r="H36" s="269">
        <f>IF(H35=0,0,H35/H34)</f>
        <v>0.8226523264156459</v>
      </c>
      <c r="I36" s="246"/>
      <c r="J36" s="375" t="s">
        <v>115</v>
      </c>
      <c r="K36" s="376"/>
      <c r="L36" s="376"/>
      <c r="M36" s="376"/>
      <c r="N36" s="242"/>
      <c r="O36" s="237">
        <v>1187767</v>
      </c>
      <c r="P36" s="309">
        <v>1110902</v>
      </c>
      <c r="Q36" s="238">
        <v>1029993</v>
      </c>
    </row>
    <row r="37" spans="1:17" ht="26.25" customHeight="1">
      <c r="A37" s="391" t="s">
        <v>48</v>
      </c>
      <c r="B37" s="386" t="s">
        <v>19</v>
      </c>
      <c r="C37" s="380"/>
      <c r="D37" s="380"/>
      <c r="E37" s="247"/>
      <c r="F37" s="208">
        <v>6549</v>
      </c>
      <c r="G37" s="299">
        <v>6863</v>
      </c>
      <c r="H37" s="209">
        <v>4603</v>
      </c>
      <c r="I37" s="246"/>
      <c r="J37" s="270"/>
      <c r="K37" s="270"/>
      <c r="L37" s="270"/>
      <c r="M37" s="270"/>
      <c r="N37" s="270"/>
      <c r="O37" s="270"/>
      <c r="P37" s="270"/>
      <c r="Q37" s="270"/>
    </row>
    <row r="38" spans="1:9" ht="26.25" customHeight="1">
      <c r="A38" s="392"/>
      <c r="B38" s="384" t="s">
        <v>20</v>
      </c>
      <c r="C38" s="385"/>
      <c r="D38" s="385"/>
      <c r="E38" s="249"/>
      <c r="F38" s="218">
        <v>201122</v>
      </c>
      <c r="G38" s="287">
        <v>210726</v>
      </c>
      <c r="H38" s="219">
        <v>204701</v>
      </c>
      <c r="I38" s="246"/>
    </row>
    <row r="39" spans="1:9" ht="26.25" customHeight="1">
      <c r="A39" s="392"/>
      <c r="B39" s="394" t="s">
        <v>247</v>
      </c>
      <c r="C39" s="384" t="s">
        <v>22</v>
      </c>
      <c r="D39" s="385"/>
      <c r="E39" s="249"/>
      <c r="F39" s="218">
        <v>91783</v>
      </c>
      <c r="G39" s="287">
        <v>106709</v>
      </c>
      <c r="H39" s="219">
        <v>101014</v>
      </c>
      <c r="I39" s="246"/>
    </row>
    <row r="40" spans="1:9" ht="26.25" customHeight="1">
      <c r="A40" s="392"/>
      <c r="B40" s="394"/>
      <c r="C40" s="384" t="s">
        <v>23</v>
      </c>
      <c r="D40" s="385"/>
      <c r="E40" s="249"/>
      <c r="F40" s="218">
        <v>109339</v>
      </c>
      <c r="G40" s="287">
        <v>104017</v>
      </c>
      <c r="H40" s="219">
        <v>103687</v>
      </c>
      <c r="I40" s="246"/>
    </row>
    <row r="41" spans="1:9" ht="26.25" customHeight="1">
      <c r="A41" s="392"/>
      <c r="B41" s="384" t="s">
        <v>24</v>
      </c>
      <c r="C41" s="385"/>
      <c r="D41" s="385"/>
      <c r="E41" s="249"/>
      <c r="F41" s="218">
        <v>21761</v>
      </c>
      <c r="G41" s="287">
        <v>19526</v>
      </c>
      <c r="H41" s="219">
        <v>15669</v>
      </c>
      <c r="I41" s="246"/>
    </row>
    <row r="42" spans="1:9" ht="26.25" customHeight="1" thickBot="1">
      <c r="A42" s="393"/>
      <c r="B42" s="389" t="s">
        <v>25</v>
      </c>
      <c r="C42" s="390"/>
      <c r="D42" s="390"/>
      <c r="E42" s="255"/>
      <c r="F42" s="258">
        <f>F37+F38+F41</f>
        <v>229432</v>
      </c>
      <c r="G42" s="303">
        <f>G37+G38+G41</f>
        <v>237115</v>
      </c>
      <c r="H42" s="259">
        <f>H37+H38+H41</f>
        <v>224973</v>
      </c>
      <c r="I42" s="246"/>
    </row>
    <row r="43" spans="1:9" ht="26.25" customHeight="1">
      <c r="A43" s="391" t="s">
        <v>49</v>
      </c>
      <c r="B43" s="405" t="s">
        <v>52</v>
      </c>
      <c r="C43" s="386" t="s">
        <v>26</v>
      </c>
      <c r="D43" s="380"/>
      <c r="E43" s="247"/>
      <c r="F43" s="215" t="s">
        <v>158</v>
      </c>
      <c r="G43" s="312" t="s">
        <v>158</v>
      </c>
      <c r="H43" s="216" t="s">
        <v>158</v>
      </c>
      <c r="I43" s="246"/>
    </row>
    <row r="44" spans="1:9" ht="26.25" customHeight="1">
      <c r="A44" s="392"/>
      <c r="B44" s="406"/>
      <c r="C44" s="384" t="s">
        <v>67</v>
      </c>
      <c r="D44" s="385"/>
      <c r="E44" s="249"/>
      <c r="F44" s="218">
        <v>2163</v>
      </c>
      <c r="G44" s="287">
        <v>2163</v>
      </c>
      <c r="H44" s="219">
        <v>2163</v>
      </c>
      <c r="I44" s="246"/>
    </row>
    <row r="45" spans="1:9" ht="26.25" customHeight="1">
      <c r="A45" s="392"/>
      <c r="B45" s="406"/>
      <c r="C45" s="384" t="s">
        <v>27</v>
      </c>
      <c r="D45" s="385"/>
      <c r="E45" s="249"/>
      <c r="F45" s="221">
        <v>35582</v>
      </c>
      <c r="G45" s="313">
        <v>35582</v>
      </c>
      <c r="H45" s="222">
        <v>35582</v>
      </c>
      <c r="I45" s="246"/>
    </row>
    <row r="46" spans="1:9" ht="26.25" customHeight="1">
      <c r="A46" s="392"/>
      <c r="B46" s="406"/>
      <c r="C46" s="384" t="s">
        <v>68</v>
      </c>
      <c r="D46" s="385"/>
      <c r="E46" s="249"/>
      <c r="F46" s="224">
        <v>127.3</v>
      </c>
      <c r="G46" s="301">
        <v>127.5</v>
      </c>
      <c r="H46" s="225">
        <v>126.6</v>
      </c>
      <c r="I46" s="246"/>
    </row>
    <row r="47" spans="1:9" ht="26.25" customHeight="1">
      <c r="A47" s="392"/>
      <c r="B47" s="406"/>
      <c r="C47" s="384" t="s">
        <v>69</v>
      </c>
      <c r="D47" s="385"/>
      <c r="E47" s="249"/>
      <c r="F47" s="224">
        <v>115.5</v>
      </c>
      <c r="G47" s="301">
        <v>120.7</v>
      </c>
      <c r="H47" s="225">
        <v>118.1</v>
      </c>
      <c r="I47" s="246"/>
    </row>
    <row r="48" spans="1:9" ht="26.25" customHeight="1">
      <c r="A48" s="392"/>
      <c r="B48" s="406"/>
      <c r="C48" s="394" t="s">
        <v>248</v>
      </c>
      <c r="D48" s="248" t="s">
        <v>70</v>
      </c>
      <c r="E48" s="249"/>
      <c r="F48" s="224">
        <v>52.7</v>
      </c>
      <c r="G48" s="301">
        <v>61.1</v>
      </c>
      <c r="H48" s="225">
        <v>58.3</v>
      </c>
      <c r="I48" s="246"/>
    </row>
    <row r="49" spans="1:9" ht="26.25" customHeight="1">
      <c r="A49" s="392"/>
      <c r="B49" s="407"/>
      <c r="C49" s="394"/>
      <c r="D49" s="248" t="s">
        <v>71</v>
      </c>
      <c r="E49" s="249"/>
      <c r="F49" s="224">
        <v>62.8</v>
      </c>
      <c r="G49" s="301">
        <v>59.6</v>
      </c>
      <c r="H49" s="225">
        <v>59.8</v>
      </c>
      <c r="I49" s="246"/>
    </row>
    <row r="50" spans="1:9" ht="26.25" customHeight="1">
      <c r="A50" s="392"/>
      <c r="B50" s="408" t="s">
        <v>44</v>
      </c>
      <c r="C50" s="409"/>
      <c r="D50" s="248" t="s">
        <v>28</v>
      </c>
      <c r="E50" s="249"/>
      <c r="F50" s="224">
        <v>5.5</v>
      </c>
      <c r="G50" s="301">
        <v>3.2</v>
      </c>
      <c r="H50" s="225">
        <v>6.1</v>
      </c>
      <c r="I50" s="246"/>
    </row>
    <row r="51" spans="1:9" ht="26.25" customHeight="1">
      <c r="A51" s="392"/>
      <c r="B51" s="410"/>
      <c r="C51" s="411"/>
      <c r="D51" s="248" t="s">
        <v>117</v>
      </c>
      <c r="E51" s="249"/>
      <c r="F51" s="218">
        <v>289</v>
      </c>
      <c r="G51" s="287">
        <v>289</v>
      </c>
      <c r="H51" s="219">
        <v>289</v>
      </c>
      <c r="I51" s="246"/>
    </row>
    <row r="52" spans="1:9" ht="26.25" customHeight="1" thickBot="1">
      <c r="A52" s="393"/>
      <c r="B52" s="412"/>
      <c r="C52" s="413"/>
      <c r="D52" s="254" t="s">
        <v>29</v>
      </c>
      <c r="E52" s="255"/>
      <c r="F52" s="227">
        <v>27194</v>
      </c>
      <c r="G52" s="314">
        <v>27194</v>
      </c>
      <c r="H52" s="228">
        <v>27194</v>
      </c>
      <c r="I52" s="246"/>
    </row>
    <row r="53" spans="1:9" ht="26.25" customHeight="1">
      <c r="A53" s="391" t="s">
        <v>30</v>
      </c>
      <c r="B53" s="386" t="s">
        <v>31</v>
      </c>
      <c r="C53" s="380"/>
      <c r="D53" s="380"/>
      <c r="E53" s="247"/>
      <c r="F53" s="208">
        <v>1</v>
      </c>
      <c r="G53" s="299">
        <v>1</v>
      </c>
      <c r="H53" s="209">
        <v>1</v>
      </c>
      <c r="I53" s="246"/>
    </row>
    <row r="54" spans="1:9" ht="26.25" customHeight="1">
      <c r="A54" s="392"/>
      <c r="B54" s="384" t="s">
        <v>32</v>
      </c>
      <c r="C54" s="385"/>
      <c r="D54" s="385"/>
      <c r="E54" s="249"/>
      <c r="F54" s="218">
        <v>1</v>
      </c>
      <c r="G54" s="287">
        <v>1</v>
      </c>
      <c r="H54" s="219"/>
      <c r="I54" s="246"/>
    </row>
    <row r="55" spans="1:8" ht="26.25" customHeight="1" thickBot="1">
      <c r="A55" s="393"/>
      <c r="B55" s="389" t="s">
        <v>33</v>
      </c>
      <c r="C55" s="390"/>
      <c r="D55" s="390"/>
      <c r="E55" s="255"/>
      <c r="F55" s="258">
        <f>F53+F54</f>
        <v>2</v>
      </c>
      <c r="G55" s="303">
        <f>G53+G54</f>
        <v>2</v>
      </c>
      <c r="H55" s="259">
        <f>H53+H54</f>
        <v>1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70" zoomScaleNormal="75" zoomScaleSheetLayoutView="7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289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28558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391171</v>
      </c>
      <c r="P5" s="11">
        <v>382685</v>
      </c>
      <c r="Q5" s="12">
        <v>413535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30225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374911</v>
      </c>
      <c r="P6" s="16">
        <v>369191</v>
      </c>
      <c r="Q6" s="17">
        <v>364766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23740</v>
      </c>
      <c r="G7" s="19">
        <v>23366</v>
      </c>
      <c r="H7" s="20">
        <v>23032</v>
      </c>
      <c r="I7" s="8"/>
      <c r="J7" s="328"/>
      <c r="K7" s="331"/>
      <c r="L7" s="330" t="s">
        <v>223</v>
      </c>
      <c r="M7" s="13" t="s">
        <v>35</v>
      </c>
      <c r="N7" s="14"/>
      <c r="O7" s="15">
        <v>316061</v>
      </c>
      <c r="P7" s="16">
        <v>306009</v>
      </c>
      <c r="Q7" s="17">
        <v>306141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19179</v>
      </c>
      <c r="G8" s="22">
        <v>18883</v>
      </c>
      <c r="H8" s="23">
        <v>18554</v>
      </c>
      <c r="I8" s="24"/>
      <c r="J8" s="328"/>
      <c r="K8" s="331"/>
      <c r="L8" s="331"/>
      <c r="M8" s="13" t="s">
        <v>36</v>
      </c>
      <c r="N8" s="14"/>
      <c r="O8" s="15">
        <v>58850</v>
      </c>
      <c r="P8" s="16">
        <v>63182</v>
      </c>
      <c r="Q8" s="17">
        <v>58625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19179</v>
      </c>
      <c r="G9" s="22">
        <v>18833</v>
      </c>
      <c r="H9" s="23">
        <v>18554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0.80787700084246</v>
      </c>
      <c r="G10" s="26">
        <f>IF(G9=0,0,G9/G7)</f>
        <v>0.806000171188907</v>
      </c>
      <c r="H10" s="27">
        <f>IF(H9=0,0,H9/H7)</f>
        <v>0.8055748523792984</v>
      </c>
      <c r="I10" s="8"/>
      <c r="J10" s="328"/>
      <c r="K10" s="332"/>
      <c r="L10" s="333" t="s">
        <v>78</v>
      </c>
      <c r="M10" s="334"/>
      <c r="N10" s="28"/>
      <c r="O10" s="15">
        <v>16260</v>
      </c>
      <c r="P10" s="16">
        <v>13494</v>
      </c>
      <c r="Q10" s="17">
        <v>47270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18773</v>
      </c>
      <c r="G11" s="22">
        <v>18511</v>
      </c>
      <c r="H11" s="23">
        <v>18174</v>
      </c>
      <c r="I11" s="8"/>
      <c r="J11" s="328"/>
      <c r="K11" s="317" t="s">
        <v>79</v>
      </c>
      <c r="L11" s="317"/>
      <c r="M11" s="317"/>
      <c r="N11" s="14" t="s">
        <v>266</v>
      </c>
      <c r="O11" s="29">
        <v>270886</v>
      </c>
      <c r="P11" s="16">
        <v>263202</v>
      </c>
      <c r="Q11" s="17">
        <v>278055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0.9788310130872309</v>
      </c>
      <c r="G12" s="26">
        <f>IF(G11=0,0,G11/G9)</f>
        <v>0.9829023522540222</v>
      </c>
      <c r="H12" s="27">
        <f>IF(H11=0,0,H11/H9)</f>
        <v>0.9795192411339873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197808</v>
      </c>
      <c r="P12" s="16">
        <v>191649</v>
      </c>
      <c r="Q12" s="17">
        <v>206290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126</v>
      </c>
      <c r="G13" s="31">
        <v>126</v>
      </c>
      <c r="H13" s="32">
        <v>126</v>
      </c>
      <c r="I13" s="8"/>
      <c r="J13" s="328"/>
      <c r="K13" s="331"/>
      <c r="L13" s="330" t="s">
        <v>230</v>
      </c>
      <c r="M13" s="13" t="s">
        <v>34</v>
      </c>
      <c r="N13" s="14"/>
      <c r="O13" s="15">
        <v>74097</v>
      </c>
      <c r="P13" s="16">
        <v>67012</v>
      </c>
      <c r="Q13" s="17">
        <v>64633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460</v>
      </c>
      <c r="G14" s="31">
        <v>462</v>
      </c>
      <c r="H14" s="32">
        <v>464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460</v>
      </c>
      <c r="G15" s="36">
        <v>462</v>
      </c>
      <c r="H15" s="37">
        <v>464</v>
      </c>
      <c r="I15" s="8"/>
      <c r="J15" s="328"/>
      <c r="K15" s="332"/>
      <c r="L15" s="333" t="s">
        <v>39</v>
      </c>
      <c r="M15" s="334"/>
      <c r="N15" s="28"/>
      <c r="O15" s="15">
        <v>73078</v>
      </c>
      <c r="P15" s="16">
        <v>71553</v>
      </c>
      <c r="Q15" s="17">
        <v>71765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16975789</v>
      </c>
      <c r="G16" s="19">
        <v>17374914</v>
      </c>
      <c r="H16" s="20">
        <v>17570300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120285</v>
      </c>
      <c r="P16" s="40">
        <f>P5-P11</f>
        <v>119483</v>
      </c>
      <c r="Q16" s="41">
        <f>Q5-Q11</f>
        <v>135480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6936398</v>
      </c>
      <c r="G17" s="22">
        <v>7135708</v>
      </c>
      <c r="H17" s="23">
        <v>7209808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435535</v>
      </c>
      <c r="P17" s="11">
        <v>560152</v>
      </c>
      <c r="Q17" s="12">
        <v>351143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5429220</v>
      </c>
      <c r="G18" s="22">
        <v>5609020</v>
      </c>
      <c r="H18" s="23">
        <v>5681420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272000</v>
      </c>
      <c r="P18" s="16">
        <v>340100</v>
      </c>
      <c r="Q18" s="17">
        <v>256200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319309</v>
      </c>
      <c r="G19" s="22">
        <v>320755</v>
      </c>
      <c r="H19" s="23">
        <v>323139</v>
      </c>
      <c r="I19" s="8"/>
      <c r="J19" s="328"/>
      <c r="K19" s="332"/>
      <c r="L19" s="316" t="s">
        <v>78</v>
      </c>
      <c r="M19" s="317"/>
      <c r="N19" s="14"/>
      <c r="O19" s="29">
        <v>18921</v>
      </c>
      <c r="P19" s="16">
        <v>18089</v>
      </c>
      <c r="Q19" s="17">
        <v>18459</v>
      </c>
    </row>
    <row r="20" spans="1:17" ht="26.25" customHeight="1" thickBot="1">
      <c r="A20" s="338"/>
      <c r="B20" s="350"/>
      <c r="C20" s="316" t="s">
        <v>11</v>
      </c>
      <c r="D20" s="317"/>
      <c r="E20" s="14"/>
      <c r="F20" s="21">
        <v>4290862</v>
      </c>
      <c r="G20" s="22">
        <v>4309431</v>
      </c>
      <c r="H20" s="23">
        <v>4355933</v>
      </c>
      <c r="I20" s="8"/>
      <c r="J20" s="328"/>
      <c r="K20" s="322" t="s">
        <v>86</v>
      </c>
      <c r="L20" s="323"/>
      <c r="M20" s="323"/>
      <c r="N20" s="42" t="s">
        <v>233</v>
      </c>
      <c r="O20" s="15">
        <v>539218</v>
      </c>
      <c r="P20" s="16">
        <v>662346</v>
      </c>
      <c r="Q20" s="17">
        <v>489446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10618880</v>
      </c>
      <c r="G21" s="40">
        <v>10984056</v>
      </c>
      <c r="H21" s="41">
        <v>11127546</v>
      </c>
      <c r="I21" s="8"/>
      <c r="J21" s="328"/>
      <c r="K21" s="331" t="s">
        <v>234</v>
      </c>
      <c r="L21" s="414" t="s">
        <v>88</v>
      </c>
      <c r="M21" s="415"/>
      <c r="N21" s="14"/>
      <c r="O21" s="15">
        <v>284879</v>
      </c>
      <c r="P21" s="16">
        <v>399125</v>
      </c>
      <c r="Q21" s="17">
        <v>195386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125</v>
      </c>
      <c r="G22" s="45">
        <v>126</v>
      </c>
      <c r="H22" s="46">
        <v>126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295" t="s">
        <v>130</v>
      </c>
      <c r="G23" s="180" t="s">
        <v>130</v>
      </c>
      <c r="H23" s="182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246205</v>
      </c>
      <c r="P23" s="16">
        <v>254639</v>
      </c>
      <c r="Q23" s="17">
        <v>286238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295"/>
      <c r="G24" s="180"/>
      <c r="H24" s="182"/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-103683</v>
      </c>
      <c r="P24" s="40">
        <f>P17-P20</f>
        <v>-102194</v>
      </c>
      <c r="Q24" s="41">
        <f>Q17-Q20</f>
        <v>-138303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295" t="s">
        <v>131</v>
      </c>
      <c r="G25" s="180" t="s">
        <v>131</v>
      </c>
      <c r="H25" s="182" t="s">
        <v>131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16602</v>
      </c>
      <c r="P25" s="51">
        <f>P16+P24</f>
        <v>17289</v>
      </c>
      <c r="Q25" s="52">
        <f>Q16+Q24</f>
        <v>-2823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>
        <v>13888</v>
      </c>
      <c r="P26" s="54"/>
      <c r="Q26" s="55">
        <v>13190</v>
      </c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10400</v>
      </c>
      <c r="G27" s="31">
        <v>10400</v>
      </c>
      <c r="H27" s="32">
        <v>10400</v>
      </c>
      <c r="I27" s="8"/>
      <c r="J27" s="324" t="s">
        <v>94</v>
      </c>
      <c r="K27" s="325"/>
      <c r="L27" s="325"/>
      <c r="M27" s="325"/>
      <c r="N27" s="4" t="s">
        <v>239</v>
      </c>
      <c r="O27" s="53">
        <v>12907</v>
      </c>
      <c r="P27" s="54">
        <v>15622</v>
      </c>
      <c r="Q27" s="55">
        <v>32911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8710</v>
      </c>
      <c r="G29" s="31">
        <v>8965</v>
      </c>
      <c r="H29" s="32">
        <v>10041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15621</v>
      </c>
      <c r="P29" s="51">
        <f>P25-P26+P27-P28</f>
        <v>32911</v>
      </c>
      <c r="Q29" s="52">
        <f>Q25-Q26+Q27-Q28</f>
        <v>16898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3"/>
      <c r="P30" s="54">
        <v>6563</v>
      </c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6923</v>
      </c>
      <c r="G31" s="31">
        <v>6627</v>
      </c>
      <c r="H31" s="32">
        <v>6963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15621</v>
      </c>
      <c r="P31" s="51">
        <f>P29-P30</f>
        <v>26348</v>
      </c>
      <c r="Q31" s="52">
        <f>Q29-Q30</f>
        <v>16898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2578684</v>
      </c>
      <c r="G32" s="31">
        <v>2496778</v>
      </c>
      <c r="H32" s="32">
        <v>2636139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0.756483868410009</v>
      </c>
      <c r="P32" s="57">
        <f>IF(P5=0,0,P5/(P11+P23))</f>
        <v>0.7390009674784345</v>
      </c>
      <c r="Q32" s="58">
        <f>IF(Q5=0,0,Q5/(Q11+Q23))</f>
        <v>0.7328373734921397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2578684</v>
      </c>
      <c r="G34" s="31">
        <v>2496778</v>
      </c>
      <c r="H34" s="32">
        <v>2636139</v>
      </c>
      <c r="I34" s="8"/>
      <c r="J34" s="324" t="s">
        <v>111</v>
      </c>
      <c r="K34" s="325"/>
      <c r="L34" s="325"/>
      <c r="M34" s="325"/>
      <c r="N34" s="4"/>
      <c r="O34" s="53">
        <v>94031</v>
      </c>
      <c r="P34" s="54">
        <v>94765</v>
      </c>
      <c r="Q34" s="55">
        <v>124354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2324142</v>
      </c>
      <c r="G35" s="31">
        <v>2258327</v>
      </c>
      <c r="H35" s="32">
        <v>2260057</v>
      </c>
      <c r="I35" s="8"/>
      <c r="J35" s="318" t="s">
        <v>246</v>
      </c>
      <c r="K35" s="319"/>
      <c r="L35" s="315" t="s">
        <v>40</v>
      </c>
      <c r="M35" s="321"/>
      <c r="N35" s="4"/>
      <c r="O35" s="53">
        <v>94031</v>
      </c>
      <c r="P35" s="54">
        <v>94765</v>
      </c>
      <c r="Q35" s="55">
        <v>124354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0.901289960305334</v>
      </c>
      <c r="G36" s="60">
        <f>IF(G35=0,0,G35/G34)</f>
        <v>0.904496515108672</v>
      </c>
      <c r="H36" s="61">
        <f>IF(H35=0,0,H35/H34)</f>
        <v>0.8573360509442028</v>
      </c>
      <c r="I36" s="8"/>
      <c r="J36" s="324" t="s">
        <v>115</v>
      </c>
      <c r="K36" s="325"/>
      <c r="L36" s="325"/>
      <c r="M36" s="325"/>
      <c r="N36" s="4"/>
      <c r="O36" s="53">
        <v>2749365</v>
      </c>
      <c r="P36" s="54">
        <v>2834825</v>
      </c>
      <c r="Q36" s="55">
        <v>2804787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58955</v>
      </c>
      <c r="G37" s="19">
        <v>63182</v>
      </c>
      <c r="H37" s="20">
        <v>58625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423455</v>
      </c>
      <c r="G38" s="22">
        <v>425881</v>
      </c>
      <c r="H38" s="23">
        <v>420516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194648</v>
      </c>
      <c r="G39" s="22">
        <v>184109</v>
      </c>
      <c r="H39" s="23">
        <v>203170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228807</v>
      </c>
      <c r="G40" s="22">
        <v>241772</v>
      </c>
      <c r="H40" s="23">
        <v>217346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34681</v>
      </c>
      <c r="G41" s="22">
        <v>28778</v>
      </c>
      <c r="H41" s="23">
        <v>50304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517091</v>
      </c>
      <c r="G42" s="40">
        <f>G37+G38+G41</f>
        <v>517841</v>
      </c>
      <c r="H42" s="41">
        <f>H37+H38+H41</f>
        <v>529445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90" t="s">
        <v>166</v>
      </c>
      <c r="G43" s="190" t="s">
        <v>166</v>
      </c>
      <c r="H43" s="191" t="s">
        <v>166</v>
      </c>
      <c r="I43" s="64"/>
    </row>
    <row r="44" spans="1:9" ht="26.25" customHeight="1">
      <c r="A44" s="338"/>
      <c r="B44" s="342"/>
      <c r="C44" s="316" t="s">
        <v>67</v>
      </c>
      <c r="D44" s="317"/>
      <c r="E44" s="14"/>
      <c r="F44" s="21">
        <v>2415</v>
      </c>
      <c r="G44" s="21">
        <v>2415</v>
      </c>
      <c r="H44" s="189">
        <v>2415</v>
      </c>
      <c r="I44" s="64"/>
    </row>
    <row r="45" spans="1:9" ht="26.25" customHeight="1">
      <c r="A45" s="338"/>
      <c r="B45" s="342"/>
      <c r="C45" s="316" t="s">
        <v>27</v>
      </c>
      <c r="D45" s="317"/>
      <c r="E45" s="14"/>
      <c r="F45" s="65">
        <v>34425</v>
      </c>
      <c r="G45" s="65">
        <v>34425</v>
      </c>
      <c r="H45" s="172">
        <v>34425</v>
      </c>
      <c r="I45" s="64"/>
    </row>
    <row r="46" spans="1:9" ht="26.25" customHeight="1">
      <c r="A46" s="338"/>
      <c r="B46" s="342"/>
      <c r="C46" s="316" t="s">
        <v>68</v>
      </c>
      <c r="D46" s="317"/>
      <c r="E46" s="14"/>
      <c r="F46" s="30">
        <v>136</v>
      </c>
      <c r="G46" s="31">
        <v>136</v>
      </c>
      <c r="H46" s="32">
        <v>135.5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182.2</v>
      </c>
      <c r="G47" s="31">
        <v>188.6</v>
      </c>
      <c r="H47" s="32">
        <v>186.1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83.8</v>
      </c>
      <c r="G48" s="31">
        <v>81.5</v>
      </c>
      <c r="H48" s="32">
        <v>89.9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98.4</v>
      </c>
      <c r="G49" s="31">
        <v>107.1</v>
      </c>
      <c r="H49" s="32">
        <v>96.2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0.9</v>
      </c>
      <c r="G50" s="31">
        <v>0.7</v>
      </c>
      <c r="H50" s="32">
        <v>0.1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470</v>
      </c>
      <c r="G51" s="22">
        <v>470</v>
      </c>
      <c r="H51" s="23">
        <v>470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30407</v>
      </c>
      <c r="G52" s="68">
        <v>30407</v>
      </c>
      <c r="H52" s="173">
        <v>30407</v>
      </c>
      <c r="I52" s="64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10</v>
      </c>
      <c r="G53" s="19">
        <v>10</v>
      </c>
      <c r="H53" s="20">
        <v>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2</v>
      </c>
      <c r="G54" s="22">
        <v>2</v>
      </c>
      <c r="H54" s="23">
        <v>2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12</v>
      </c>
      <c r="G55" s="40">
        <f>G53+G54</f>
        <v>12</v>
      </c>
      <c r="H55" s="41">
        <f>H53+H54</f>
        <v>11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290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31709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756322</v>
      </c>
      <c r="P5" s="11">
        <v>732524</v>
      </c>
      <c r="Q5" s="12">
        <v>768324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33329</v>
      </c>
      <c r="G6" s="356"/>
      <c r="H6" s="357"/>
      <c r="I6" s="8"/>
      <c r="J6" s="328"/>
      <c r="K6" s="330" t="s">
        <v>220</v>
      </c>
      <c r="L6" s="316" t="s">
        <v>62</v>
      </c>
      <c r="M6" s="317"/>
      <c r="N6" s="14" t="s">
        <v>221</v>
      </c>
      <c r="O6" s="15">
        <v>393029</v>
      </c>
      <c r="P6" s="16">
        <v>397949</v>
      </c>
      <c r="Q6" s="17">
        <v>406625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50425</v>
      </c>
      <c r="G7" s="19">
        <v>50720</v>
      </c>
      <c r="H7" s="20">
        <v>50747</v>
      </c>
      <c r="I7" s="8"/>
      <c r="J7" s="328"/>
      <c r="K7" s="331"/>
      <c r="L7" s="330" t="s">
        <v>223</v>
      </c>
      <c r="M7" s="13" t="s">
        <v>35</v>
      </c>
      <c r="N7" s="14"/>
      <c r="O7" s="15">
        <v>340358</v>
      </c>
      <c r="P7" s="16">
        <v>343843</v>
      </c>
      <c r="Q7" s="17">
        <v>345177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22033</v>
      </c>
      <c r="G8" s="22">
        <v>22545</v>
      </c>
      <c r="H8" s="23">
        <v>22924</v>
      </c>
      <c r="I8" s="24"/>
      <c r="J8" s="328"/>
      <c r="K8" s="331"/>
      <c r="L8" s="331"/>
      <c r="M8" s="13" t="s">
        <v>36</v>
      </c>
      <c r="N8" s="14"/>
      <c r="O8" s="15">
        <v>52671</v>
      </c>
      <c r="P8" s="16">
        <v>54106</v>
      </c>
      <c r="Q8" s="17">
        <v>52448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22033</v>
      </c>
      <c r="G9" s="22">
        <v>22545</v>
      </c>
      <c r="H9" s="23">
        <v>22924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0.43694595934556274</v>
      </c>
      <c r="G10" s="26">
        <f>IF(G9=0,0,G9/G7)</f>
        <v>0.44449921135646686</v>
      </c>
      <c r="H10" s="27">
        <f>IF(H9=0,0,H9/H7)</f>
        <v>0.45173113681596944</v>
      </c>
      <c r="I10" s="8"/>
      <c r="J10" s="328"/>
      <c r="K10" s="332"/>
      <c r="L10" s="333" t="s">
        <v>78</v>
      </c>
      <c r="M10" s="334"/>
      <c r="N10" s="28"/>
      <c r="O10" s="15">
        <v>356354</v>
      </c>
      <c r="P10" s="16">
        <v>332401</v>
      </c>
      <c r="Q10" s="17">
        <v>359133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20192</v>
      </c>
      <c r="G11" s="22">
        <v>20803</v>
      </c>
      <c r="H11" s="23">
        <v>21342</v>
      </c>
      <c r="I11" s="8"/>
      <c r="J11" s="328"/>
      <c r="K11" s="317" t="s">
        <v>79</v>
      </c>
      <c r="L11" s="317"/>
      <c r="M11" s="317"/>
      <c r="N11" s="14" t="s">
        <v>267</v>
      </c>
      <c r="O11" s="29">
        <v>490017</v>
      </c>
      <c r="P11" s="16">
        <v>471885</v>
      </c>
      <c r="Q11" s="17">
        <v>477996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f>IF(F11=0,0,F11/F9)</f>
        <v>0.9164435165433668</v>
      </c>
      <c r="G12" s="26">
        <f>IF(G11=0,0,G11/G9)</f>
        <v>0.9227323131514749</v>
      </c>
      <c r="H12" s="27">
        <f>IF(H11=0,0,H11/H9)</f>
        <v>0.93098935613331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221618</v>
      </c>
      <c r="P12" s="16">
        <v>247904</v>
      </c>
      <c r="Q12" s="17">
        <v>281452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632</v>
      </c>
      <c r="G13" s="31">
        <v>632</v>
      </c>
      <c r="H13" s="32">
        <v>632</v>
      </c>
      <c r="I13" s="8"/>
      <c r="J13" s="328"/>
      <c r="K13" s="331"/>
      <c r="L13" s="330" t="s">
        <v>230</v>
      </c>
      <c r="M13" s="13" t="s">
        <v>34</v>
      </c>
      <c r="N13" s="14"/>
      <c r="O13" s="15">
        <v>13211</v>
      </c>
      <c r="P13" s="16">
        <v>13633</v>
      </c>
      <c r="Q13" s="17">
        <v>20175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440</v>
      </c>
      <c r="G14" s="31">
        <v>443</v>
      </c>
      <c r="H14" s="32">
        <v>444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440</v>
      </c>
      <c r="G15" s="36">
        <v>443</v>
      </c>
      <c r="H15" s="37">
        <v>444</v>
      </c>
      <c r="I15" s="8"/>
      <c r="J15" s="328"/>
      <c r="K15" s="332"/>
      <c r="L15" s="333" t="s">
        <v>39</v>
      </c>
      <c r="M15" s="334"/>
      <c r="N15" s="28"/>
      <c r="O15" s="15">
        <v>268399</v>
      </c>
      <c r="P15" s="16">
        <v>223981</v>
      </c>
      <c r="Q15" s="17">
        <v>196544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30297870</v>
      </c>
      <c r="G16" s="19">
        <v>30609776</v>
      </c>
      <c r="H16" s="20">
        <v>30978019</v>
      </c>
      <c r="I16" s="8"/>
      <c r="J16" s="329"/>
      <c r="K16" s="322" t="s">
        <v>81</v>
      </c>
      <c r="L16" s="323"/>
      <c r="M16" s="323"/>
      <c r="N16" s="34" t="s">
        <v>231</v>
      </c>
      <c r="O16" s="39">
        <f>O5-O11</f>
        <v>266305</v>
      </c>
      <c r="P16" s="40">
        <f>P5-P11</f>
        <v>260639</v>
      </c>
      <c r="Q16" s="41">
        <f>Q5-Q11</f>
        <v>290328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10372144</v>
      </c>
      <c r="G17" s="22">
        <v>10451144</v>
      </c>
      <c r="H17" s="23">
        <v>10574644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1226726</v>
      </c>
      <c r="P17" s="11">
        <v>912693</v>
      </c>
      <c r="Q17" s="12">
        <v>530695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11163880</v>
      </c>
      <c r="G18" s="22">
        <v>11313780</v>
      </c>
      <c r="H18" s="23">
        <v>11537580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893600</v>
      </c>
      <c r="P18" s="16">
        <v>620300</v>
      </c>
      <c r="Q18" s="17">
        <v>224300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801591</v>
      </c>
      <c r="G19" s="22">
        <v>817065</v>
      </c>
      <c r="H19" s="23">
        <v>827516</v>
      </c>
      <c r="I19" s="8"/>
      <c r="J19" s="328"/>
      <c r="K19" s="332"/>
      <c r="L19" s="316" t="s">
        <v>78</v>
      </c>
      <c r="M19" s="317"/>
      <c r="N19" s="14"/>
      <c r="O19" s="29">
        <v>189070</v>
      </c>
      <c r="P19" s="16">
        <v>197919</v>
      </c>
      <c r="Q19" s="17">
        <v>170205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7810355</v>
      </c>
      <c r="G20" s="22">
        <v>7928287</v>
      </c>
      <c r="H20" s="23">
        <v>8038279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1484096</v>
      </c>
      <c r="P20" s="16">
        <v>1158233</v>
      </c>
      <c r="Q20" s="17">
        <v>816227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19214340</v>
      </c>
      <c r="G21" s="40">
        <v>19372340</v>
      </c>
      <c r="H21" s="41">
        <v>19619340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416097</v>
      </c>
      <c r="P21" s="16">
        <v>311906</v>
      </c>
      <c r="Q21" s="17">
        <v>368243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132</v>
      </c>
      <c r="G22" s="45">
        <v>133</v>
      </c>
      <c r="H22" s="46">
        <v>133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1067999</v>
      </c>
      <c r="P23" s="16">
        <v>846327</v>
      </c>
      <c r="Q23" s="17">
        <v>447984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73"/>
      <c r="G24" s="74"/>
      <c r="H24" s="75"/>
      <c r="I24" s="8"/>
      <c r="J24" s="329"/>
      <c r="K24" s="322" t="s">
        <v>91</v>
      </c>
      <c r="L24" s="323"/>
      <c r="M24" s="323"/>
      <c r="N24" s="34" t="s">
        <v>237</v>
      </c>
      <c r="O24" s="43">
        <f>O17-O20</f>
        <v>-257370</v>
      </c>
      <c r="P24" s="40">
        <f>P17-P20</f>
        <v>-245540</v>
      </c>
      <c r="Q24" s="41">
        <f>Q17-Q20</f>
        <v>-285532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238</v>
      </c>
      <c r="O25" s="50">
        <f>O16+O24</f>
        <v>8935</v>
      </c>
      <c r="P25" s="51">
        <f>P16+P24</f>
        <v>15099</v>
      </c>
      <c r="Q25" s="52">
        <f>Q16+Q24</f>
        <v>4796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11900</v>
      </c>
      <c r="G27" s="31">
        <v>11900</v>
      </c>
      <c r="H27" s="32">
        <v>11900</v>
      </c>
      <c r="I27" s="8"/>
      <c r="J27" s="324" t="s">
        <v>94</v>
      </c>
      <c r="K27" s="325"/>
      <c r="L27" s="325"/>
      <c r="M27" s="325"/>
      <c r="N27" s="4" t="s">
        <v>239</v>
      </c>
      <c r="O27" s="53">
        <v>25674</v>
      </c>
      <c r="P27" s="54">
        <v>34609</v>
      </c>
      <c r="Q27" s="55">
        <v>49709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8068</v>
      </c>
      <c r="G29" s="31">
        <v>7182</v>
      </c>
      <c r="H29" s="32">
        <v>7505</v>
      </c>
      <c r="I29" s="8"/>
      <c r="J29" s="324" t="s">
        <v>96</v>
      </c>
      <c r="K29" s="325"/>
      <c r="L29" s="325"/>
      <c r="M29" s="325"/>
      <c r="N29" s="4" t="s">
        <v>241</v>
      </c>
      <c r="O29" s="50">
        <f>O25-O26+O27-O28</f>
        <v>34609</v>
      </c>
      <c r="P29" s="51">
        <f>P25-P26+P27-P28</f>
        <v>49708</v>
      </c>
      <c r="Q29" s="52">
        <f>Q25-Q26+Q27-Q28</f>
        <v>54505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242</v>
      </c>
      <c r="O30" s="53"/>
      <c r="P30" s="54"/>
      <c r="Q30" s="55">
        <v>33139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6296</v>
      </c>
      <c r="G31" s="31">
        <v>6807</v>
      </c>
      <c r="H31" s="32">
        <v>6912</v>
      </c>
      <c r="I31" s="8"/>
      <c r="J31" s="324" t="s">
        <v>98</v>
      </c>
      <c r="K31" s="325"/>
      <c r="L31" s="325"/>
      <c r="M31" s="325"/>
      <c r="N31" s="4" t="s">
        <v>243</v>
      </c>
      <c r="O31" s="50">
        <f>O29-O30</f>
        <v>34609</v>
      </c>
      <c r="P31" s="51">
        <f>P29-P30</f>
        <v>49708</v>
      </c>
      <c r="Q31" s="52">
        <f>Q29-Q30</f>
        <v>21366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2438383</v>
      </c>
      <c r="G32" s="31">
        <v>2484716</v>
      </c>
      <c r="H32" s="32">
        <v>2522692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0.48543917392375946</v>
      </c>
      <c r="P32" s="57">
        <f>IF(P5=0,0,P5/(P11+P23))</f>
        <v>0.5556951385664824</v>
      </c>
      <c r="Q32" s="58">
        <f>IF(Q5=0,0,Q5/(Q11+Q23))</f>
        <v>0.829741463098555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2438383</v>
      </c>
      <c r="G34" s="31">
        <v>2484716</v>
      </c>
      <c r="H34" s="32">
        <v>2522692</v>
      </c>
      <c r="I34" s="8"/>
      <c r="J34" s="324" t="s">
        <v>111</v>
      </c>
      <c r="K34" s="325"/>
      <c r="L34" s="325"/>
      <c r="M34" s="325"/>
      <c r="N34" s="4"/>
      <c r="O34" s="53">
        <v>598095</v>
      </c>
      <c r="P34" s="54">
        <v>584426</v>
      </c>
      <c r="Q34" s="55">
        <v>581786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1973633</v>
      </c>
      <c r="G35" s="31">
        <v>2070929</v>
      </c>
      <c r="H35" s="32">
        <v>2090999</v>
      </c>
      <c r="I35" s="8"/>
      <c r="J35" s="318" t="s">
        <v>246</v>
      </c>
      <c r="K35" s="319"/>
      <c r="L35" s="315" t="s">
        <v>40</v>
      </c>
      <c r="M35" s="321"/>
      <c r="N35" s="4"/>
      <c r="O35" s="53">
        <v>473958</v>
      </c>
      <c r="P35" s="54">
        <v>453569</v>
      </c>
      <c r="Q35" s="55">
        <v>471803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0.8094023785434856</v>
      </c>
      <c r="G36" s="60">
        <f>IF(G35=0,0,G35/G34)</f>
        <v>0.833467084366986</v>
      </c>
      <c r="H36" s="61">
        <f>IF(H35=0,0,H35/H34)</f>
        <v>0.8288760577985739</v>
      </c>
      <c r="I36" s="8"/>
      <c r="J36" s="324" t="s">
        <v>115</v>
      </c>
      <c r="K36" s="325"/>
      <c r="L36" s="325"/>
      <c r="M36" s="325"/>
      <c r="N36" s="4"/>
      <c r="O36" s="53">
        <v>8106304</v>
      </c>
      <c r="P36" s="54">
        <v>7880276</v>
      </c>
      <c r="Q36" s="55">
        <v>7656593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52671</v>
      </c>
      <c r="G37" s="19">
        <v>54106</v>
      </c>
      <c r="H37" s="20">
        <v>52448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340358</v>
      </c>
      <c r="G38" s="22">
        <v>443642</v>
      </c>
      <c r="H38" s="23">
        <v>454177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211222</v>
      </c>
      <c r="G39" s="22">
        <v>240318</v>
      </c>
      <c r="H39" s="23">
        <v>275744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129136</v>
      </c>
      <c r="G40" s="22">
        <v>203324</v>
      </c>
      <c r="H40" s="23">
        <v>178433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421287</v>
      </c>
      <c r="G41" s="22">
        <v>399463</v>
      </c>
      <c r="H41" s="23">
        <v>419355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814316</v>
      </c>
      <c r="G42" s="40">
        <f>G37+G38+G41</f>
        <v>897211</v>
      </c>
      <c r="H42" s="41">
        <f>H37+H38+H41</f>
        <v>925980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158</v>
      </c>
      <c r="G43" s="71" t="s">
        <v>158</v>
      </c>
      <c r="H43" s="112" t="s">
        <v>158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3045</v>
      </c>
      <c r="G44" s="22">
        <v>3045</v>
      </c>
      <c r="H44" s="23">
        <v>3045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38869</v>
      </c>
      <c r="G45" s="66">
        <v>38869</v>
      </c>
      <c r="H45" s="67">
        <v>38869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172.4</v>
      </c>
      <c r="G46" s="31">
        <v>166</v>
      </c>
      <c r="H46" s="32">
        <v>169.4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172.4</v>
      </c>
      <c r="G47" s="31">
        <v>214.2</v>
      </c>
      <c r="H47" s="32">
        <v>217.205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107</v>
      </c>
      <c r="G48" s="31">
        <v>116</v>
      </c>
      <c r="H48" s="32">
        <v>131.87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65.4</v>
      </c>
      <c r="G49" s="31">
        <v>98.2</v>
      </c>
      <c r="H49" s="32">
        <v>85.33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4.2</v>
      </c>
      <c r="G50" s="31">
        <v>4.2</v>
      </c>
      <c r="H50" s="32">
        <v>4.2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550</v>
      </c>
      <c r="G51" s="22">
        <v>550</v>
      </c>
      <c r="H51" s="23">
        <v>550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33329</v>
      </c>
      <c r="G52" s="69">
        <v>33329</v>
      </c>
      <c r="H52" s="113">
        <v>33329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2</v>
      </c>
      <c r="G53" s="19">
        <v>2</v>
      </c>
      <c r="H53" s="20">
        <v>3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12</v>
      </c>
      <c r="G54" s="22">
        <v>12</v>
      </c>
      <c r="H54" s="23">
        <v>11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14</v>
      </c>
      <c r="G55" s="40">
        <f>G53+G54</f>
        <v>14</v>
      </c>
      <c r="H55" s="41">
        <f>H53+H54</f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154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22006</v>
      </c>
      <c r="G5" s="358"/>
      <c r="H5" s="359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9632807</v>
      </c>
      <c r="P5" s="11">
        <v>10163408</v>
      </c>
      <c r="Q5" s="12">
        <v>10026326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22433</v>
      </c>
      <c r="G6" s="360"/>
      <c r="H6" s="361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8734597</v>
      </c>
      <c r="P6" s="16">
        <v>9062207</v>
      </c>
      <c r="Q6" s="17">
        <v>9303374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602301</v>
      </c>
      <c r="G7" s="19">
        <v>609938</v>
      </c>
      <c r="H7" s="20">
        <v>613094</v>
      </c>
      <c r="I7" s="8"/>
      <c r="J7" s="328"/>
      <c r="K7" s="331"/>
      <c r="L7" s="330" t="s">
        <v>139</v>
      </c>
      <c r="M7" s="13" t="s">
        <v>35</v>
      </c>
      <c r="N7" s="14"/>
      <c r="O7" s="15">
        <v>5513443</v>
      </c>
      <c r="P7" s="16">
        <v>5681788</v>
      </c>
      <c r="Q7" s="17">
        <v>6073648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367352</v>
      </c>
      <c r="G8" s="22">
        <v>417182</v>
      </c>
      <c r="H8" s="23">
        <v>435006</v>
      </c>
      <c r="I8" s="24"/>
      <c r="J8" s="328"/>
      <c r="K8" s="331"/>
      <c r="L8" s="331"/>
      <c r="M8" s="13" t="s">
        <v>36</v>
      </c>
      <c r="N8" s="14"/>
      <c r="O8" s="15">
        <v>3099547</v>
      </c>
      <c r="P8" s="16">
        <v>3265640</v>
      </c>
      <c r="Q8" s="17">
        <v>3118658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367352</v>
      </c>
      <c r="G9" s="22">
        <v>417182</v>
      </c>
      <c r="H9" s="23">
        <v>435006</v>
      </c>
      <c r="I9" s="8"/>
      <c r="J9" s="328"/>
      <c r="K9" s="331"/>
      <c r="L9" s="332"/>
      <c r="M9" s="13" t="s">
        <v>37</v>
      </c>
      <c r="N9" s="14" t="s">
        <v>141</v>
      </c>
      <c r="O9" s="15">
        <v>0</v>
      </c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0.6099143119470165</v>
      </c>
      <c r="G10" s="26">
        <f>IF(G9=0,0,G9/G7)</f>
        <v>0.68397443674603</v>
      </c>
      <c r="H10" s="27">
        <f>IF(H9=0,0,H9/H7)</f>
        <v>0.7095257823433274</v>
      </c>
      <c r="I10" s="8"/>
      <c r="J10" s="328"/>
      <c r="K10" s="332"/>
      <c r="L10" s="333" t="s">
        <v>78</v>
      </c>
      <c r="M10" s="334"/>
      <c r="N10" s="28"/>
      <c r="O10" s="15">
        <v>708524</v>
      </c>
      <c r="P10" s="16">
        <v>926560</v>
      </c>
      <c r="Q10" s="17">
        <v>556842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331470</v>
      </c>
      <c r="G11" s="22">
        <v>373376</v>
      </c>
      <c r="H11" s="23">
        <v>395038</v>
      </c>
      <c r="I11" s="8"/>
      <c r="J11" s="328"/>
      <c r="K11" s="317" t="s">
        <v>79</v>
      </c>
      <c r="L11" s="317"/>
      <c r="M11" s="317"/>
      <c r="N11" s="14" t="s">
        <v>160</v>
      </c>
      <c r="O11" s="29">
        <v>6405791</v>
      </c>
      <c r="P11" s="16">
        <v>6507924</v>
      </c>
      <c r="Q11" s="17">
        <v>6659660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0.9023225680001742</v>
      </c>
      <c r="G12" s="26">
        <f>IF(G11=0,0,G11/G9)</f>
        <v>0.8949954696031948</v>
      </c>
      <c r="H12" s="27">
        <f>IF(H11=0,0,H11/H9)</f>
        <v>0.9081208075290915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2885659</v>
      </c>
      <c r="P12" s="16">
        <v>2992825</v>
      </c>
      <c r="Q12" s="17">
        <v>3158700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5731</v>
      </c>
      <c r="G13" s="31">
        <v>5731</v>
      </c>
      <c r="H13" s="32">
        <v>5731</v>
      </c>
      <c r="I13" s="8"/>
      <c r="J13" s="328"/>
      <c r="K13" s="331"/>
      <c r="L13" s="330" t="s">
        <v>146</v>
      </c>
      <c r="M13" s="13" t="s">
        <v>34</v>
      </c>
      <c r="N13" s="14"/>
      <c r="O13" s="15">
        <v>319797</v>
      </c>
      <c r="P13" s="16">
        <v>315941</v>
      </c>
      <c r="Q13" s="17">
        <v>304103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3088</v>
      </c>
      <c r="G14" s="31">
        <v>3366</v>
      </c>
      <c r="H14" s="32">
        <v>3516</v>
      </c>
      <c r="I14" s="8"/>
      <c r="J14" s="328"/>
      <c r="K14" s="331"/>
      <c r="L14" s="332"/>
      <c r="M14" s="13" t="s">
        <v>38</v>
      </c>
      <c r="N14" s="14"/>
      <c r="O14" s="15">
        <v>0</v>
      </c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3088</v>
      </c>
      <c r="G15" s="36">
        <v>3366</v>
      </c>
      <c r="H15" s="37">
        <v>3516</v>
      </c>
      <c r="I15" s="8"/>
      <c r="J15" s="328"/>
      <c r="K15" s="332"/>
      <c r="L15" s="333" t="s">
        <v>39</v>
      </c>
      <c r="M15" s="334"/>
      <c r="N15" s="28"/>
      <c r="O15" s="15">
        <v>3520132</v>
      </c>
      <c r="P15" s="16">
        <v>3515099</v>
      </c>
      <c r="Q15" s="17">
        <v>3500960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346846018</v>
      </c>
      <c r="G16" s="19">
        <v>359223789</v>
      </c>
      <c r="H16" s="20">
        <v>368230227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3227016</v>
      </c>
      <c r="P16" s="40">
        <f>P5-P11</f>
        <v>3655484</v>
      </c>
      <c r="Q16" s="41">
        <f>Q5-Q11</f>
        <v>3366666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102461528</v>
      </c>
      <c r="G17" s="22">
        <v>105890834</v>
      </c>
      <c r="H17" s="23">
        <v>108402193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15366610</v>
      </c>
      <c r="P17" s="11">
        <v>14781409</v>
      </c>
      <c r="Q17" s="12">
        <v>11815019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179490448</v>
      </c>
      <c r="G18" s="22">
        <v>186991248</v>
      </c>
      <c r="H18" s="23">
        <v>192088048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8750400</v>
      </c>
      <c r="P18" s="16">
        <v>8639800</v>
      </c>
      <c r="Q18" s="17">
        <v>6956800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3371890</v>
      </c>
      <c r="G19" s="22">
        <v>3578875</v>
      </c>
      <c r="H19" s="23">
        <v>3814726</v>
      </c>
      <c r="I19" s="8"/>
      <c r="J19" s="328"/>
      <c r="K19" s="332"/>
      <c r="L19" s="316" t="s">
        <v>78</v>
      </c>
      <c r="M19" s="317"/>
      <c r="N19" s="14"/>
      <c r="O19" s="29">
        <v>2031929</v>
      </c>
      <c r="P19" s="16">
        <v>2146800</v>
      </c>
      <c r="Q19" s="17">
        <v>1746500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61522152</v>
      </c>
      <c r="G20" s="22">
        <v>62762832</v>
      </c>
      <c r="H20" s="23">
        <v>63925260</v>
      </c>
      <c r="I20" s="8"/>
      <c r="J20" s="328"/>
      <c r="K20" s="316" t="s">
        <v>86</v>
      </c>
      <c r="L20" s="317"/>
      <c r="M20" s="317"/>
      <c r="N20" s="42" t="s">
        <v>87</v>
      </c>
      <c r="O20" s="15">
        <v>18695673</v>
      </c>
      <c r="P20" s="16">
        <v>18408109</v>
      </c>
      <c r="Q20" s="17">
        <v>15195204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200718571</v>
      </c>
      <c r="G21" s="40">
        <v>208224072</v>
      </c>
      <c r="H21" s="41">
        <v>212906285</v>
      </c>
      <c r="I21" s="8"/>
      <c r="J21" s="328"/>
      <c r="K21" s="330" t="s">
        <v>43</v>
      </c>
      <c r="L21" s="316" t="s">
        <v>88</v>
      </c>
      <c r="M21" s="317"/>
      <c r="N21" s="14"/>
      <c r="O21" s="15">
        <v>12992280</v>
      </c>
      <c r="P21" s="16">
        <v>12377771</v>
      </c>
      <c r="Q21" s="17">
        <v>9006439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871</v>
      </c>
      <c r="G22" s="45">
        <v>930</v>
      </c>
      <c r="H22" s="46">
        <v>963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48" t="s">
        <v>134</v>
      </c>
      <c r="G23" s="47" t="s">
        <v>134</v>
      </c>
      <c r="H23" s="49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15">
        <v>5645396</v>
      </c>
      <c r="P23" s="16">
        <v>5937071</v>
      </c>
      <c r="Q23" s="17">
        <v>6077318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>
        <v>0.387</v>
      </c>
      <c r="G24" s="47">
        <v>0.378</v>
      </c>
      <c r="H24" s="49">
        <v>0.369</v>
      </c>
      <c r="I24" s="8"/>
      <c r="J24" s="329"/>
      <c r="K24" s="322" t="s">
        <v>91</v>
      </c>
      <c r="L24" s="323"/>
      <c r="M24" s="323"/>
      <c r="N24" s="34" t="s">
        <v>92</v>
      </c>
      <c r="O24" s="103">
        <f>O17-O20</f>
        <v>-3329063</v>
      </c>
      <c r="P24" s="104">
        <f>P17-P20</f>
        <v>-3626700</v>
      </c>
      <c r="Q24" s="105">
        <f>Q17-Q20</f>
        <v>-3380185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48" t="s">
        <v>155</v>
      </c>
      <c r="G25" s="47" t="s">
        <v>155</v>
      </c>
      <c r="H25" s="49" t="s">
        <v>155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-102047</v>
      </c>
      <c r="P25" s="51">
        <f>P16+P24</f>
        <v>28784</v>
      </c>
      <c r="Q25" s="52">
        <f>Q16+Q24</f>
        <v>-13519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2</v>
      </c>
      <c r="G26" s="22">
        <v>2</v>
      </c>
      <c r="H26" s="23">
        <v>2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127800</v>
      </c>
      <c r="G27" s="31">
        <v>122700</v>
      </c>
      <c r="H27" s="32">
        <v>143500</v>
      </c>
      <c r="I27" s="8"/>
      <c r="J27" s="324" t="s">
        <v>94</v>
      </c>
      <c r="K27" s="325"/>
      <c r="L27" s="325"/>
      <c r="M27" s="325"/>
      <c r="N27" s="4" t="s">
        <v>106</v>
      </c>
      <c r="O27" s="53">
        <v>237481</v>
      </c>
      <c r="P27" s="54">
        <v>135435</v>
      </c>
      <c r="Q27" s="55">
        <v>164219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>
        <v>632</v>
      </c>
      <c r="G28" s="31">
        <v>736</v>
      </c>
      <c r="H28" s="32">
        <v>758</v>
      </c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118021</v>
      </c>
      <c r="G29" s="31">
        <v>106970</v>
      </c>
      <c r="H29" s="32">
        <v>163100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135434</v>
      </c>
      <c r="P29" s="51">
        <f>P25-P26+P27-P28</f>
        <v>164219</v>
      </c>
      <c r="Q29" s="52">
        <f>Q25-Q26+Q27-Q28</f>
        <v>150700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>
        <v>217</v>
      </c>
      <c r="G30" s="31">
        <v>292</v>
      </c>
      <c r="H30" s="32">
        <v>549</v>
      </c>
      <c r="I30" s="8"/>
      <c r="J30" s="324" t="s">
        <v>97</v>
      </c>
      <c r="K30" s="325"/>
      <c r="L30" s="325"/>
      <c r="M30" s="325"/>
      <c r="N30" s="4" t="s">
        <v>109</v>
      </c>
      <c r="O30" s="53">
        <v>64600</v>
      </c>
      <c r="P30" s="54">
        <v>93620</v>
      </c>
      <c r="Q30" s="55">
        <v>93671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88100</v>
      </c>
      <c r="G31" s="31">
        <v>89547</v>
      </c>
      <c r="H31" s="32">
        <v>144013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70834</v>
      </c>
      <c r="P31" s="51">
        <f>P29-P30</f>
        <v>70599</v>
      </c>
      <c r="Q31" s="52">
        <f>Q29-Q30</f>
        <v>57029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06">
        <v>56040505</v>
      </c>
      <c r="G32" s="107">
        <v>58814671</v>
      </c>
      <c r="H32" s="108">
        <v>61311560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0.7993243321176577</v>
      </c>
      <c r="P32" s="57">
        <f>IF(P5=0,0,P5/(P11+P23))</f>
        <v>0.8166662983793886</v>
      </c>
      <c r="Q32" s="58">
        <f>IF(Q5=0,0,Q5/(Q11+Q23))</f>
        <v>0.7871824855157951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>
        <v>4333337</v>
      </c>
      <c r="G33" s="31">
        <v>6088121</v>
      </c>
      <c r="H33" s="32">
        <v>5658272</v>
      </c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106">
        <v>51707168</v>
      </c>
      <c r="G34" s="107">
        <v>52726550</v>
      </c>
      <c r="H34" s="108">
        <v>55653288</v>
      </c>
      <c r="I34" s="8"/>
      <c r="J34" s="324" t="s">
        <v>111</v>
      </c>
      <c r="K34" s="325"/>
      <c r="L34" s="325"/>
      <c r="M34" s="325"/>
      <c r="N34" s="4"/>
      <c r="O34" s="53">
        <v>5840000</v>
      </c>
      <c r="P34" s="54">
        <v>6339000</v>
      </c>
      <c r="Q34" s="55">
        <v>5422000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106">
        <v>36366355</v>
      </c>
      <c r="G35" s="107">
        <v>38381926</v>
      </c>
      <c r="H35" s="108">
        <v>41398257</v>
      </c>
      <c r="I35" s="8"/>
      <c r="J35" s="318" t="s">
        <v>149</v>
      </c>
      <c r="K35" s="319"/>
      <c r="L35" s="315" t="s">
        <v>40</v>
      </c>
      <c r="M35" s="321"/>
      <c r="N35" s="4"/>
      <c r="O35" s="53">
        <v>4713709</v>
      </c>
      <c r="P35" s="54">
        <v>5016668</v>
      </c>
      <c r="Q35" s="55">
        <v>4214418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0.7033136102135781</v>
      </c>
      <c r="G36" s="60">
        <f>IF(G35=0,0,G35/G34)</f>
        <v>0.7279430571505248</v>
      </c>
      <c r="H36" s="61">
        <f>IF(H35=0,0,H35/H34)</f>
        <v>0.7438600393205879</v>
      </c>
      <c r="I36" s="8"/>
      <c r="J36" s="324" t="s">
        <v>115</v>
      </c>
      <c r="K36" s="325"/>
      <c r="L36" s="325"/>
      <c r="M36" s="325"/>
      <c r="N36" s="4"/>
      <c r="O36" s="109">
        <v>133496706</v>
      </c>
      <c r="P36" s="110">
        <v>136199434</v>
      </c>
      <c r="Q36" s="111">
        <v>137078916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3175527</v>
      </c>
      <c r="G37" s="19">
        <v>3341356</v>
      </c>
      <c r="H37" s="20">
        <v>3191840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5513443</v>
      </c>
      <c r="G38" s="22">
        <v>5681788</v>
      </c>
      <c r="H38" s="23">
        <v>5975942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2146029</v>
      </c>
      <c r="G39" s="22">
        <v>2273169</v>
      </c>
      <c r="H39" s="23">
        <v>2329652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3367414</v>
      </c>
      <c r="G40" s="22">
        <v>3408619</v>
      </c>
      <c r="H40" s="23">
        <v>3646290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2162217</v>
      </c>
      <c r="G41" s="22">
        <v>2282851</v>
      </c>
      <c r="H41" s="23">
        <v>1709196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10851187</v>
      </c>
      <c r="G42" s="40">
        <f>G37+G38+G41</f>
        <v>11305995</v>
      </c>
      <c r="H42" s="41">
        <f>H37+H38+H41</f>
        <v>10876978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156</v>
      </c>
      <c r="G43" s="71" t="s">
        <v>157</v>
      </c>
      <c r="H43" s="112" t="s">
        <v>158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1884</v>
      </c>
      <c r="G44" s="22">
        <v>1884</v>
      </c>
      <c r="H44" s="23">
        <v>1884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38808</v>
      </c>
      <c r="G45" s="66">
        <v>38808</v>
      </c>
      <c r="H45" s="67">
        <v>38808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151.60834788089156</v>
      </c>
      <c r="G46" s="31">
        <v>148.03289944334736</v>
      </c>
      <c r="H46" s="32">
        <v>146.7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151.60834788089156</v>
      </c>
      <c r="G47" s="31">
        <v>148.03289944334736</v>
      </c>
      <c r="H47" s="32">
        <v>144.4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59.0113856612795</v>
      </c>
      <c r="G48" s="31">
        <v>59.22498649494556</v>
      </c>
      <c r="H48" s="32">
        <f>2329652000/41398257</f>
        <v>56.2741566631658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92.59696221961205</v>
      </c>
      <c r="G49" s="31">
        <v>88.8079129484018</v>
      </c>
      <c r="H49" s="32">
        <f>3646290000/41398257</f>
        <v>88.0783459071719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14.9</v>
      </c>
      <c r="G50" s="31">
        <v>12.6</v>
      </c>
      <c r="H50" s="32">
        <v>14.7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300</v>
      </c>
      <c r="G51" s="22">
        <v>300</v>
      </c>
      <c r="H51" s="23">
        <v>300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 t="s">
        <v>159</v>
      </c>
      <c r="G52" s="69" t="s">
        <v>159</v>
      </c>
      <c r="H52" s="113" t="s">
        <v>159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33</v>
      </c>
      <c r="G53" s="19">
        <v>31</v>
      </c>
      <c r="H53" s="20">
        <v>36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66</v>
      </c>
      <c r="G54" s="22">
        <v>66</v>
      </c>
      <c r="H54" s="23">
        <v>62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99</v>
      </c>
      <c r="G55" s="40">
        <f>G53+G54</f>
        <v>97</v>
      </c>
      <c r="H55" s="41">
        <f>H53+H54</f>
        <v>98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C18:D18"/>
    <mergeCell ref="C19:D19"/>
    <mergeCell ref="C20:D20"/>
    <mergeCell ref="B21:D21"/>
    <mergeCell ref="B36:D36"/>
    <mergeCell ref="B33:B34"/>
    <mergeCell ref="C33:D33"/>
    <mergeCell ref="C34:D34"/>
    <mergeCell ref="B23:D23"/>
    <mergeCell ref="B25:D25"/>
    <mergeCell ref="B24:D24"/>
    <mergeCell ref="B35:D35"/>
    <mergeCell ref="B31:D31"/>
    <mergeCell ref="B32:D32"/>
    <mergeCell ref="B29:C30"/>
    <mergeCell ref="B26:D26"/>
    <mergeCell ref="B27:C28"/>
    <mergeCell ref="A53:A55"/>
    <mergeCell ref="B53:D53"/>
    <mergeCell ref="B54:D54"/>
    <mergeCell ref="B55:D55"/>
    <mergeCell ref="K24:M24"/>
    <mergeCell ref="J25:M25"/>
    <mergeCell ref="A37:A42"/>
    <mergeCell ref="B37:D37"/>
    <mergeCell ref="B38:D38"/>
    <mergeCell ref="B39:B40"/>
    <mergeCell ref="C39:D39"/>
    <mergeCell ref="C40:D40"/>
    <mergeCell ref="B41:D41"/>
    <mergeCell ref="B42:D42"/>
    <mergeCell ref="C46:D46"/>
    <mergeCell ref="C47:D47"/>
    <mergeCell ref="C48:C49"/>
    <mergeCell ref="A43:A52"/>
    <mergeCell ref="B43:B49"/>
    <mergeCell ref="B50:C52"/>
    <mergeCell ref="C43:D43"/>
    <mergeCell ref="C44:D44"/>
    <mergeCell ref="C45:D45"/>
    <mergeCell ref="K11:M11"/>
    <mergeCell ref="K21:K23"/>
    <mergeCell ref="K17:M17"/>
    <mergeCell ref="K18:K19"/>
    <mergeCell ref="K20:M20"/>
    <mergeCell ref="L21:M21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J26:M26"/>
    <mergeCell ref="J27:M27"/>
    <mergeCell ref="J17:J24"/>
    <mergeCell ref="L10:M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85" zoomScaleNormal="8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6" width="13.75390625" style="2" customWidth="1"/>
    <col min="7" max="8" width="13.87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291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26877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219</v>
      </c>
      <c r="O5" s="10">
        <v>1192369</v>
      </c>
      <c r="P5" s="11">
        <v>1136927</v>
      </c>
      <c r="Q5" s="12">
        <v>1325523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 t="s">
        <v>268</v>
      </c>
      <c r="G6" s="356"/>
      <c r="H6" s="357"/>
      <c r="I6" s="8"/>
      <c r="J6" s="328"/>
      <c r="K6" s="330" t="s">
        <v>270</v>
      </c>
      <c r="L6" s="316" t="s">
        <v>62</v>
      </c>
      <c r="M6" s="317"/>
      <c r="N6" s="14" t="s">
        <v>221</v>
      </c>
      <c r="O6" s="15">
        <v>791578</v>
      </c>
      <c r="P6" s="16">
        <v>740797</v>
      </c>
      <c r="Q6" s="17">
        <v>942165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222</v>
      </c>
      <c r="F7" s="18">
        <v>139604</v>
      </c>
      <c r="G7" s="19">
        <v>139013</v>
      </c>
      <c r="H7" s="20">
        <v>138072</v>
      </c>
      <c r="I7" s="8"/>
      <c r="J7" s="328"/>
      <c r="K7" s="331"/>
      <c r="L7" s="330" t="s">
        <v>223</v>
      </c>
      <c r="M7" s="13" t="s">
        <v>35</v>
      </c>
      <c r="N7" s="14"/>
      <c r="O7" s="15">
        <v>677416</v>
      </c>
      <c r="P7" s="16">
        <v>703988</v>
      </c>
      <c r="Q7" s="17">
        <v>713130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61834</v>
      </c>
      <c r="G8" s="22">
        <v>62537</v>
      </c>
      <c r="H8" s="23">
        <v>62893</v>
      </c>
      <c r="I8" s="24"/>
      <c r="J8" s="328"/>
      <c r="K8" s="331"/>
      <c r="L8" s="331"/>
      <c r="M8" s="13" t="s">
        <v>36</v>
      </c>
      <c r="N8" s="14"/>
      <c r="O8" s="15">
        <v>104795</v>
      </c>
      <c r="P8" s="16">
        <v>29570</v>
      </c>
      <c r="Q8" s="17">
        <v>221420</v>
      </c>
    </row>
    <row r="9" spans="1:17" ht="26.25" customHeight="1">
      <c r="A9" s="328"/>
      <c r="B9" s="316" t="s">
        <v>60</v>
      </c>
      <c r="C9" s="317"/>
      <c r="D9" s="317"/>
      <c r="E9" s="14" t="s">
        <v>224</v>
      </c>
      <c r="F9" s="21">
        <v>47541</v>
      </c>
      <c r="G9" s="22">
        <v>49666</v>
      </c>
      <c r="H9" s="23">
        <v>50558</v>
      </c>
      <c r="I9" s="8"/>
      <c r="J9" s="328"/>
      <c r="K9" s="331"/>
      <c r="L9" s="332"/>
      <c r="M9" s="13" t="s">
        <v>37</v>
      </c>
      <c r="N9" s="14" t="s">
        <v>225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v>0.340541818286009</v>
      </c>
      <c r="G10" s="26">
        <v>0.3572759382216052</v>
      </c>
      <c r="H10" s="27">
        <f>IF(H9=0,0,H9/H7)</f>
        <v>0.36617127295903584</v>
      </c>
      <c r="I10" s="8"/>
      <c r="J10" s="328"/>
      <c r="K10" s="332"/>
      <c r="L10" s="333" t="s">
        <v>78</v>
      </c>
      <c r="M10" s="334"/>
      <c r="N10" s="28"/>
      <c r="O10" s="15">
        <v>395979</v>
      </c>
      <c r="P10" s="16">
        <v>393792</v>
      </c>
      <c r="Q10" s="17">
        <v>374368</v>
      </c>
    </row>
    <row r="11" spans="1:17" ht="26.25" customHeight="1">
      <c r="A11" s="328"/>
      <c r="B11" s="316" t="s">
        <v>3</v>
      </c>
      <c r="C11" s="317"/>
      <c r="D11" s="317"/>
      <c r="E11" s="14" t="s">
        <v>226</v>
      </c>
      <c r="F11" s="21">
        <v>41521</v>
      </c>
      <c r="G11" s="22">
        <v>42128</v>
      </c>
      <c r="H11" s="23">
        <v>42997</v>
      </c>
      <c r="I11" s="8"/>
      <c r="J11" s="328"/>
      <c r="K11" s="317" t="s">
        <v>79</v>
      </c>
      <c r="L11" s="317"/>
      <c r="M11" s="317"/>
      <c r="N11" s="14" t="s">
        <v>271</v>
      </c>
      <c r="O11" s="29">
        <v>1192369</v>
      </c>
      <c r="P11" s="16">
        <v>1136927</v>
      </c>
      <c r="Q11" s="17">
        <v>1079948</v>
      </c>
    </row>
    <row r="12" spans="1:17" ht="26.25" customHeight="1">
      <c r="A12" s="328"/>
      <c r="B12" s="316" t="s">
        <v>74</v>
      </c>
      <c r="C12" s="317"/>
      <c r="D12" s="317"/>
      <c r="E12" s="14" t="s">
        <v>228</v>
      </c>
      <c r="F12" s="25">
        <v>0.8733724574577733</v>
      </c>
      <c r="G12" s="26">
        <v>0.8482261506865864</v>
      </c>
      <c r="H12" s="27">
        <f>IF(H11=0,0,H11/H9)</f>
        <v>0.8504489892796392</v>
      </c>
      <c r="I12" s="8"/>
      <c r="J12" s="328"/>
      <c r="K12" s="330" t="s">
        <v>229</v>
      </c>
      <c r="L12" s="316" t="s">
        <v>63</v>
      </c>
      <c r="M12" s="317"/>
      <c r="N12" s="14"/>
      <c r="O12" s="15">
        <v>805195</v>
      </c>
      <c r="P12" s="16">
        <v>778164</v>
      </c>
      <c r="Q12" s="17">
        <v>750036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2885</v>
      </c>
      <c r="G13" s="31">
        <v>2885</v>
      </c>
      <c r="H13" s="32">
        <v>2885</v>
      </c>
      <c r="I13" s="8"/>
      <c r="J13" s="328"/>
      <c r="K13" s="331"/>
      <c r="L13" s="330" t="s">
        <v>230</v>
      </c>
      <c r="M13" s="13" t="s">
        <v>34</v>
      </c>
      <c r="N13" s="14"/>
      <c r="O13" s="15">
        <v>181071</v>
      </c>
      <c r="P13" s="16">
        <v>165735</v>
      </c>
      <c r="Q13" s="17">
        <v>151858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1640</v>
      </c>
      <c r="G14" s="31">
        <v>1640</v>
      </c>
      <c r="H14" s="32">
        <v>1640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1266</v>
      </c>
      <c r="G15" s="36">
        <v>1308</v>
      </c>
      <c r="H15" s="37">
        <v>1322</v>
      </c>
      <c r="I15" s="8"/>
      <c r="J15" s="328"/>
      <c r="K15" s="332"/>
      <c r="L15" s="333" t="s">
        <v>39</v>
      </c>
      <c r="M15" s="334"/>
      <c r="N15" s="28"/>
      <c r="O15" s="15">
        <v>387174</v>
      </c>
      <c r="P15" s="16">
        <v>358763</v>
      </c>
      <c r="Q15" s="17">
        <v>329912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55710830</v>
      </c>
      <c r="G16" s="19">
        <v>56985612</v>
      </c>
      <c r="H16" s="20">
        <v>58278687</v>
      </c>
      <c r="I16" s="8"/>
      <c r="J16" s="329"/>
      <c r="K16" s="322" t="s">
        <v>81</v>
      </c>
      <c r="L16" s="323"/>
      <c r="M16" s="323"/>
      <c r="N16" s="34" t="s">
        <v>231</v>
      </c>
      <c r="O16" s="39">
        <v>0</v>
      </c>
      <c r="P16" s="40">
        <v>0</v>
      </c>
      <c r="Q16" s="41">
        <f>Q5-Q11</f>
        <v>245575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17655840</v>
      </c>
      <c r="G17" s="22">
        <v>18124510</v>
      </c>
      <c r="H17" s="23">
        <v>18506047</v>
      </c>
      <c r="I17" s="8"/>
      <c r="J17" s="327" t="s">
        <v>83</v>
      </c>
      <c r="K17" s="335" t="s">
        <v>84</v>
      </c>
      <c r="L17" s="336"/>
      <c r="M17" s="336"/>
      <c r="N17" s="9" t="s">
        <v>232</v>
      </c>
      <c r="O17" s="10">
        <v>1988750</v>
      </c>
      <c r="P17" s="11">
        <v>2115057</v>
      </c>
      <c r="Q17" s="12">
        <v>1763040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19743763</v>
      </c>
      <c r="G18" s="22">
        <v>20317663</v>
      </c>
      <c r="H18" s="23">
        <v>20986963</v>
      </c>
      <c r="I18" s="8"/>
      <c r="J18" s="328"/>
      <c r="K18" s="330" t="s">
        <v>230</v>
      </c>
      <c r="L18" s="316" t="s">
        <v>103</v>
      </c>
      <c r="M18" s="317"/>
      <c r="N18" s="14"/>
      <c r="O18" s="15">
        <v>490800</v>
      </c>
      <c r="P18" s="16">
        <v>573900</v>
      </c>
      <c r="Q18" s="17">
        <v>669300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512218</v>
      </c>
      <c r="G19" s="22">
        <v>518126</v>
      </c>
      <c r="H19" s="23">
        <v>551903</v>
      </c>
      <c r="I19" s="8"/>
      <c r="J19" s="328"/>
      <c r="K19" s="332"/>
      <c r="L19" s="316" t="s">
        <v>78</v>
      </c>
      <c r="M19" s="317"/>
      <c r="N19" s="14"/>
      <c r="O19" s="29">
        <v>1029226</v>
      </c>
      <c r="P19" s="16">
        <v>1066638</v>
      </c>
      <c r="Q19" s="17">
        <v>674212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17799009</v>
      </c>
      <c r="G20" s="22">
        <v>18025313</v>
      </c>
      <c r="H20" s="23">
        <v>18233774</v>
      </c>
      <c r="I20" s="8"/>
      <c r="J20" s="328"/>
      <c r="K20" s="316" t="s">
        <v>86</v>
      </c>
      <c r="L20" s="317"/>
      <c r="M20" s="317"/>
      <c r="N20" s="42" t="s">
        <v>233</v>
      </c>
      <c r="O20" s="15">
        <v>1833390</v>
      </c>
      <c r="P20" s="16">
        <v>1998257</v>
      </c>
      <c r="Q20" s="17">
        <v>2012334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29858619</v>
      </c>
      <c r="G21" s="40">
        <v>30763739</v>
      </c>
      <c r="H21" s="41">
        <v>31524153</v>
      </c>
      <c r="I21" s="8"/>
      <c r="J21" s="328"/>
      <c r="K21" s="330" t="s">
        <v>234</v>
      </c>
      <c r="L21" s="316" t="s">
        <v>88</v>
      </c>
      <c r="M21" s="317"/>
      <c r="N21" s="14"/>
      <c r="O21" s="15">
        <v>1131260</v>
      </c>
      <c r="P21" s="16">
        <v>1274782</v>
      </c>
      <c r="Q21" s="17">
        <v>1293075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631</v>
      </c>
      <c r="G22" s="45">
        <v>634</v>
      </c>
      <c r="H22" s="46">
        <v>637</v>
      </c>
      <c r="I22" s="8"/>
      <c r="J22" s="328"/>
      <c r="K22" s="331"/>
      <c r="L22" s="47" t="s">
        <v>230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134</v>
      </c>
      <c r="G23" s="74" t="s">
        <v>134</v>
      </c>
      <c r="H23" s="75" t="s">
        <v>134</v>
      </c>
      <c r="I23" s="8"/>
      <c r="J23" s="328"/>
      <c r="K23" s="332"/>
      <c r="L23" s="316" t="s">
        <v>89</v>
      </c>
      <c r="M23" s="317"/>
      <c r="N23" s="14" t="s">
        <v>236</v>
      </c>
      <c r="O23" s="15">
        <v>702130</v>
      </c>
      <c r="P23" s="16">
        <v>723475</v>
      </c>
      <c r="Q23" s="17">
        <v>719259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>
        <v>0.109</v>
      </c>
      <c r="G24" s="47">
        <v>0.109</v>
      </c>
      <c r="H24" s="49">
        <v>0.108</v>
      </c>
      <c r="I24" s="8"/>
      <c r="J24" s="329"/>
      <c r="K24" s="322" t="s">
        <v>91</v>
      </c>
      <c r="L24" s="323"/>
      <c r="M24" s="323"/>
      <c r="N24" s="34" t="s">
        <v>237</v>
      </c>
      <c r="O24" s="43">
        <v>155360</v>
      </c>
      <c r="P24" s="40">
        <v>116800</v>
      </c>
      <c r="Q24" s="41">
        <f>Q17-Q20</f>
        <v>-249294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238</v>
      </c>
      <c r="O25" s="50">
        <v>155360</v>
      </c>
      <c r="P25" s="51">
        <v>116800</v>
      </c>
      <c r="Q25" s="52">
        <f>Q16+Q24</f>
        <v>-3719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40000</v>
      </c>
      <c r="G27" s="31">
        <v>40000</v>
      </c>
      <c r="H27" s="32">
        <v>40000</v>
      </c>
      <c r="I27" s="8"/>
      <c r="J27" s="324" t="s">
        <v>94</v>
      </c>
      <c r="K27" s="325"/>
      <c r="L27" s="325"/>
      <c r="M27" s="325"/>
      <c r="N27" s="4" t="s">
        <v>239</v>
      </c>
      <c r="O27" s="53">
        <v>310695</v>
      </c>
      <c r="P27" s="54">
        <v>466055</v>
      </c>
      <c r="Q27" s="55">
        <v>582855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>
        <v>80</v>
      </c>
      <c r="G28" s="31">
        <v>80</v>
      </c>
      <c r="H28" s="32">
        <v>80</v>
      </c>
      <c r="I28" s="8"/>
      <c r="J28" s="324" t="s">
        <v>95</v>
      </c>
      <c r="K28" s="325"/>
      <c r="L28" s="325"/>
      <c r="M28" s="325"/>
      <c r="N28" s="4" t="s">
        <v>240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22740</v>
      </c>
      <c r="G29" s="31">
        <v>25620</v>
      </c>
      <c r="H29" s="32">
        <v>31360</v>
      </c>
      <c r="I29" s="8"/>
      <c r="J29" s="324" t="s">
        <v>96</v>
      </c>
      <c r="K29" s="325"/>
      <c r="L29" s="325"/>
      <c r="M29" s="325"/>
      <c r="N29" s="4" t="s">
        <v>241</v>
      </c>
      <c r="O29" s="50">
        <v>466055</v>
      </c>
      <c r="P29" s="51">
        <v>582855</v>
      </c>
      <c r="Q29" s="52">
        <f>Q25-Q26+Q27-Q28</f>
        <v>579136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>
        <v>60</v>
      </c>
      <c r="G30" s="31">
        <v>60</v>
      </c>
      <c r="H30" s="32">
        <v>60</v>
      </c>
      <c r="I30" s="8"/>
      <c r="J30" s="324" t="s">
        <v>97</v>
      </c>
      <c r="K30" s="325"/>
      <c r="L30" s="325"/>
      <c r="M30" s="325"/>
      <c r="N30" s="4" t="s">
        <v>242</v>
      </c>
      <c r="O30" s="53">
        <v>28530</v>
      </c>
      <c r="P30" s="54">
        <v>19808</v>
      </c>
      <c r="Q30" s="55">
        <v>3630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17702</v>
      </c>
      <c r="G31" s="31">
        <v>19460</v>
      </c>
      <c r="H31" s="32">
        <v>21421</v>
      </c>
      <c r="I31" s="8"/>
      <c r="J31" s="324" t="s">
        <v>98</v>
      </c>
      <c r="K31" s="325"/>
      <c r="L31" s="325"/>
      <c r="M31" s="325"/>
      <c r="N31" s="4" t="s">
        <v>243</v>
      </c>
      <c r="O31" s="50">
        <v>437525</v>
      </c>
      <c r="P31" s="51">
        <v>563047</v>
      </c>
      <c r="Q31" s="52">
        <f>Q29-Q30</f>
        <v>575506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8675840</v>
      </c>
      <c r="G32" s="31">
        <v>9317010</v>
      </c>
      <c r="H32" s="32">
        <v>9179820</v>
      </c>
      <c r="I32" s="8"/>
      <c r="J32" s="324" t="s">
        <v>122</v>
      </c>
      <c r="K32" s="325"/>
      <c r="L32" s="325"/>
      <c r="M32" s="325"/>
      <c r="N32" s="4"/>
      <c r="O32" s="56">
        <v>0.6293848663947567</v>
      </c>
      <c r="P32" s="57">
        <v>0.6111189947118956</v>
      </c>
      <c r="Q32" s="58">
        <f>IF(Q5=0,0,Q5/(Q11+Q23))</f>
        <v>0.7367262355026409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>
        <v>1020580</v>
      </c>
      <c r="G33" s="31">
        <v>1196660</v>
      </c>
      <c r="H33" s="32">
        <v>1009070</v>
      </c>
      <c r="I33" s="8"/>
      <c r="J33" s="324" t="s">
        <v>125</v>
      </c>
      <c r="K33" s="325"/>
      <c r="L33" s="325"/>
      <c r="M33" s="325"/>
      <c r="N33" s="4"/>
      <c r="O33" s="56">
        <v>0</v>
      </c>
      <c r="P33" s="57"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244</v>
      </c>
      <c r="F34" s="30">
        <v>7655260</v>
      </c>
      <c r="G34" s="31">
        <v>8120350</v>
      </c>
      <c r="H34" s="32">
        <v>8170750</v>
      </c>
      <c r="I34" s="8"/>
      <c r="J34" s="324" t="s">
        <v>111</v>
      </c>
      <c r="K34" s="325"/>
      <c r="L34" s="325"/>
      <c r="M34" s="325"/>
      <c r="N34" s="4"/>
      <c r="O34" s="53">
        <v>1530000</v>
      </c>
      <c r="P34" s="54">
        <v>1490000</v>
      </c>
      <c r="Q34" s="55">
        <v>1270000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245</v>
      </c>
      <c r="F35" s="30">
        <v>5184300</v>
      </c>
      <c r="G35" s="31">
        <v>5367423</v>
      </c>
      <c r="H35" s="32">
        <v>5511608</v>
      </c>
      <c r="I35" s="8"/>
      <c r="J35" s="318" t="s">
        <v>246</v>
      </c>
      <c r="K35" s="319"/>
      <c r="L35" s="315" t="s">
        <v>40</v>
      </c>
      <c r="M35" s="321"/>
      <c r="N35" s="4"/>
      <c r="O35" s="53">
        <v>554945</v>
      </c>
      <c r="P35" s="54">
        <v>472108</v>
      </c>
      <c r="Q35" s="55">
        <v>643788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v>0.6772206299981973</v>
      </c>
      <c r="G36" s="60">
        <v>0.6609841940310455</v>
      </c>
      <c r="H36" s="61">
        <f>IF(H35=0,0,H35/H34)</f>
        <v>0.6745534987608237</v>
      </c>
      <c r="I36" s="8"/>
      <c r="J36" s="324" t="s">
        <v>115</v>
      </c>
      <c r="K36" s="325"/>
      <c r="L36" s="325"/>
      <c r="M36" s="325"/>
      <c r="N36" s="4"/>
      <c r="O36" s="53">
        <v>9092278</v>
      </c>
      <c r="P36" s="54">
        <v>8942703</v>
      </c>
      <c r="Q36" s="55">
        <v>8892744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224088</v>
      </c>
      <c r="G37" s="19">
        <v>229979</v>
      </c>
      <c r="H37" s="20">
        <v>224861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1091826</v>
      </c>
      <c r="G38" s="22">
        <v>1072546</v>
      </c>
      <c r="H38" s="23">
        <v>1035183</v>
      </c>
      <c r="I38" s="8"/>
    </row>
    <row r="39" spans="1:9" ht="26.25" customHeight="1">
      <c r="A39" s="338"/>
      <c r="B39" s="350" t="s">
        <v>247</v>
      </c>
      <c r="C39" s="316" t="s">
        <v>22</v>
      </c>
      <c r="D39" s="317"/>
      <c r="E39" s="14"/>
      <c r="F39" s="21">
        <v>595908</v>
      </c>
      <c r="G39" s="22">
        <v>565961</v>
      </c>
      <c r="H39" s="23">
        <v>546131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495918</v>
      </c>
      <c r="G40" s="22">
        <v>506585</v>
      </c>
      <c r="H40" s="23">
        <v>489052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578585</v>
      </c>
      <c r="G41" s="22">
        <v>557877</v>
      </c>
      <c r="H41" s="23">
        <v>539163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v>1894499</v>
      </c>
      <c r="G42" s="40">
        <v>1860402</v>
      </c>
      <c r="H42" s="41">
        <f>H37+H38+H41</f>
        <v>1799207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269</v>
      </c>
      <c r="G43" s="71" t="s">
        <v>269</v>
      </c>
      <c r="H43" s="112" t="s">
        <v>269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2205</v>
      </c>
      <c r="G44" s="22">
        <v>2205</v>
      </c>
      <c r="H44" s="23">
        <v>2205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281">
        <v>35704</v>
      </c>
      <c r="G45" s="282">
        <v>35704</v>
      </c>
      <c r="H45" s="67">
        <v>35704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130.7</v>
      </c>
      <c r="G46" s="31">
        <v>131.2</v>
      </c>
      <c r="H46" s="32">
        <v>129.4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210.6</v>
      </c>
      <c r="G47" s="31">
        <v>199.8</v>
      </c>
      <c r="H47" s="32">
        <v>187.8</v>
      </c>
      <c r="I47" s="8"/>
    </row>
    <row r="48" spans="1:9" ht="26.25" customHeight="1">
      <c r="A48" s="338"/>
      <c r="B48" s="342"/>
      <c r="C48" s="350" t="s">
        <v>248</v>
      </c>
      <c r="D48" s="13" t="s">
        <v>70</v>
      </c>
      <c r="E48" s="14"/>
      <c r="F48" s="30">
        <v>114.9</v>
      </c>
      <c r="G48" s="31">
        <v>105.4</v>
      </c>
      <c r="H48" s="32">
        <v>99.1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95.7</v>
      </c>
      <c r="G49" s="31">
        <v>94.4</v>
      </c>
      <c r="H49" s="32">
        <v>88.7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60.5</v>
      </c>
      <c r="G50" s="31">
        <v>2.5</v>
      </c>
      <c r="H50" s="32">
        <v>13.9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660</v>
      </c>
      <c r="G51" s="22">
        <v>660</v>
      </c>
      <c r="H51" s="23">
        <v>660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38808</v>
      </c>
      <c r="G52" s="69">
        <v>38808</v>
      </c>
      <c r="H52" s="113">
        <v>38808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21</v>
      </c>
      <c r="G53" s="19">
        <v>20</v>
      </c>
      <c r="H53" s="20">
        <v>19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11</v>
      </c>
      <c r="G54" s="22">
        <v>10</v>
      </c>
      <c r="H54" s="23">
        <v>10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v>32</v>
      </c>
      <c r="G55" s="40">
        <v>30</v>
      </c>
      <c r="H55" s="41">
        <f>H53+H54</f>
        <v>29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2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274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33673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369748</v>
      </c>
      <c r="P5" s="11">
        <v>441984</v>
      </c>
      <c r="Q5" s="12">
        <v>453552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35886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65850</v>
      </c>
      <c r="P6" s="16">
        <v>78777</v>
      </c>
      <c r="Q6" s="17">
        <v>84459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50843</v>
      </c>
      <c r="G7" s="19">
        <v>50583</v>
      </c>
      <c r="H7" s="20">
        <v>50388</v>
      </c>
      <c r="I7" s="8"/>
      <c r="J7" s="328"/>
      <c r="K7" s="331"/>
      <c r="L7" s="330" t="s">
        <v>139</v>
      </c>
      <c r="M7" s="13" t="s">
        <v>35</v>
      </c>
      <c r="N7" s="14"/>
      <c r="O7" s="15">
        <v>65767</v>
      </c>
      <c r="P7" s="16">
        <v>78305</v>
      </c>
      <c r="Q7" s="17">
        <v>84414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4670</v>
      </c>
      <c r="G8" s="22">
        <v>5190</v>
      </c>
      <c r="H8" s="23">
        <v>5220</v>
      </c>
      <c r="I8" s="24"/>
      <c r="J8" s="328"/>
      <c r="K8" s="331"/>
      <c r="L8" s="331"/>
      <c r="M8" s="13" t="s">
        <v>36</v>
      </c>
      <c r="N8" s="14"/>
      <c r="O8" s="15"/>
      <c r="P8" s="16"/>
      <c r="Q8" s="17"/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4670</v>
      </c>
      <c r="G9" s="22">
        <v>5190</v>
      </c>
      <c r="H9" s="23">
        <v>5220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0.09185138563814095</v>
      </c>
      <c r="G10" s="26">
        <f>IF(G9=0,0,G9/G7)</f>
        <v>0.10260364153964771</v>
      </c>
      <c r="H10" s="27">
        <f>IF(H9=0,0,H9/H7)</f>
        <v>0.10359609430816862</v>
      </c>
      <c r="I10" s="8"/>
      <c r="J10" s="328"/>
      <c r="K10" s="332"/>
      <c r="L10" s="333" t="s">
        <v>78</v>
      </c>
      <c r="M10" s="334"/>
      <c r="N10" s="28"/>
      <c r="O10" s="15">
        <v>292205</v>
      </c>
      <c r="P10" s="16">
        <v>363109</v>
      </c>
      <c r="Q10" s="17">
        <v>364578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2813</v>
      </c>
      <c r="G11" s="22">
        <v>2951</v>
      </c>
      <c r="H11" s="23">
        <v>3105</v>
      </c>
      <c r="I11" s="8"/>
      <c r="J11" s="328"/>
      <c r="K11" s="317" t="s">
        <v>79</v>
      </c>
      <c r="L11" s="317"/>
      <c r="M11" s="317"/>
      <c r="N11" s="14" t="s">
        <v>163</v>
      </c>
      <c r="O11" s="29">
        <v>369748</v>
      </c>
      <c r="P11" s="16">
        <v>341992</v>
      </c>
      <c r="Q11" s="17">
        <v>330104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0.602355460385439</v>
      </c>
      <c r="G12" s="26">
        <f>IF(G11=0,0,G11/G9)</f>
        <v>0.5685934489402698</v>
      </c>
      <c r="H12" s="27">
        <f>IF(H11=0,0,H11/H9)</f>
        <v>0.5948275862068966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218179</v>
      </c>
      <c r="P12" s="16">
        <v>191822</v>
      </c>
      <c r="Q12" s="17">
        <v>182895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697</v>
      </c>
      <c r="G13" s="31">
        <v>697</v>
      </c>
      <c r="H13" s="32">
        <v>697</v>
      </c>
      <c r="I13" s="8"/>
      <c r="J13" s="328"/>
      <c r="K13" s="331"/>
      <c r="L13" s="330" t="s">
        <v>146</v>
      </c>
      <c r="M13" s="13" t="s">
        <v>34</v>
      </c>
      <c r="N13" s="14"/>
      <c r="O13" s="15">
        <v>50042</v>
      </c>
      <c r="P13" s="16">
        <v>36683</v>
      </c>
      <c r="Q13" s="17">
        <v>46515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150</v>
      </c>
      <c r="G14" s="31">
        <v>168</v>
      </c>
      <c r="H14" s="32">
        <v>169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150</v>
      </c>
      <c r="G15" s="36">
        <v>168</v>
      </c>
      <c r="H15" s="37">
        <v>169</v>
      </c>
      <c r="I15" s="8"/>
      <c r="J15" s="328"/>
      <c r="K15" s="332"/>
      <c r="L15" s="333" t="s">
        <v>39</v>
      </c>
      <c r="M15" s="334"/>
      <c r="N15" s="28"/>
      <c r="O15" s="15">
        <v>151569</v>
      </c>
      <c r="P15" s="16">
        <v>150170</v>
      </c>
      <c r="Q15" s="17">
        <v>147209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18861952</v>
      </c>
      <c r="G16" s="19">
        <v>19158469</v>
      </c>
      <c r="H16" s="20">
        <v>19344988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0</v>
      </c>
      <c r="P16" s="40">
        <f>P5-P11</f>
        <v>99992</v>
      </c>
      <c r="Q16" s="41">
        <f>Q5-Q11</f>
        <v>123448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7067362</v>
      </c>
      <c r="G17" s="22">
        <v>7158557</v>
      </c>
      <c r="H17" s="23">
        <v>7214547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418607</v>
      </c>
      <c r="P17" s="11">
        <v>417150</v>
      </c>
      <c r="Q17" s="12">
        <v>315608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8262280</v>
      </c>
      <c r="G18" s="22">
        <v>8416480</v>
      </c>
      <c r="H18" s="23">
        <v>8502580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193000</v>
      </c>
      <c r="P18" s="16">
        <v>255000</v>
      </c>
      <c r="Q18" s="17">
        <v>185800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548465</v>
      </c>
      <c r="G19" s="22">
        <v>573431</v>
      </c>
      <c r="H19" s="23">
        <v>601115</v>
      </c>
      <c r="I19" s="8"/>
      <c r="J19" s="328"/>
      <c r="K19" s="332"/>
      <c r="L19" s="316" t="s">
        <v>78</v>
      </c>
      <c r="M19" s="317"/>
      <c r="N19" s="14"/>
      <c r="O19" s="29">
        <v>145093</v>
      </c>
      <c r="P19" s="16">
        <v>34375</v>
      </c>
      <c r="Q19" s="17">
        <v>27865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2983845</v>
      </c>
      <c r="G20" s="22">
        <v>3010001</v>
      </c>
      <c r="H20" s="23">
        <v>3026746</v>
      </c>
      <c r="I20" s="8"/>
      <c r="J20" s="328"/>
      <c r="K20" s="316" t="s">
        <v>86</v>
      </c>
      <c r="L20" s="317"/>
      <c r="M20" s="317"/>
      <c r="N20" s="42" t="s">
        <v>87</v>
      </c>
      <c r="O20" s="15">
        <v>415525</v>
      </c>
      <c r="P20" s="16">
        <v>521925</v>
      </c>
      <c r="Q20" s="17">
        <v>421549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14089430</v>
      </c>
      <c r="G21" s="40">
        <v>14271820</v>
      </c>
      <c r="H21" s="41">
        <v>14390000</v>
      </c>
      <c r="I21" s="8"/>
      <c r="J21" s="328"/>
      <c r="K21" s="330" t="s">
        <v>43</v>
      </c>
      <c r="L21" s="316" t="s">
        <v>88</v>
      </c>
      <c r="M21" s="317"/>
      <c r="N21" s="14"/>
      <c r="O21" s="15">
        <v>194571</v>
      </c>
      <c r="P21" s="16">
        <v>296517</v>
      </c>
      <c r="Q21" s="17">
        <v>186519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33</v>
      </c>
      <c r="G22" s="45">
        <v>36</v>
      </c>
      <c r="H22" s="46">
        <v>37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75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220954</v>
      </c>
      <c r="P23" s="16">
        <v>225408</v>
      </c>
      <c r="Q23" s="17">
        <v>235030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/>
      <c r="G24" s="47"/>
      <c r="H24" s="49"/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3082</v>
      </c>
      <c r="P24" s="40">
        <f>P17-P20</f>
        <v>-104775</v>
      </c>
      <c r="Q24" s="41">
        <f>Q17-Q20</f>
        <v>-105941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161</v>
      </c>
      <c r="G25" s="74" t="s">
        <v>161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3082</v>
      </c>
      <c r="P25" s="51">
        <f>P16+P24</f>
        <v>-4783</v>
      </c>
      <c r="Q25" s="52">
        <f>Q16+Q24</f>
        <v>17507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3550</v>
      </c>
      <c r="G27" s="31">
        <v>3600</v>
      </c>
      <c r="H27" s="32">
        <v>3550</v>
      </c>
      <c r="I27" s="8"/>
      <c r="J27" s="324" t="s">
        <v>94</v>
      </c>
      <c r="K27" s="325"/>
      <c r="L27" s="325"/>
      <c r="M27" s="325"/>
      <c r="N27" s="4" t="s">
        <v>106</v>
      </c>
      <c r="O27" s="53">
        <v>6875</v>
      </c>
      <c r="P27" s="54">
        <v>9957</v>
      </c>
      <c r="Q27" s="55">
        <v>5174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1779</v>
      </c>
      <c r="G29" s="31">
        <v>1873</v>
      </c>
      <c r="H29" s="32">
        <v>1772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9957</v>
      </c>
      <c r="P29" s="51">
        <f>P25-P26+P27-P28</f>
        <v>5174</v>
      </c>
      <c r="Q29" s="52">
        <f>Q25-Q26+Q27-Q28</f>
        <v>22681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>
        <v>3715</v>
      </c>
      <c r="P30" s="54"/>
      <c r="Q30" s="55">
        <v>2350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1341</v>
      </c>
      <c r="G31" s="31">
        <v>1367</v>
      </c>
      <c r="H31" s="32">
        <v>1588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6242</v>
      </c>
      <c r="P31" s="51">
        <f>P29-P30</f>
        <v>5174</v>
      </c>
      <c r="Q31" s="52">
        <f>Q29-Q30</f>
        <v>20331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496165</v>
      </c>
      <c r="G32" s="31">
        <v>506131</v>
      </c>
      <c r="H32" s="32">
        <v>536587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0.6259467548780941</v>
      </c>
      <c r="P32" s="57">
        <f>IF(P5=0,0,P5/(P11+P23))</f>
        <v>0.7789636940430031</v>
      </c>
      <c r="Q32" s="58">
        <f>IF(Q5=0,0,Q5/(Q11+Q23))</f>
        <v>0.8025565618065804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/>
      <c r="G33" s="31"/>
      <c r="H33" s="32"/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496165</v>
      </c>
      <c r="G34" s="31">
        <v>506131</v>
      </c>
      <c r="H34" s="32">
        <v>536587</v>
      </c>
      <c r="I34" s="8"/>
      <c r="J34" s="324" t="s">
        <v>111</v>
      </c>
      <c r="K34" s="325"/>
      <c r="L34" s="325"/>
      <c r="M34" s="325"/>
      <c r="N34" s="4"/>
      <c r="O34" s="53">
        <v>437298</v>
      </c>
      <c r="P34" s="54">
        <v>397484</v>
      </c>
      <c r="Q34" s="55">
        <v>392443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462476</v>
      </c>
      <c r="G35" s="31">
        <v>479674</v>
      </c>
      <c r="H35" s="32">
        <v>502624</v>
      </c>
      <c r="I35" s="8"/>
      <c r="J35" s="318" t="s">
        <v>149</v>
      </c>
      <c r="K35" s="319"/>
      <c r="L35" s="315" t="s">
        <v>40</v>
      </c>
      <c r="M35" s="321"/>
      <c r="N35" s="4"/>
      <c r="O35" s="53">
        <v>240012</v>
      </c>
      <c r="P35" s="54">
        <v>278296</v>
      </c>
      <c r="Q35" s="55">
        <v>268537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0.9321012163292454</v>
      </c>
      <c r="G36" s="60">
        <f>IF(G35=0,0,G35/G34)</f>
        <v>0.9477269718709188</v>
      </c>
      <c r="H36" s="61">
        <f>IF(H35=0,0,H35/H34)</f>
        <v>0.9367055109423076</v>
      </c>
      <c r="I36" s="8"/>
      <c r="J36" s="324" t="s">
        <v>115</v>
      </c>
      <c r="K36" s="325"/>
      <c r="L36" s="325"/>
      <c r="M36" s="325"/>
      <c r="N36" s="4"/>
      <c r="O36" s="53">
        <v>5597009</v>
      </c>
      <c r="P36" s="54">
        <v>5626601</v>
      </c>
      <c r="Q36" s="55">
        <v>5577371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/>
      <c r="G37" s="19"/>
      <c r="H37" s="20"/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544670</v>
      </c>
      <c r="G38" s="22">
        <v>221074</v>
      </c>
      <c r="H38" s="23">
        <v>212528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202836</v>
      </c>
      <c r="G39" s="22">
        <v>187474</v>
      </c>
      <c r="H39" s="23">
        <v>178628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341834</v>
      </c>
      <c r="G40" s="22">
        <v>33600</v>
      </c>
      <c r="H40" s="23">
        <v>33900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46032</v>
      </c>
      <c r="G41" s="22">
        <v>279126</v>
      </c>
      <c r="H41" s="23">
        <v>286806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590702</v>
      </c>
      <c r="G42" s="40">
        <f>G37+G38+G41</f>
        <v>500200</v>
      </c>
      <c r="H42" s="41">
        <f>H37+H38+H41</f>
        <v>499334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162</v>
      </c>
      <c r="G43" s="71" t="s">
        <v>162</v>
      </c>
      <c r="H43" s="112" t="s">
        <v>162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2257</v>
      </c>
      <c r="G44" s="22">
        <v>2542</v>
      </c>
      <c r="H44" s="23">
        <v>2542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35521</v>
      </c>
      <c r="G45" s="66">
        <v>39904</v>
      </c>
      <c r="H45" s="67">
        <v>39904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142.2</v>
      </c>
      <c r="G46" s="31">
        <v>163.2</v>
      </c>
      <c r="H46" s="32">
        <v>167.9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1177.7</v>
      </c>
      <c r="G47" s="31">
        <v>460.9</v>
      </c>
      <c r="H47" s="32">
        <v>422.8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438.6</v>
      </c>
      <c r="G48" s="31">
        <v>390.8</v>
      </c>
      <c r="H48" s="32">
        <v>355.4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739.1</v>
      </c>
      <c r="G49" s="31">
        <v>70</v>
      </c>
      <c r="H49" s="32">
        <v>67.4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19</v>
      </c>
      <c r="G50" s="31">
        <v>63.2</v>
      </c>
      <c r="H50" s="32">
        <v>26.3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600</v>
      </c>
      <c r="G51" s="22">
        <v>600</v>
      </c>
      <c r="H51" s="23">
        <v>600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35521</v>
      </c>
      <c r="G52" s="69">
        <v>35521</v>
      </c>
      <c r="H52" s="113">
        <v>35521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5</v>
      </c>
      <c r="G53" s="19">
        <v>5</v>
      </c>
      <c r="H53" s="20">
        <v>6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3</v>
      </c>
      <c r="G54" s="22">
        <v>3</v>
      </c>
      <c r="H54" s="23">
        <v>3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8</v>
      </c>
      <c r="G55" s="40">
        <f>G53+G54</f>
        <v>8</v>
      </c>
      <c r="H55" s="41">
        <f>H53+H54</f>
        <v>9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showZeros="0" view="pageBreakPreview" zoomScale="70" zoomScaleNormal="75" zoomScaleSheetLayoutView="7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7" width="12.625" style="2" customWidth="1"/>
    <col min="8" max="8" width="15.375" style="2" customWidth="1"/>
    <col min="9" max="9" width="2.503906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6" width="12.625" style="2" customWidth="1"/>
    <col min="17" max="17" width="16.75390625" style="2" customWidth="1"/>
    <col min="18" max="18" width="9.00390625" style="114" customWidth="1"/>
    <col min="19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7" ht="19.5" customHeight="1">
      <c r="F2" s="3"/>
      <c r="G2" s="3"/>
      <c r="H2" s="3"/>
      <c r="I2" s="3"/>
      <c r="J2" s="3"/>
      <c r="K2" s="3"/>
      <c r="L2" s="3"/>
      <c r="M2" s="115"/>
      <c r="N2" s="3"/>
      <c r="O2" s="3"/>
      <c r="Q2" s="116"/>
    </row>
    <row r="3" spans="1:16" ht="38.25" customHeight="1" thickBot="1">
      <c r="A3" s="1" t="s">
        <v>164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6" t="s">
        <v>127</v>
      </c>
      <c r="G4" s="7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6" t="s">
        <v>127</v>
      </c>
      <c r="P4" s="7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26960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1280484</v>
      </c>
      <c r="P5" s="12">
        <v>1328929</v>
      </c>
      <c r="Q5" s="12">
        <v>1965163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31134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1120623</v>
      </c>
      <c r="P6" s="17">
        <v>1151401</v>
      </c>
      <c r="Q6" s="17">
        <v>1170128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128565</v>
      </c>
      <c r="G7" s="20">
        <v>129738</v>
      </c>
      <c r="H7" s="20">
        <v>130422</v>
      </c>
      <c r="I7" s="8"/>
      <c r="J7" s="328"/>
      <c r="K7" s="331"/>
      <c r="L7" s="330" t="s">
        <v>139</v>
      </c>
      <c r="M7" s="13" t="s">
        <v>35</v>
      </c>
      <c r="N7" s="14"/>
      <c r="O7" s="16">
        <v>855615</v>
      </c>
      <c r="P7" s="17">
        <v>877179</v>
      </c>
      <c r="Q7" s="17">
        <v>898494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51787</v>
      </c>
      <c r="G8" s="23">
        <v>56062</v>
      </c>
      <c r="H8" s="23">
        <v>57980</v>
      </c>
      <c r="I8" s="24"/>
      <c r="J8" s="328"/>
      <c r="K8" s="331"/>
      <c r="L8" s="331"/>
      <c r="M8" s="13" t="s">
        <v>36</v>
      </c>
      <c r="N8" s="14"/>
      <c r="O8" s="16">
        <v>265008</v>
      </c>
      <c r="P8" s="17">
        <v>274222</v>
      </c>
      <c r="Q8" s="17">
        <v>271634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51787</v>
      </c>
      <c r="G9" s="23">
        <v>56062</v>
      </c>
      <c r="H9" s="23">
        <v>57980</v>
      </c>
      <c r="I9" s="8"/>
      <c r="J9" s="328"/>
      <c r="K9" s="331"/>
      <c r="L9" s="332"/>
      <c r="M9" s="13" t="s">
        <v>37</v>
      </c>
      <c r="N9" s="14" t="s">
        <v>141</v>
      </c>
      <c r="O9" s="16"/>
      <c r="P9" s="17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6">
        <f>IF(F9=0,0,F9/F7)</f>
        <v>0.40280791817368644</v>
      </c>
      <c r="G10" s="27">
        <f>IF(G9=0,0,G9/G7)</f>
        <v>0.4321170358722965</v>
      </c>
      <c r="H10" s="27">
        <f>IF(H9=0,0,H9/H7)</f>
        <v>0.44455689990952446</v>
      </c>
      <c r="I10" s="8"/>
      <c r="J10" s="328"/>
      <c r="K10" s="332"/>
      <c r="L10" s="333" t="s">
        <v>78</v>
      </c>
      <c r="M10" s="334"/>
      <c r="N10" s="28"/>
      <c r="O10" s="16">
        <v>152600</v>
      </c>
      <c r="P10" s="17">
        <v>171388</v>
      </c>
      <c r="Q10" s="17">
        <v>771792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46005</v>
      </c>
      <c r="G11" s="23">
        <v>48460</v>
      </c>
      <c r="H11" s="23">
        <v>50169</v>
      </c>
      <c r="I11" s="8"/>
      <c r="J11" s="328"/>
      <c r="K11" s="317" t="s">
        <v>79</v>
      </c>
      <c r="L11" s="317"/>
      <c r="M11" s="317"/>
      <c r="N11" s="14" t="s">
        <v>167</v>
      </c>
      <c r="O11" s="16">
        <v>1235137</v>
      </c>
      <c r="P11" s="17">
        <v>1124936</v>
      </c>
      <c r="Q11" s="17">
        <v>1092249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6">
        <f>IF(F11=0,0,F11/F9)</f>
        <v>0.8883503581980033</v>
      </c>
      <c r="G12" s="27">
        <f>IF(G11=0,0,G11/G9)</f>
        <v>0.8644001284292391</v>
      </c>
      <c r="H12" s="27">
        <f>IF(H11=0,0,H11/H9)</f>
        <v>0.8652811314246291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533814</v>
      </c>
      <c r="P12" s="17">
        <v>571182</v>
      </c>
      <c r="Q12" s="17">
        <v>553644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3400</v>
      </c>
      <c r="G13" s="32">
        <v>3400</v>
      </c>
      <c r="H13" s="32">
        <v>3400</v>
      </c>
      <c r="I13" s="8"/>
      <c r="J13" s="328"/>
      <c r="K13" s="331"/>
      <c r="L13" s="330" t="s">
        <v>146</v>
      </c>
      <c r="M13" s="13" t="s">
        <v>34</v>
      </c>
      <c r="N13" s="14"/>
      <c r="O13" s="16">
        <v>95425</v>
      </c>
      <c r="P13" s="17">
        <v>86644</v>
      </c>
      <c r="Q13" s="17">
        <v>78940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1589</v>
      </c>
      <c r="G14" s="32">
        <v>1598</v>
      </c>
      <c r="H14" s="32">
        <v>1611</v>
      </c>
      <c r="I14" s="8"/>
      <c r="J14" s="328"/>
      <c r="K14" s="331"/>
      <c r="L14" s="332"/>
      <c r="M14" s="13" t="s">
        <v>38</v>
      </c>
      <c r="N14" s="14"/>
      <c r="O14" s="16"/>
      <c r="P14" s="17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1589</v>
      </c>
      <c r="G15" s="37">
        <v>1598</v>
      </c>
      <c r="H15" s="37">
        <v>1611</v>
      </c>
      <c r="I15" s="8"/>
      <c r="J15" s="328"/>
      <c r="K15" s="332"/>
      <c r="L15" s="333" t="s">
        <v>39</v>
      </c>
      <c r="M15" s="334"/>
      <c r="N15" s="28"/>
      <c r="O15" s="16">
        <v>701323</v>
      </c>
      <c r="P15" s="17">
        <v>553754</v>
      </c>
      <c r="Q15" s="17">
        <v>538605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103292693</v>
      </c>
      <c r="G16" s="20">
        <v>109119870</v>
      </c>
      <c r="H16" s="20">
        <v>113883498</v>
      </c>
      <c r="I16" s="117"/>
      <c r="J16" s="329"/>
      <c r="K16" s="322" t="s">
        <v>81</v>
      </c>
      <c r="L16" s="323"/>
      <c r="M16" s="323"/>
      <c r="N16" s="34" t="s">
        <v>82</v>
      </c>
      <c r="O16" s="40">
        <f>O5-O11</f>
        <v>45347</v>
      </c>
      <c r="P16" s="41">
        <f>P5-P11</f>
        <v>203993</v>
      </c>
      <c r="Q16" s="41">
        <f>Q5-Q11</f>
        <v>872914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24070400</v>
      </c>
      <c r="G17" s="23">
        <v>25926451</v>
      </c>
      <c r="H17" s="23">
        <v>27252386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3571968</v>
      </c>
      <c r="P17" s="12">
        <v>5060037</v>
      </c>
      <c r="Q17" s="12">
        <v>3352381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36963020</v>
      </c>
      <c r="G18" s="23">
        <v>38072940</v>
      </c>
      <c r="H18" s="23">
        <v>39329440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2443400</v>
      </c>
      <c r="P18" s="17">
        <v>1302100</v>
      </c>
      <c r="Q18" s="17">
        <v>1256500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2637634</v>
      </c>
      <c r="G19" s="23">
        <v>2704300</v>
      </c>
      <c r="H19" s="23">
        <v>2748308</v>
      </c>
      <c r="I19" s="8"/>
      <c r="J19" s="328"/>
      <c r="K19" s="332"/>
      <c r="L19" s="316" t="s">
        <v>78</v>
      </c>
      <c r="M19" s="317"/>
      <c r="N19" s="14"/>
      <c r="O19" s="16">
        <v>882192</v>
      </c>
      <c r="P19" s="17">
        <v>888690</v>
      </c>
      <c r="Q19" s="17">
        <v>236374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39621639</v>
      </c>
      <c r="G20" s="23">
        <v>42416179</v>
      </c>
      <c r="H20" s="23">
        <v>44553364</v>
      </c>
      <c r="I20" s="117"/>
      <c r="J20" s="328"/>
      <c r="K20" s="316" t="s">
        <v>86</v>
      </c>
      <c r="L20" s="317"/>
      <c r="M20" s="317"/>
      <c r="N20" s="42" t="s">
        <v>87</v>
      </c>
      <c r="O20" s="16">
        <v>3661839</v>
      </c>
      <c r="P20" s="17">
        <v>5273422</v>
      </c>
      <c r="Q20" s="17">
        <v>4225023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39230990</v>
      </c>
      <c r="G21" s="41">
        <v>42930690</v>
      </c>
      <c r="H21" s="41">
        <v>45541860</v>
      </c>
      <c r="I21" s="8"/>
      <c r="J21" s="328"/>
      <c r="K21" s="330" t="s">
        <v>43</v>
      </c>
      <c r="L21" s="316" t="s">
        <v>88</v>
      </c>
      <c r="M21" s="317"/>
      <c r="N21" s="14"/>
      <c r="O21" s="16">
        <v>591012</v>
      </c>
      <c r="P21" s="17">
        <v>3863953</v>
      </c>
      <c r="Q21" s="17">
        <v>2792801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428</v>
      </c>
      <c r="G22" s="46">
        <v>430</v>
      </c>
      <c r="H22" s="46">
        <v>433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17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47" t="s">
        <v>134</v>
      </c>
      <c r="G23" s="49" t="s">
        <v>134</v>
      </c>
      <c r="H23" s="49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16">
        <v>3070827</v>
      </c>
      <c r="P23" s="17">
        <v>1409469</v>
      </c>
      <c r="Q23" s="17">
        <v>1432222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118">
        <v>0.042</v>
      </c>
      <c r="G24" s="49">
        <v>0.042</v>
      </c>
      <c r="H24" s="49">
        <v>0.042</v>
      </c>
      <c r="I24" s="8"/>
      <c r="J24" s="329"/>
      <c r="K24" s="322" t="s">
        <v>91</v>
      </c>
      <c r="L24" s="323"/>
      <c r="M24" s="323"/>
      <c r="N24" s="34" t="s">
        <v>92</v>
      </c>
      <c r="O24" s="40">
        <f>O17-O20</f>
        <v>-89871</v>
      </c>
      <c r="P24" s="41">
        <f>P17-P20</f>
        <v>-213385</v>
      </c>
      <c r="Q24" s="41">
        <f>Q17-Q20</f>
        <v>-872642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47" t="s">
        <v>165</v>
      </c>
      <c r="G25" s="49" t="s">
        <v>165</v>
      </c>
      <c r="H25" s="49" t="s">
        <v>165</v>
      </c>
      <c r="I25" s="8"/>
      <c r="J25" s="324" t="s">
        <v>93</v>
      </c>
      <c r="K25" s="325"/>
      <c r="L25" s="325"/>
      <c r="M25" s="325"/>
      <c r="N25" s="4" t="s">
        <v>105</v>
      </c>
      <c r="O25" s="51">
        <f>O16+O24</f>
        <v>-44524</v>
      </c>
      <c r="P25" s="52">
        <f>P16+P24</f>
        <v>-9392</v>
      </c>
      <c r="Q25" s="52">
        <f>Q16+Q24</f>
        <v>272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>
        <v>1</v>
      </c>
      <c r="G26" s="23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4"/>
      <c r="P26" s="55">
        <v>0</v>
      </c>
      <c r="Q26" s="55">
        <v>0</v>
      </c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>
        <v>43050</v>
      </c>
      <c r="G27" s="32">
        <v>43050</v>
      </c>
      <c r="H27" s="32">
        <v>43050</v>
      </c>
      <c r="I27" s="8"/>
      <c r="J27" s="324" t="s">
        <v>94</v>
      </c>
      <c r="K27" s="325"/>
      <c r="L27" s="325"/>
      <c r="M27" s="325"/>
      <c r="N27" s="4" t="s">
        <v>106</v>
      </c>
      <c r="O27" s="54">
        <v>54723</v>
      </c>
      <c r="P27" s="55">
        <v>10199</v>
      </c>
      <c r="Q27" s="55">
        <v>807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>
        <v>30</v>
      </c>
      <c r="G28" s="32">
        <v>30</v>
      </c>
      <c r="H28" s="32">
        <v>30</v>
      </c>
      <c r="I28" s="8"/>
      <c r="J28" s="324" t="s">
        <v>95</v>
      </c>
      <c r="K28" s="325"/>
      <c r="L28" s="325"/>
      <c r="M28" s="325"/>
      <c r="N28" s="4" t="s">
        <v>107</v>
      </c>
      <c r="O28" s="54"/>
      <c r="P28" s="55">
        <v>0</v>
      </c>
      <c r="Q28" s="55">
        <v>0</v>
      </c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22059</v>
      </c>
      <c r="G29" s="32">
        <v>23126</v>
      </c>
      <c r="H29" s="32">
        <v>24293</v>
      </c>
      <c r="I29" s="8"/>
      <c r="J29" s="324" t="s">
        <v>96</v>
      </c>
      <c r="K29" s="325"/>
      <c r="L29" s="325"/>
      <c r="M29" s="325"/>
      <c r="N29" s="4" t="s">
        <v>108</v>
      </c>
      <c r="O29" s="51">
        <f>O25-O26+O27-O28</f>
        <v>10199</v>
      </c>
      <c r="P29" s="52">
        <f>P25-P26+P27-P28</f>
        <v>807</v>
      </c>
      <c r="Q29" s="52">
        <f>Q25-Q26+Q27-Q28</f>
        <v>1079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>
        <v>38</v>
      </c>
      <c r="G30" s="32">
        <v>44</v>
      </c>
      <c r="H30" s="32">
        <v>44</v>
      </c>
      <c r="I30" s="8"/>
      <c r="J30" s="324" t="s">
        <v>97</v>
      </c>
      <c r="K30" s="325"/>
      <c r="L30" s="325"/>
      <c r="M30" s="325"/>
      <c r="N30" s="4" t="s">
        <v>109</v>
      </c>
      <c r="O30" s="54">
        <v>10076</v>
      </c>
      <c r="P30" s="55">
        <v>674</v>
      </c>
      <c r="Q30" s="55">
        <v>1051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18997</v>
      </c>
      <c r="G31" s="32">
        <v>19509</v>
      </c>
      <c r="H31" s="32">
        <v>19414</v>
      </c>
      <c r="I31" s="8"/>
      <c r="J31" s="324" t="s">
        <v>98</v>
      </c>
      <c r="K31" s="325"/>
      <c r="L31" s="325"/>
      <c r="M31" s="325"/>
      <c r="N31" s="4" t="s">
        <v>110</v>
      </c>
      <c r="O31" s="51">
        <f>O29-O30</f>
        <v>123</v>
      </c>
      <c r="P31" s="52">
        <f>P29-P30</f>
        <v>133</v>
      </c>
      <c r="Q31" s="52">
        <f>Q29-Q30</f>
        <v>28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7803407</v>
      </c>
      <c r="G32" s="32">
        <v>8043096</v>
      </c>
      <c r="H32" s="32">
        <v>7997185</v>
      </c>
      <c r="I32" s="8"/>
      <c r="J32" s="324" t="s">
        <v>122</v>
      </c>
      <c r="K32" s="325"/>
      <c r="L32" s="325"/>
      <c r="M32" s="325"/>
      <c r="N32" s="4"/>
      <c r="O32" s="57">
        <f>IF(O5=0,0,O5/(O11+O23))</f>
        <v>0.2973745251934294</v>
      </c>
      <c r="P32" s="58">
        <f>IF(P5=0,0,P5/(P11+P23))</f>
        <v>0.5243554207003222</v>
      </c>
      <c r="Q32" s="58">
        <f>IF(Q5=0,0,Q5/(Q11+Q23))</f>
        <v>0.7784454644161094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>
        <v>323588</v>
      </c>
      <c r="G33" s="32">
        <v>382128</v>
      </c>
      <c r="H33" s="32">
        <v>361934</v>
      </c>
      <c r="I33" s="8"/>
      <c r="J33" s="324" t="s">
        <v>125</v>
      </c>
      <c r="K33" s="325"/>
      <c r="L33" s="325"/>
      <c r="M33" s="325"/>
      <c r="N33" s="4"/>
      <c r="O33" s="57">
        <f>IF(O31&lt;0,O31/(O6-O9),0)</f>
        <v>0</v>
      </c>
      <c r="P33" s="58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1">
        <v>7479819</v>
      </c>
      <c r="G34" s="32">
        <v>7660968</v>
      </c>
      <c r="H34" s="32">
        <v>7635251</v>
      </c>
      <c r="I34" s="8"/>
      <c r="J34" s="324" t="s">
        <v>111</v>
      </c>
      <c r="K34" s="325"/>
      <c r="L34" s="325"/>
      <c r="M34" s="325"/>
      <c r="N34" s="4"/>
      <c r="O34" s="54">
        <v>1299800</v>
      </c>
      <c r="P34" s="55">
        <v>1334300</v>
      </c>
      <c r="Q34" s="55">
        <v>1279800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1">
        <v>5623466</v>
      </c>
      <c r="G35" s="32">
        <v>5804137</v>
      </c>
      <c r="H35" s="32">
        <v>5932554</v>
      </c>
      <c r="I35" s="8"/>
      <c r="J35" s="318" t="s">
        <v>149</v>
      </c>
      <c r="K35" s="319"/>
      <c r="L35" s="315" t="s">
        <v>40</v>
      </c>
      <c r="M35" s="321"/>
      <c r="N35" s="4"/>
      <c r="O35" s="54">
        <v>514591</v>
      </c>
      <c r="P35" s="55">
        <v>546587</v>
      </c>
      <c r="Q35" s="55">
        <v>1136992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60">
        <f>IF(F35=0,0,F35/F34)</f>
        <v>0.7518184597782379</v>
      </c>
      <c r="G36" s="61">
        <f>IF(G35=0,0,G35/G34)</f>
        <v>0.7576244934060552</v>
      </c>
      <c r="H36" s="61">
        <f>IF(H35=0,0,H35/H34)</f>
        <v>0.7769952814910734</v>
      </c>
      <c r="I36" s="8"/>
      <c r="J36" s="324" t="s">
        <v>115</v>
      </c>
      <c r="K36" s="325"/>
      <c r="L36" s="325"/>
      <c r="M36" s="325"/>
      <c r="N36" s="4"/>
      <c r="O36" s="54">
        <v>20905192</v>
      </c>
      <c r="P36" s="55">
        <v>20797823</v>
      </c>
      <c r="Q36" s="55">
        <v>20622102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269646</v>
      </c>
      <c r="G37" s="20">
        <v>279955</v>
      </c>
      <c r="H37" s="20">
        <v>277474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1870551</v>
      </c>
      <c r="G38" s="23">
        <v>1459842</v>
      </c>
      <c r="H38" s="23">
        <v>820311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382584</v>
      </c>
      <c r="G39" s="23">
        <v>419087</v>
      </c>
      <c r="H39" s="23">
        <v>406447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1487967</v>
      </c>
      <c r="G40" s="23">
        <v>1040755</v>
      </c>
      <c r="H40" s="23">
        <v>413864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325852</v>
      </c>
      <c r="G41" s="23">
        <v>377566</v>
      </c>
      <c r="H41" s="23">
        <v>977922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0">
        <f>F37+F38+F41</f>
        <v>2466049</v>
      </c>
      <c r="G42" s="41">
        <f>G37+G38+G41</f>
        <v>2117363</v>
      </c>
      <c r="H42" s="41">
        <v>2075707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158</v>
      </c>
      <c r="G43" s="112" t="s">
        <v>166</v>
      </c>
      <c r="H43" s="112" t="s">
        <v>166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2436</v>
      </c>
      <c r="G44" s="23">
        <v>2436</v>
      </c>
      <c r="H44" s="23">
        <v>2436</v>
      </c>
      <c r="I44" s="8"/>
    </row>
    <row r="45" spans="1:17" ht="26.25" customHeight="1">
      <c r="A45" s="338"/>
      <c r="B45" s="342"/>
      <c r="C45" s="316" t="s">
        <v>27</v>
      </c>
      <c r="D45" s="317"/>
      <c r="E45" s="14"/>
      <c r="F45" s="66">
        <v>39356</v>
      </c>
      <c r="G45" s="67">
        <v>39356</v>
      </c>
      <c r="H45" s="67">
        <v>39356</v>
      </c>
      <c r="I45" s="64"/>
      <c r="J45" s="8"/>
      <c r="K45" s="8"/>
      <c r="L45" s="8"/>
      <c r="M45" s="8"/>
      <c r="N45" s="8"/>
      <c r="O45" s="8"/>
      <c r="P45" s="8"/>
      <c r="Q45" s="8"/>
    </row>
    <row r="46" spans="1:17" ht="26.25" customHeight="1">
      <c r="A46" s="338"/>
      <c r="B46" s="342"/>
      <c r="C46" s="316" t="s">
        <v>68</v>
      </c>
      <c r="D46" s="317"/>
      <c r="E46" s="14"/>
      <c r="F46" s="31">
        <v>152.15082655429944</v>
      </c>
      <c r="G46" s="32">
        <f>P7/G35*1000</f>
        <v>151.12996126728228</v>
      </c>
      <c r="H46" s="32">
        <f>Q7/H35*1000</f>
        <v>151.45146592850227</v>
      </c>
      <c r="I46" s="119"/>
      <c r="J46" s="8"/>
      <c r="K46" s="8"/>
      <c r="L46" s="8"/>
      <c r="M46" s="8"/>
      <c r="N46" s="8"/>
      <c r="O46" s="8"/>
      <c r="P46" s="8"/>
      <c r="Q46" s="8"/>
    </row>
    <row r="47" spans="1:17" ht="26.25" customHeight="1">
      <c r="A47" s="338"/>
      <c r="B47" s="342"/>
      <c r="C47" s="316" t="s">
        <v>69</v>
      </c>
      <c r="D47" s="317"/>
      <c r="E47" s="14"/>
      <c r="F47" s="31">
        <v>332.6331127457692</v>
      </c>
      <c r="G47" s="32">
        <f>G38/G35*1000</f>
        <v>251.51749519351458</v>
      </c>
      <c r="H47" s="32">
        <f>H38/H35*1000</f>
        <v>138.27282482384484</v>
      </c>
      <c r="I47" s="119"/>
      <c r="J47" s="8"/>
      <c r="K47" s="8"/>
      <c r="L47" s="8"/>
      <c r="M47" s="8"/>
      <c r="N47" s="8"/>
      <c r="O47" s="8"/>
      <c r="P47" s="8"/>
      <c r="Q47" s="8"/>
    </row>
    <row r="48" spans="1:17" ht="26.25" customHeight="1">
      <c r="A48" s="338"/>
      <c r="B48" s="342"/>
      <c r="C48" s="350" t="s">
        <v>150</v>
      </c>
      <c r="D48" s="13" t="s">
        <v>70</v>
      </c>
      <c r="E48" s="14"/>
      <c r="F48" s="31">
        <v>68.03348682111708</v>
      </c>
      <c r="G48" s="32">
        <f>G39/G35*1000</f>
        <v>72.20487731423293</v>
      </c>
      <c r="H48" s="32">
        <f>H39/H35*1000</f>
        <v>68.51130221486396</v>
      </c>
      <c r="I48" s="119"/>
      <c r="J48" s="8"/>
      <c r="K48" s="8"/>
      <c r="L48" s="8"/>
      <c r="M48" s="8"/>
      <c r="N48" s="8"/>
      <c r="O48" s="8"/>
      <c r="P48" s="8"/>
      <c r="Q48" s="8"/>
    </row>
    <row r="49" spans="1:17" ht="26.25" customHeight="1">
      <c r="A49" s="338"/>
      <c r="B49" s="343"/>
      <c r="C49" s="350"/>
      <c r="D49" s="13" t="s">
        <v>71</v>
      </c>
      <c r="E49" s="14"/>
      <c r="F49" s="31">
        <v>264.5996259246521</v>
      </c>
      <c r="G49" s="32">
        <f>ROUND(G40/G35*1000,1)</f>
        <v>179.3</v>
      </c>
      <c r="H49" s="32">
        <f>ROUND(H40/H35*1000,1)</f>
        <v>69.8</v>
      </c>
      <c r="I49" s="119"/>
      <c r="J49" s="8"/>
      <c r="K49" s="8"/>
      <c r="L49" s="8"/>
      <c r="M49" s="8"/>
      <c r="N49" s="8"/>
      <c r="O49" s="8"/>
      <c r="P49" s="8"/>
      <c r="Q49" s="8"/>
    </row>
    <row r="50" spans="1:17" ht="26.25" customHeight="1">
      <c r="A50" s="338"/>
      <c r="B50" s="344" t="s">
        <v>44</v>
      </c>
      <c r="C50" s="345"/>
      <c r="D50" s="13" t="s">
        <v>28</v>
      </c>
      <c r="E50" s="14"/>
      <c r="F50" s="31">
        <v>4.5</v>
      </c>
      <c r="G50" s="32">
        <v>5.7</v>
      </c>
      <c r="H50" s="32">
        <v>3.8</v>
      </c>
      <c r="I50" s="8"/>
      <c r="J50" s="8"/>
      <c r="K50" s="8"/>
      <c r="L50" s="8"/>
      <c r="M50" s="8"/>
      <c r="N50" s="8"/>
      <c r="O50" s="8"/>
      <c r="P50" s="8"/>
      <c r="Q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700</v>
      </c>
      <c r="G51" s="23">
        <v>700</v>
      </c>
      <c r="H51" s="23">
        <v>700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30773</v>
      </c>
      <c r="G52" s="113">
        <v>30773</v>
      </c>
      <c r="H52" s="113">
        <v>30773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12</v>
      </c>
      <c r="G53" s="20">
        <v>10</v>
      </c>
      <c r="H53" s="20">
        <v>10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8</v>
      </c>
      <c r="G54" s="23">
        <v>8</v>
      </c>
      <c r="H54" s="23">
        <v>8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0">
        <f>F53+F54</f>
        <v>20</v>
      </c>
      <c r="G55" s="41">
        <f>G53+G54</f>
        <v>18</v>
      </c>
      <c r="H55" s="41">
        <f>H53+H54</f>
        <v>18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K16" sqref="K16:M16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4.37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5" width="14.375" style="2" bestFit="1" customWidth="1"/>
    <col min="16" max="16" width="16.625" style="2" bestFit="1" customWidth="1"/>
    <col min="17" max="17" width="14.375" style="2" bestFit="1" customWidth="1"/>
    <col min="18" max="16384" width="9.00390625" style="2" customWidth="1"/>
  </cols>
  <sheetData>
    <row r="1" spans="1:17" ht="26.25" customHeight="1">
      <c r="A1" s="326" t="s">
        <v>168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169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20606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1">
        <v>7693690</v>
      </c>
      <c r="P5" s="120">
        <v>7619185</v>
      </c>
      <c r="Q5" s="12">
        <v>8029183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22026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6">
        <v>6478546</v>
      </c>
      <c r="P6" s="121">
        <v>6416830</v>
      </c>
      <c r="Q6" s="17">
        <v>6833224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488600</v>
      </c>
      <c r="G7" s="38">
        <v>490182</v>
      </c>
      <c r="H7" s="122">
        <v>491302</v>
      </c>
      <c r="I7" s="8"/>
      <c r="J7" s="328"/>
      <c r="K7" s="331"/>
      <c r="L7" s="330" t="s">
        <v>139</v>
      </c>
      <c r="M7" s="13" t="s">
        <v>35</v>
      </c>
      <c r="N7" s="14"/>
      <c r="O7" s="16">
        <v>5825521</v>
      </c>
      <c r="P7" s="121">
        <v>5879795</v>
      </c>
      <c r="Q7" s="17">
        <v>6301448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381706</v>
      </c>
      <c r="G8" s="21">
        <v>387408</v>
      </c>
      <c r="H8" s="123">
        <v>395462</v>
      </c>
      <c r="I8" s="24"/>
      <c r="J8" s="328"/>
      <c r="K8" s="331"/>
      <c r="L8" s="331"/>
      <c r="M8" s="13" t="s">
        <v>36</v>
      </c>
      <c r="N8" s="14"/>
      <c r="O8" s="16">
        <v>653025</v>
      </c>
      <c r="P8" s="121">
        <v>537035</v>
      </c>
      <c r="Q8" s="17">
        <v>531776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381706</v>
      </c>
      <c r="G9" s="21">
        <v>387408</v>
      </c>
      <c r="H9" s="123">
        <v>395462</v>
      </c>
      <c r="I9" s="8"/>
      <c r="J9" s="328"/>
      <c r="K9" s="331"/>
      <c r="L9" s="332"/>
      <c r="M9" s="13" t="s">
        <v>37</v>
      </c>
      <c r="N9" s="14" t="s">
        <v>141</v>
      </c>
      <c r="O9" s="16"/>
      <c r="P9" s="121"/>
      <c r="Q9" s="17">
        <v>0</v>
      </c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6">
        <f>IF(F9=0,0,F9/F7)</f>
        <v>0.7812239050347933</v>
      </c>
      <c r="G10" s="25">
        <f>IF(G9=0,0,G9/G7)</f>
        <v>0.790335018421729</v>
      </c>
      <c r="H10" s="124">
        <f>IF(H9=0,0,H9/H7)</f>
        <v>0.8049265014186794</v>
      </c>
      <c r="I10" s="8"/>
      <c r="J10" s="328"/>
      <c r="K10" s="332"/>
      <c r="L10" s="333" t="s">
        <v>78</v>
      </c>
      <c r="M10" s="334"/>
      <c r="N10" s="28"/>
      <c r="O10" s="16">
        <v>1214170</v>
      </c>
      <c r="P10" s="121">
        <v>1201187</v>
      </c>
      <c r="Q10" s="17">
        <v>1195386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358050</v>
      </c>
      <c r="G11" s="21">
        <v>363843</v>
      </c>
      <c r="H11" s="123">
        <v>367697</v>
      </c>
      <c r="I11" s="8"/>
      <c r="J11" s="328"/>
      <c r="K11" s="317" t="s">
        <v>79</v>
      </c>
      <c r="L11" s="317"/>
      <c r="M11" s="317"/>
      <c r="N11" s="14" t="s">
        <v>171</v>
      </c>
      <c r="O11" s="16">
        <v>5671554</v>
      </c>
      <c r="P11" s="121">
        <v>5217619</v>
      </c>
      <c r="Q11" s="17">
        <v>5469735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6">
        <f>IF(F11=0,0,F11/F9)</f>
        <v>0.9380256008551083</v>
      </c>
      <c r="G12" s="25">
        <f>IF(G11=0,0,G11/G9)</f>
        <v>0.9391726551852311</v>
      </c>
      <c r="H12" s="124">
        <f>IF(H11=0,0,H11/H9)</f>
        <v>0.9297909786528162</v>
      </c>
      <c r="I12" s="8"/>
      <c r="J12" s="328"/>
      <c r="K12" s="330" t="s">
        <v>145</v>
      </c>
      <c r="L12" s="316" t="s">
        <v>63</v>
      </c>
      <c r="M12" s="317"/>
      <c r="N12" s="14"/>
      <c r="O12" s="16">
        <v>3194928</v>
      </c>
      <c r="P12" s="121">
        <v>2923831</v>
      </c>
      <c r="Q12" s="17">
        <v>3294693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4615</v>
      </c>
      <c r="G13" s="30">
        <v>4615</v>
      </c>
      <c r="H13" s="125">
        <v>4615</v>
      </c>
      <c r="I13" s="8"/>
      <c r="J13" s="328"/>
      <c r="K13" s="331"/>
      <c r="L13" s="330" t="s">
        <v>146</v>
      </c>
      <c r="M13" s="13" t="s">
        <v>34</v>
      </c>
      <c r="N13" s="14"/>
      <c r="O13" s="16">
        <v>235722</v>
      </c>
      <c r="P13" s="121">
        <v>216609</v>
      </c>
      <c r="Q13" s="17">
        <v>263399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3453</v>
      </c>
      <c r="G14" s="30">
        <v>3526</v>
      </c>
      <c r="H14" s="125">
        <v>3623</v>
      </c>
      <c r="I14" s="8"/>
      <c r="J14" s="328"/>
      <c r="K14" s="331"/>
      <c r="L14" s="332"/>
      <c r="M14" s="13" t="s">
        <v>38</v>
      </c>
      <c r="N14" s="14"/>
      <c r="O14" s="16"/>
      <c r="P14" s="121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1">
        <v>3453</v>
      </c>
      <c r="G15" s="35">
        <v>3526</v>
      </c>
      <c r="H15" s="126">
        <v>3623</v>
      </c>
      <c r="I15" s="8"/>
      <c r="J15" s="328"/>
      <c r="K15" s="332"/>
      <c r="L15" s="333" t="s">
        <v>39</v>
      </c>
      <c r="M15" s="334"/>
      <c r="N15" s="28"/>
      <c r="O15" s="16">
        <v>2264367</v>
      </c>
      <c r="P15" s="121">
        <v>2080872</v>
      </c>
      <c r="Q15" s="17">
        <v>1950889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205310461</v>
      </c>
      <c r="G16" s="38">
        <v>208341953</v>
      </c>
      <c r="H16" s="122">
        <v>211465058</v>
      </c>
      <c r="I16" s="8"/>
      <c r="J16" s="329"/>
      <c r="K16" s="322" t="s">
        <v>81</v>
      </c>
      <c r="L16" s="323"/>
      <c r="M16" s="323"/>
      <c r="N16" s="34" t="s">
        <v>82</v>
      </c>
      <c r="O16" s="40">
        <f>O5-O11</f>
        <v>2022136</v>
      </c>
      <c r="P16" s="127">
        <f>P5-P11</f>
        <v>2401566</v>
      </c>
      <c r="Q16" s="41">
        <f>Q5-Q11</f>
        <v>2559448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36133192</v>
      </c>
      <c r="G17" s="21">
        <v>36715163</v>
      </c>
      <c r="H17" s="123">
        <v>37289544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1">
        <v>7717792</v>
      </c>
      <c r="P17" s="120">
        <v>5592612</v>
      </c>
      <c r="Q17" s="12">
        <v>4646906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111060124</v>
      </c>
      <c r="G18" s="21">
        <v>112652624</v>
      </c>
      <c r="H18" s="123">
        <v>114683024</v>
      </c>
      <c r="I18" s="8"/>
      <c r="J18" s="328"/>
      <c r="K18" s="330" t="s">
        <v>146</v>
      </c>
      <c r="L18" s="316" t="s">
        <v>103</v>
      </c>
      <c r="M18" s="317"/>
      <c r="N18" s="14"/>
      <c r="O18" s="16">
        <v>4607200</v>
      </c>
      <c r="P18" s="121">
        <v>2542300</v>
      </c>
      <c r="Q18" s="17">
        <v>2270100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8621086</v>
      </c>
      <c r="G19" s="21">
        <v>8828154</v>
      </c>
      <c r="H19" s="123">
        <v>9090857</v>
      </c>
      <c r="I19" s="8"/>
      <c r="J19" s="328"/>
      <c r="K19" s="332"/>
      <c r="L19" s="316" t="s">
        <v>78</v>
      </c>
      <c r="M19" s="317"/>
      <c r="N19" s="14"/>
      <c r="O19" s="16">
        <v>2455264</v>
      </c>
      <c r="P19" s="121">
        <v>2248871</v>
      </c>
      <c r="Q19" s="17">
        <v>1526626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49496059</v>
      </c>
      <c r="G20" s="21">
        <v>50146012</v>
      </c>
      <c r="H20" s="123">
        <v>50401633</v>
      </c>
      <c r="I20" s="8"/>
      <c r="J20" s="328"/>
      <c r="K20" s="316" t="s">
        <v>86</v>
      </c>
      <c r="L20" s="317"/>
      <c r="M20" s="317"/>
      <c r="N20" s="42" t="s">
        <v>87</v>
      </c>
      <c r="O20" s="16">
        <v>9684696</v>
      </c>
      <c r="P20" s="121">
        <v>7837076</v>
      </c>
      <c r="Q20" s="17">
        <v>7227523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66877891</v>
      </c>
      <c r="G21" s="43">
        <v>68041833</v>
      </c>
      <c r="H21" s="127">
        <v>69190594</v>
      </c>
      <c r="I21" s="8"/>
      <c r="J21" s="328"/>
      <c r="K21" s="330" t="s">
        <v>43</v>
      </c>
      <c r="L21" s="316" t="s">
        <v>88</v>
      </c>
      <c r="M21" s="317"/>
      <c r="N21" s="14"/>
      <c r="O21" s="16">
        <v>2833568</v>
      </c>
      <c r="P21" s="121">
        <v>3031492</v>
      </c>
      <c r="Q21" s="17">
        <v>3123105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945</v>
      </c>
      <c r="G22" s="44">
        <v>957</v>
      </c>
      <c r="H22" s="128">
        <v>971</v>
      </c>
      <c r="I22" s="8"/>
      <c r="J22" s="328"/>
      <c r="K22" s="331"/>
      <c r="L22" s="47" t="s">
        <v>146</v>
      </c>
      <c r="M22" s="13" t="s">
        <v>114</v>
      </c>
      <c r="N22" s="14"/>
      <c r="O22" s="16"/>
      <c r="P22" s="121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4" t="s">
        <v>134</v>
      </c>
      <c r="G23" s="73" t="s">
        <v>134</v>
      </c>
      <c r="H23" s="136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16">
        <v>6851128</v>
      </c>
      <c r="P23" s="121">
        <v>4805584</v>
      </c>
      <c r="Q23" s="17">
        <v>4104418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7">
        <v>0.033</v>
      </c>
      <c r="G24" s="48">
        <v>0.032</v>
      </c>
      <c r="H24" s="129">
        <v>0.032</v>
      </c>
      <c r="I24" s="8"/>
      <c r="J24" s="329"/>
      <c r="K24" s="322" t="s">
        <v>91</v>
      </c>
      <c r="L24" s="323"/>
      <c r="M24" s="323"/>
      <c r="N24" s="34" t="s">
        <v>92</v>
      </c>
      <c r="O24" s="40">
        <f>O17-O20</f>
        <v>-1966904</v>
      </c>
      <c r="P24" s="127">
        <f>P17-P20</f>
        <v>-2244464</v>
      </c>
      <c r="Q24" s="41">
        <f>Q17-Q20</f>
        <v>-2580617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4" t="s">
        <v>131</v>
      </c>
      <c r="G25" s="73" t="s">
        <v>131</v>
      </c>
      <c r="H25" s="136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1">
        <f>O16+O24</f>
        <v>55232</v>
      </c>
      <c r="P25" s="130">
        <f>P16+P24</f>
        <v>157102</v>
      </c>
      <c r="Q25" s="52">
        <f>Q16+Q24</f>
        <v>-21169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2">
        <v>2</v>
      </c>
      <c r="G26" s="21">
        <v>1</v>
      </c>
      <c r="H26" s="1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4"/>
      <c r="P26" s="131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1">
        <v>17300</v>
      </c>
      <c r="G27" s="30">
        <v>12700</v>
      </c>
      <c r="H27" s="125">
        <v>12700</v>
      </c>
      <c r="I27" s="8"/>
      <c r="J27" s="324" t="s">
        <v>94</v>
      </c>
      <c r="K27" s="325"/>
      <c r="L27" s="325"/>
      <c r="M27" s="325"/>
      <c r="N27" s="4" t="s">
        <v>106</v>
      </c>
      <c r="O27" s="54">
        <v>94298</v>
      </c>
      <c r="P27" s="131">
        <v>149530</v>
      </c>
      <c r="Q27" s="55">
        <v>306632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1">
        <v>26</v>
      </c>
      <c r="G28" s="30">
        <v>26</v>
      </c>
      <c r="H28" s="125">
        <v>26</v>
      </c>
      <c r="I28" s="8"/>
      <c r="J28" s="324" t="s">
        <v>95</v>
      </c>
      <c r="K28" s="325"/>
      <c r="L28" s="325"/>
      <c r="M28" s="325"/>
      <c r="N28" s="4" t="s">
        <v>107</v>
      </c>
      <c r="O28" s="54"/>
      <c r="P28" s="131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126315</v>
      </c>
      <c r="G29" s="30">
        <v>137661</v>
      </c>
      <c r="H29" s="125">
        <v>147109</v>
      </c>
      <c r="I29" s="8"/>
      <c r="J29" s="324" t="s">
        <v>96</v>
      </c>
      <c r="K29" s="325"/>
      <c r="L29" s="325"/>
      <c r="M29" s="325"/>
      <c r="N29" s="4" t="s">
        <v>108</v>
      </c>
      <c r="O29" s="51">
        <f>O25-O26+O27-O28</f>
        <v>149530</v>
      </c>
      <c r="P29" s="130">
        <f>P25-P26+P27-P28</f>
        <v>306632</v>
      </c>
      <c r="Q29" s="52">
        <f>Q25-Q26+Q27-Q28</f>
        <v>285463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>
        <v>15</v>
      </c>
      <c r="G30" s="30">
        <v>14</v>
      </c>
      <c r="H30" s="125">
        <v>15</v>
      </c>
      <c r="I30" s="8"/>
      <c r="J30" s="324" t="s">
        <v>97</v>
      </c>
      <c r="K30" s="325"/>
      <c r="L30" s="325"/>
      <c r="M30" s="325"/>
      <c r="N30" s="4" t="s">
        <v>109</v>
      </c>
      <c r="O30" s="54">
        <v>41958</v>
      </c>
      <c r="P30" s="131">
        <v>46941</v>
      </c>
      <c r="Q30" s="55">
        <v>14492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117056</v>
      </c>
      <c r="G31" s="30">
        <v>128821</v>
      </c>
      <c r="H31" s="125">
        <v>134708</v>
      </c>
      <c r="I31" s="8"/>
      <c r="J31" s="324" t="s">
        <v>98</v>
      </c>
      <c r="K31" s="325"/>
      <c r="L31" s="325"/>
      <c r="M31" s="325"/>
      <c r="N31" s="4" t="s">
        <v>110</v>
      </c>
      <c r="O31" s="51">
        <f>O29-O30</f>
        <v>107572</v>
      </c>
      <c r="P31" s="130">
        <f>P29-P30</f>
        <v>259691</v>
      </c>
      <c r="Q31" s="52">
        <f>Q29-Q30</f>
        <v>270971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47980984</v>
      </c>
      <c r="G32" s="30">
        <v>47495058</v>
      </c>
      <c r="H32" s="125">
        <v>49885501</v>
      </c>
      <c r="I32" s="8"/>
      <c r="J32" s="324" t="s">
        <v>122</v>
      </c>
      <c r="K32" s="325"/>
      <c r="L32" s="325"/>
      <c r="M32" s="325"/>
      <c r="N32" s="4"/>
      <c r="O32" s="57">
        <f>IF(O5=0,0,O5/(O11+O23))</f>
        <v>0.6143803699558928</v>
      </c>
      <c r="P32" s="132">
        <f>IF(P5=0,0,P5/(P11+P23))</f>
        <v>0.7601547130193811</v>
      </c>
      <c r="Q32" s="58">
        <f>IF(Q5=0,0,Q5/(Q11+Q23))</f>
        <v>0.8386311561973159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>
        <v>302865</v>
      </c>
      <c r="G33" s="30">
        <v>257180</v>
      </c>
      <c r="H33" s="125">
        <v>246210</v>
      </c>
      <c r="I33" s="8"/>
      <c r="J33" s="324" t="s">
        <v>125</v>
      </c>
      <c r="K33" s="325"/>
      <c r="L33" s="325"/>
      <c r="M33" s="325"/>
      <c r="N33" s="4"/>
      <c r="O33" s="57">
        <f>IF(O31&lt;0,O31/(O6-O9),0)</f>
        <v>0</v>
      </c>
      <c r="P33" s="132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1">
        <v>47678119</v>
      </c>
      <c r="G34" s="30">
        <v>47237878</v>
      </c>
      <c r="H34" s="125">
        <v>49639291</v>
      </c>
      <c r="I34" s="8"/>
      <c r="J34" s="324" t="s">
        <v>111</v>
      </c>
      <c r="K34" s="325"/>
      <c r="L34" s="325"/>
      <c r="M34" s="325"/>
      <c r="N34" s="4"/>
      <c r="O34" s="54">
        <v>4322459</v>
      </c>
      <c r="P34" s="131">
        <v>3987093</v>
      </c>
      <c r="Q34" s="55">
        <v>3253788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1">
        <v>37164367</v>
      </c>
      <c r="G35" s="30">
        <v>37946605</v>
      </c>
      <c r="H35" s="125">
        <v>39424897</v>
      </c>
      <c r="I35" s="8"/>
      <c r="J35" s="318" t="s">
        <v>149</v>
      </c>
      <c r="K35" s="319"/>
      <c r="L35" s="315" t="s">
        <v>40</v>
      </c>
      <c r="M35" s="321"/>
      <c r="N35" s="4"/>
      <c r="O35" s="54">
        <v>2291434</v>
      </c>
      <c r="P35" s="131">
        <v>2154116</v>
      </c>
      <c r="Q35" s="55">
        <v>2029352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60">
        <f>IF(F35=0,0,F35/F34)</f>
        <v>0.7794847569385025</v>
      </c>
      <c r="G36" s="59">
        <f>IF(G35=0,0,G35/G34)</f>
        <v>0.8033088404182762</v>
      </c>
      <c r="H36" s="133">
        <f>IF(H35=0,0,H35/H34)</f>
        <v>0.794227641164335</v>
      </c>
      <c r="I36" s="8"/>
      <c r="J36" s="324" t="s">
        <v>115</v>
      </c>
      <c r="K36" s="325"/>
      <c r="L36" s="325"/>
      <c r="M36" s="325"/>
      <c r="N36" s="4"/>
      <c r="O36" s="54">
        <v>73370639</v>
      </c>
      <c r="P36" s="131">
        <v>71107355</v>
      </c>
      <c r="Q36" s="55">
        <v>69273038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504075</v>
      </c>
      <c r="G37" s="38">
        <v>432550</v>
      </c>
      <c r="H37" s="122">
        <v>506578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7014219</v>
      </c>
      <c r="G38" s="21">
        <v>6788549</v>
      </c>
      <c r="H38" s="123">
        <v>7090767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2928131</v>
      </c>
      <c r="G39" s="21">
        <v>2686335</v>
      </c>
      <c r="H39" s="123">
        <v>3011529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4086088</v>
      </c>
      <c r="G40" s="21">
        <v>4102214</v>
      </c>
      <c r="H40" s="123">
        <v>4079238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1849409</v>
      </c>
      <c r="G41" s="21">
        <v>1852238</v>
      </c>
      <c r="H41" s="123">
        <v>1737106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0">
        <f>F37+F38+F41</f>
        <v>9367703</v>
      </c>
      <c r="G42" s="43">
        <f>G37+G38+G41</f>
        <v>9073337</v>
      </c>
      <c r="H42" s="127">
        <f>H37+H38+H41</f>
        <v>9334451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158</v>
      </c>
      <c r="G43" s="70" t="s">
        <v>158</v>
      </c>
      <c r="H43" s="135" t="s">
        <v>170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2356</v>
      </c>
      <c r="G44" s="21">
        <v>2356</v>
      </c>
      <c r="H44" s="123">
        <v>2356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39173</v>
      </c>
      <c r="G45" s="65">
        <v>39173</v>
      </c>
      <c r="H45" s="67">
        <v>39173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156.8</v>
      </c>
      <c r="G46" s="30">
        <v>154.9</v>
      </c>
      <c r="H46" s="125">
        <v>159.8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188.7</v>
      </c>
      <c r="G47" s="30">
        <v>178.9</v>
      </c>
      <c r="H47" s="125">
        <v>179.9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78.8</v>
      </c>
      <c r="G48" s="30">
        <v>70.8</v>
      </c>
      <c r="H48" s="125">
        <v>76.4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109.9</v>
      </c>
      <c r="G49" s="30">
        <v>108.1</v>
      </c>
      <c r="H49" s="125">
        <v>103.5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12.3</v>
      </c>
      <c r="G50" s="30">
        <v>19.1</v>
      </c>
      <c r="H50" s="125">
        <v>38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700</v>
      </c>
      <c r="G51" s="21">
        <v>700</v>
      </c>
      <c r="H51" s="123">
        <v>700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25659</v>
      </c>
      <c r="G52" s="68">
        <v>25659</v>
      </c>
      <c r="H52" s="134">
        <v>25659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28</v>
      </c>
      <c r="G53" s="38">
        <v>26</v>
      </c>
      <c r="H53" s="122">
        <v>31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27</v>
      </c>
      <c r="G54" s="21">
        <v>24</v>
      </c>
      <c r="H54" s="123">
        <v>21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0">
        <f>F53+F54</f>
        <v>55</v>
      </c>
      <c r="G55" s="43">
        <f>G53+G54</f>
        <v>50</v>
      </c>
      <c r="H55" s="127">
        <f>H53+H54</f>
        <v>52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K16" sqref="K16:M16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172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26952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1971100</v>
      </c>
      <c r="P5" s="11">
        <v>1972990</v>
      </c>
      <c r="Q5" s="12">
        <v>2252674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32233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1159670</v>
      </c>
      <c r="P6" s="16">
        <v>1245129</v>
      </c>
      <c r="Q6" s="17">
        <v>1345214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9">
        <v>156876</v>
      </c>
      <c r="G7" s="19">
        <v>157183</v>
      </c>
      <c r="H7" s="122">
        <v>157033</v>
      </c>
      <c r="I7" s="8"/>
      <c r="J7" s="328"/>
      <c r="K7" s="331"/>
      <c r="L7" s="330" t="s">
        <v>139</v>
      </c>
      <c r="M7" s="13" t="s">
        <v>35</v>
      </c>
      <c r="N7" s="14"/>
      <c r="O7" s="15">
        <v>858325</v>
      </c>
      <c r="P7" s="16">
        <v>943461</v>
      </c>
      <c r="Q7" s="17">
        <v>1048718</v>
      </c>
    </row>
    <row r="8" spans="1:17" ht="26.25" customHeight="1">
      <c r="A8" s="328"/>
      <c r="B8" s="316" t="s">
        <v>2</v>
      </c>
      <c r="C8" s="317"/>
      <c r="D8" s="317"/>
      <c r="E8" s="14"/>
      <c r="F8" s="22">
        <v>85289</v>
      </c>
      <c r="G8" s="22">
        <v>87615</v>
      </c>
      <c r="H8" s="123">
        <v>89922</v>
      </c>
      <c r="I8" s="24"/>
      <c r="J8" s="328"/>
      <c r="K8" s="331"/>
      <c r="L8" s="331"/>
      <c r="M8" s="13" t="s">
        <v>36</v>
      </c>
      <c r="N8" s="14"/>
      <c r="O8" s="15">
        <v>300575</v>
      </c>
      <c r="P8" s="16">
        <v>299294</v>
      </c>
      <c r="Q8" s="17">
        <v>295483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2">
        <v>85289</v>
      </c>
      <c r="G9" s="22">
        <v>87615</v>
      </c>
      <c r="H9" s="123">
        <v>89922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0.5436714347637625</v>
      </c>
      <c r="G10" s="26">
        <f>IF(G9=0,0,G9/G7)</f>
        <v>0.5574076076929438</v>
      </c>
      <c r="H10" s="124">
        <f>IF(H9=0,0,H9/H7)</f>
        <v>0.5726312303783281</v>
      </c>
      <c r="I10" s="8"/>
      <c r="J10" s="328"/>
      <c r="K10" s="332"/>
      <c r="L10" s="333" t="s">
        <v>78</v>
      </c>
      <c r="M10" s="334"/>
      <c r="N10" s="28"/>
      <c r="O10" s="15">
        <v>811360</v>
      </c>
      <c r="P10" s="16">
        <v>727791</v>
      </c>
      <c r="Q10" s="17">
        <v>907400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2">
        <v>73743</v>
      </c>
      <c r="G11" s="22">
        <v>76414</v>
      </c>
      <c r="H11" s="123">
        <v>78795</v>
      </c>
      <c r="I11" s="8"/>
      <c r="J11" s="328"/>
      <c r="K11" s="317" t="s">
        <v>79</v>
      </c>
      <c r="L11" s="317"/>
      <c r="M11" s="317"/>
      <c r="N11" s="14" t="s">
        <v>179</v>
      </c>
      <c r="O11" s="29">
        <v>1361699</v>
      </c>
      <c r="P11" s="16">
        <v>1212234</v>
      </c>
      <c r="Q11" s="17">
        <v>1201586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0.8646249809471327</v>
      </c>
      <c r="G12" s="26">
        <f>IF(G11=0,0,G11/G9)</f>
        <v>0.8721565941904925</v>
      </c>
      <c r="H12" s="124">
        <f>IF(H11=0,0,H11/H9)</f>
        <v>0.8762594248348569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476523</v>
      </c>
      <c r="P12" s="16">
        <v>448978</v>
      </c>
      <c r="Q12" s="17">
        <v>481293</v>
      </c>
    </row>
    <row r="13" spans="1:17" ht="26.25" customHeight="1">
      <c r="A13" s="328"/>
      <c r="B13" s="316" t="s">
        <v>4</v>
      </c>
      <c r="C13" s="317"/>
      <c r="D13" s="317"/>
      <c r="E13" s="14"/>
      <c r="F13" s="31">
        <v>1591</v>
      </c>
      <c r="G13" s="31">
        <v>1591</v>
      </c>
      <c r="H13" s="125">
        <v>1591</v>
      </c>
      <c r="I13" s="8"/>
      <c r="J13" s="328"/>
      <c r="K13" s="331"/>
      <c r="L13" s="330" t="s">
        <v>146</v>
      </c>
      <c r="M13" s="13" t="s">
        <v>34</v>
      </c>
      <c r="N13" s="14"/>
      <c r="O13" s="15">
        <v>99727</v>
      </c>
      <c r="P13" s="16">
        <v>99118</v>
      </c>
      <c r="Q13" s="17">
        <v>96149</v>
      </c>
    </row>
    <row r="14" spans="1:17" ht="26.25" customHeight="1">
      <c r="A14" s="328"/>
      <c r="B14" s="316" t="s">
        <v>5</v>
      </c>
      <c r="C14" s="317"/>
      <c r="D14" s="317"/>
      <c r="E14" s="14"/>
      <c r="F14" s="31">
        <v>1441</v>
      </c>
      <c r="G14" s="31">
        <v>1467</v>
      </c>
      <c r="H14" s="125">
        <v>1491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6">
        <v>1441</v>
      </c>
      <c r="G15" s="36">
        <v>1467</v>
      </c>
      <c r="H15" s="125">
        <v>1491</v>
      </c>
      <c r="I15" s="8"/>
      <c r="J15" s="328"/>
      <c r="K15" s="332"/>
      <c r="L15" s="333" t="s">
        <v>39</v>
      </c>
      <c r="M15" s="334"/>
      <c r="N15" s="28"/>
      <c r="O15" s="15">
        <v>709617</v>
      </c>
      <c r="P15" s="16">
        <v>581163</v>
      </c>
      <c r="Q15" s="17">
        <v>105108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9">
        <v>70391060</v>
      </c>
      <c r="G16" s="19">
        <v>71341685</v>
      </c>
      <c r="H16" s="122">
        <v>71965975</v>
      </c>
      <c r="I16" s="8"/>
      <c r="J16" s="329"/>
      <c r="K16" s="322" t="s">
        <v>81</v>
      </c>
      <c r="L16" s="323"/>
      <c r="M16" s="323"/>
      <c r="N16" s="34" t="s">
        <v>82</v>
      </c>
      <c r="O16" s="39">
        <v>609401</v>
      </c>
      <c r="P16" s="40">
        <v>760756</v>
      </c>
      <c r="Q16" s="41">
        <v>1051088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2">
        <v>21483828</v>
      </c>
      <c r="G17" s="22">
        <v>21733051</v>
      </c>
      <c r="H17" s="123">
        <v>21900019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4387950</v>
      </c>
      <c r="P17" s="11">
        <v>1831974</v>
      </c>
      <c r="Q17" s="12">
        <v>726767</v>
      </c>
    </row>
    <row r="18" spans="1:17" ht="26.25" customHeight="1">
      <c r="A18" s="338"/>
      <c r="B18" s="350"/>
      <c r="C18" s="316" t="s">
        <v>9</v>
      </c>
      <c r="D18" s="317"/>
      <c r="E18" s="14"/>
      <c r="F18" s="22">
        <v>31611445</v>
      </c>
      <c r="G18" s="22">
        <v>32177145</v>
      </c>
      <c r="H18" s="123">
        <v>32506645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3433700</v>
      </c>
      <c r="P18" s="16">
        <v>1050500</v>
      </c>
      <c r="Q18" s="17">
        <v>329500</v>
      </c>
    </row>
    <row r="19" spans="1:17" ht="26.25" customHeight="1">
      <c r="A19" s="338"/>
      <c r="B19" s="350"/>
      <c r="C19" s="316" t="s">
        <v>10</v>
      </c>
      <c r="D19" s="317"/>
      <c r="E19" s="14"/>
      <c r="F19" s="22">
        <v>3914014</v>
      </c>
      <c r="G19" s="22">
        <v>4049716</v>
      </c>
      <c r="H19" s="123">
        <v>4177538</v>
      </c>
      <c r="I19" s="8"/>
      <c r="J19" s="328"/>
      <c r="K19" s="332"/>
      <c r="L19" s="316" t="s">
        <v>78</v>
      </c>
      <c r="M19" s="317"/>
      <c r="N19" s="14"/>
      <c r="O19" s="29">
        <v>439065</v>
      </c>
      <c r="P19" s="16">
        <v>357915</v>
      </c>
      <c r="Q19" s="17">
        <v>124117</v>
      </c>
    </row>
    <row r="20" spans="1:17" ht="26.25" customHeight="1">
      <c r="A20" s="338"/>
      <c r="B20" s="350"/>
      <c r="C20" s="316" t="s">
        <v>11</v>
      </c>
      <c r="D20" s="317"/>
      <c r="E20" s="14"/>
      <c r="F20" s="22">
        <v>13381773</v>
      </c>
      <c r="G20" s="22">
        <v>13381773</v>
      </c>
      <c r="H20" s="123">
        <v>13381773</v>
      </c>
      <c r="I20" s="8"/>
      <c r="J20" s="328"/>
      <c r="K20" s="316" t="s">
        <v>86</v>
      </c>
      <c r="L20" s="317"/>
      <c r="M20" s="317"/>
      <c r="N20" s="42" t="s">
        <v>87</v>
      </c>
      <c r="O20" s="15">
        <v>5004884</v>
      </c>
      <c r="P20" s="16">
        <v>2595065</v>
      </c>
      <c r="Q20" s="17">
        <v>1773443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0">
        <v>41724283</v>
      </c>
      <c r="G21" s="40">
        <v>42222728</v>
      </c>
      <c r="H21" s="127">
        <v>42671840</v>
      </c>
      <c r="I21" s="8"/>
      <c r="J21" s="328"/>
      <c r="K21" s="330" t="s">
        <v>43</v>
      </c>
      <c r="L21" s="316" t="s">
        <v>88</v>
      </c>
      <c r="M21" s="317"/>
      <c r="N21" s="14"/>
      <c r="O21" s="15">
        <v>1311796</v>
      </c>
      <c r="P21" s="16">
        <v>950625</v>
      </c>
      <c r="Q21" s="17">
        <v>624290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5">
        <v>497</v>
      </c>
      <c r="G22" s="45">
        <v>504</v>
      </c>
      <c r="H22" s="128">
        <v>509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130</v>
      </c>
      <c r="G23" s="74" t="s">
        <v>130</v>
      </c>
      <c r="H23" s="136" t="s">
        <v>130</v>
      </c>
      <c r="I23" s="8"/>
      <c r="J23" s="328"/>
      <c r="K23" s="332"/>
      <c r="L23" s="316" t="s">
        <v>89</v>
      </c>
      <c r="M23" s="317"/>
      <c r="N23" s="14" t="s">
        <v>90</v>
      </c>
      <c r="O23" s="15">
        <v>3693088</v>
      </c>
      <c r="P23" s="16">
        <v>1644440</v>
      </c>
      <c r="Q23" s="17">
        <v>1149153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/>
      <c r="G24" s="47"/>
      <c r="H24" s="129"/>
      <c r="I24" s="8"/>
      <c r="J24" s="329"/>
      <c r="K24" s="322" t="s">
        <v>91</v>
      </c>
      <c r="L24" s="323"/>
      <c r="M24" s="323"/>
      <c r="N24" s="34" t="s">
        <v>92</v>
      </c>
      <c r="O24" s="43" t="s">
        <v>173</v>
      </c>
      <c r="P24" s="40" t="s">
        <v>174</v>
      </c>
      <c r="Q24" s="41" t="s">
        <v>175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48"/>
      <c r="G25" s="47"/>
      <c r="H25" s="129"/>
      <c r="I25" s="8"/>
      <c r="J25" s="324" t="s">
        <v>93</v>
      </c>
      <c r="K25" s="325"/>
      <c r="L25" s="325"/>
      <c r="M25" s="325"/>
      <c r="N25" s="4" t="s">
        <v>105</v>
      </c>
      <c r="O25" s="50" t="s">
        <v>176</v>
      </c>
      <c r="P25" s="51" t="s">
        <v>177</v>
      </c>
      <c r="Q25" s="52">
        <v>4412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137" t="s">
        <v>178</v>
      </c>
      <c r="G26" s="138" t="s">
        <v>178</v>
      </c>
      <c r="H26" s="139" t="s">
        <v>178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/>
      <c r="G27" s="31"/>
      <c r="H27" s="125"/>
      <c r="I27" s="8"/>
      <c r="J27" s="324" t="s">
        <v>94</v>
      </c>
      <c r="K27" s="325"/>
      <c r="L27" s="325"/>
      <c r="M27" s="325"/>
      <c r="N27" s="4" t="s">
        <v>106</v>
      </c>
      <c r="O27" s="53">
        <v>58033</v>
      </c>
      <c r="P27" s="54">
        <v>50499</v>
      </c>
      <c r="Q27" s="55">
        <v>48164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/>
      <c r="G28" s="31"/>
      <c r="H28" s="125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1">
        <v>24578</v>
      </c>
      <c r="G29" s="31">
        <v>23354</v>
      </c>
      <c r="H29" s="125">
        <v>24325</v>
      </c>
      <c r="I29" s="8"/>
      <c r="J29" s="324" t="s">
        <v>96</v>
      </c>
      <c r="K29" s="325"/>
      <c r="L29" s="325"/>
      <c r="M29" s="325"/>
      <c r="N29" s="4" t="s">
        <v>108</v>
      </c>
      <c r="O29" s="50">
        <v>50500</v>
      </c>
      <c r="P29" s="51">
        <v>48164</v>
      </c>
      <c r="Q29" s="52">
        <v>52576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1"/>
      <c r="G30" s="31"/>
      <c r="H30" s="125"/>
      <c r="I30" s="8"/>
      <c r="J30" s="324" t="s">
        <v>97</v>
      </c>
      <c r="K30" s="325"/>
      <c r="L30" s="325"/>
      <c r="M30" s="325"/>
      <c r="N30" s="4" t="s">
        <v>109</v>
      </c>
      <c r="O30" s="53">
        <v>173</v>
      </c>
      <c r="P30" s="54"/>
      <c r="Q30" s="55">
        <v>1910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31">
        <v>23404</v>
      </c>
      <c r="G31" s="31">
        <v>22423</v>
      </c>
      <c r="H31" s="125">
        <v>23118</v>
      </c>
      <c r="I31" s="8"/>
      <c r="J31" s="324" t="s">
        <v>98</v>
      </c>
      <c r="K31" s="325"/>
      <c r="L31" s="325"/>
      <c r="M31" s="325"/>
      <c r="N31" s="4" t="s">
        <v>110</v>
      </c>
      <c r="O31" s="50">
        <v>50327</v>
      </c>
      <c r="P31" s="51">
        <v>48164</v>
      </c>
      <c r="Q31" s="52">
        <v>50666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1">
        <v>8284678</v>
      </c>
      <c r="G32" s="31">
        <v>8211073</v>
      </c>
      <c r="H32" s="125">
        <v>8494234</v>
      </c>
      <c r="I32" s="8"/>
      <c r="J32" s="324" t="s">
        <v>122</v>
      </c>
      <c r="K32" s="325"/>
      <c r="L32" s="325"/>
      <c r="M32" s="325"/>
      <c r="N32" s="4"/>
      <c r="O32" s="56">
        <v>0.39</v>
      </c>
      <c r="P32" s="57">
        <v>0.691</v>
      </c>
      <c r="Q32" s="58">
        <v>0.958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1"/>
      <c r="G33" s="31"/>
      <c r="H33" s="125"/>
      <c r="I33" s="8"/>
      <c r="J33" s="324" t="s">
        <v>125</v>
      </c>
      <c r="K33" s="325"/>
      <c r="L33" s="325"/>
      <c r="M33" s="325"/>
      <c r="N33" s="4"/>
      <c r="O33" s="56"/>
      <c r="P33" s="57"/>
      <c r="Q33" s="58"/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1">
        <v>8284678</v>
      </c>
      <c r="G34" s="31">
        <v>8211073</v>
      </c>
      <c r="H34" s="125">
        <v>8494234</v>
      </c>
      <c r="I34" s="8"/>
      <c r="J34" s="324" t="s">
        <v>111</v>
      </c>
      <c r="K34" s="325"/>
      <c r="L34" s="325"/>
      <c r="M34" s="325"/>
      <c r="N34" s="4"/>
      <c r="O34" s="53">
        <v>1551000</v>
      </c>
      <c r="P34" s="54">
        <v>1385000</v>
      </c>
      <c r="Q34" s="55">
        <v>1327000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1">
        <v>6593678</v>
      </c>
      <c r="G35" s="31">
        <v>6841373</v>
      </c>
      <c r="H35" s="125">
        <v>7098430</v>
      </c>
      <c r="I35" s="8"/>
      <c r="J35" s="318" t="s">
        <v>149</v>
      </c>
      <c r="K35" s="319"/>
      <c r="L35" s="315" t="s">
        <v>40</v>
      </c>
      <c r="M35" s="321"/>
      <c r="N35" s="4"/>
      <c r="O35" s="53">
        <v>1145774</v>
      </c>
      <c r="P35" s="54">
        <v>1125353</v>
      </c>
      <c r="Q35" s="55">
        <v>1304709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0.7958882650599094</v>
      </c>
      <c r="G36" s="60">
        <f>IF(G35=0,0,G35/G34)</f>
        <v>0.8331886709568895</v>
      </c>
      <c r="H36" s="133">
        <f>IF(H35=0,0,H35/H34)</f>
        <v>0.8356762952374517</v>
      </c>
      <c r="I36" s="8"/>
      <c r="J36" s="324" t="s">
        <v>115</v>
      </c>
      <c r="K36" s="325"/>
      <c r="L36" s="325"/>
      <c r="M36" s="325"/>
      <c r="N36" s="4"/>
      <c r="O36" s="53">
        <v>21405898</v>
      </c>
      <c r="P36" s="54">
        <v>20811958</v>
      </c>
      <c r="Q36" s="55">
        <v>19992305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300575</v>
      </c>
      <c r="G37" s="19">
        <v>299294</v>
      </c>
      <c r="H37" s="122">
        <v>295482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1320985</v>
      </c>
      <c r="G38" s="22">
        <v>1274286</v>
      </c>
      <c r="H38" s="123">
        <v>1062330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621955</v>
      </c>
      <c r="G39" s="22">
        <v>592798</v>
      </c>
      <c r="H39" s="123">
        <v>632251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699030</v>
      </c>
      <c r="G40" s="22">
        <v>681488</v>
      </c>
      <c r="H40" s="123">
        <v>430079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794727</v>
      </c>
      <c r="G41" s="22">
        <v>798294</v>
      </c>
      <c r="H41" s="123">
        <v>992927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2416287</v>
      </c>
      <c r="G42" s="40">
        <f>G37+G38+G41</f>
        <v>2371874</v>
      </c>
      <c r="H42" s="41">
        <f>H37+H38+H41</f>
        <v>2350739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0" t="s">
        <v>162</v>
      </c>
      <c r="G43" s="71" t="s">
        <v>162</v>
      </c>
      <c r="H43" s="112" t="s">
        <v>162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2068</v>
      </c>
      <c r="G44" s="22">
        <v>2131</v>
      </c>
      <c r="H44" s="123">
        <v>2205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39539</v>
      </c>
      <c r="G45" s="66">
        <v>39904</v>
      </c>
      <c r="H45" s="140">
        <v>40269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130.2</v>
      </c>
      <c r="G46" s="31">
        <v>137.9</v>
      </c>
      <c r="H46" s="125">
        <v>147.7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200.3</v>
      </c>
      <c r="G47" s="31">
        <v>186.3</v>
      </c>
      <c r="H47" s="125">
        <v>150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94.3</v>
      </c>
      <c r="G48" s="31">
        <v>86.7</v>
      </c>
      <c r="H48" s="125">
        <v>89.1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106</v>
      </c>
      <c r="G49" s="31">
        <v>99.6</v>
      </c>
      <c r="H49" s="125">
        <v>60.6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14.1</v>
      </c>
      <c r="G50" s="31">
        <v>24.7</v>
      </c>
      <c r="H50" s="125">
        <v>18.6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700</v>
      </c>
      <c r="G51" s="22">
        <v>700</v>
      </c>
      <c r="H51" s="123">
        <v>700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31771</v>
      </c>
      <c r="G52" s="69">
        <v>31771</v>
      </c>
      <c r="H52" s="134">
        <v>31771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13</v>
      </c>
      <c r="G53" s="19">
        <v>13</v>
      </c>
      <c r="H53" s="122">
        <v>13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9</v>
      </c>
      <c r="G54" s="22">
        <v>8</v>
      </c>
      <c r="H54" s="123">
        <v>8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22</v>
      </c>
      <c r="G55" s="40">
        <f>G53+G54</f>
        <v>21</v>
      </c>
      <c r="H55" s="41">
        <f>H53+H54</f>
        <v>21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275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24027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1037427</v>
      </c>
      <c r="P5" s="11">
        <v>1036360</v>
      </c>
      <c r="Q5" s="12">
        <v>950549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26582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897860</v>
      </c>
      <c r="P6" s="16">
        <v>895158</v>
      </c>
      <c r="Q6" s="17">
        <v>876000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95247</v>
      </c>
      <c r="G7" s="19">
        <v>95027</v>
      </c>
      <c r="H7" s="20">
        <v>94546</v>
      </c>
      <c r="I7" s="8"/>
      <c r="J7" s="328"/>
      <c r="K7" s="331"/>
      <c r="L7" s="330" t="s">
        <v>139</v>
      </c>
      <c r="M7" s="13" t="s">
        <v>35</v>
      </c>
      <c r="N7" s="14"/>
      <c r="O7" s="15">
        <v>764522</v>
      </c>
      <c r="P7" s="16">
        <v>752814</v>
      </c>
      <c r="Q7" s="17">
        <v>762983</v>
      </c>
    </row>
    <row r="8" spans="1:17" ht="26.25" customHeight="1">
      <c r="A8" s="328"/>
      <c r="B8" s="316" t="s">
        <v>2</v>
      </c>
      <c r="C8" s="317"/>
      <c r="D8" s="317"/>
      <c r="E8" s="14"/>
      <c r="F8" s="21">
        <v>31923</v>
      </c>
      <c r="G8" s="22">
        <v>31801</v>
      </c>
      <c r="H8" s="23">
        <v>31622</v>
      </c>
      <c r="I8" s="24"/>
      <c r="J8" s="328"/>
      <c r="K8" s="331"/>
      <c r="L8" s="331"/>
      <c r="M8" s="13" t="s">
        <v>36</v>
      </c>
      <c r="N8" s="14"/>
      <c r="O8" s="15">
        <v>131530</v>
      </c>
      <c r="P8" s="16">
        <v>140805</v>
      </c>
      <c r="Q8" s="17">
        <v>112363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21">
        <v>31923</v>
      </c>
      <c r="G9" s="22">
        <v>31801</v>
      </c>
      <c r="H9" s="23">
        <v>31622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25">
        <f>IF(F9=0,0,F9/F7)</f>
        <v>0.3351601625248039</v>
      </c>
      <c r="G10" s="26">
        <f>IF(G9=0,0,G9/G7)</f>
        <v>0.33465225672703547</v>
      </c>
      <c r="H10" s="27">
        <f>IF(H9=0,0,H9/H7)</f>
        <v>0.3344615319527003</v>
      </c>
      <c r="I10" s="8"/>
      <c r="J10" s="328"/>
      <c r="K10" s="332"/>
      <c r="L10" s="333" t="s">
        <v>78</v>
      </c>
      <c r="M10" s="334"/>
      <c r="N10" s="28"/>
      <c r="O10" s="15">
        <v>123568</v>
      </c>
      <c r="P10" s="16">
        <v>132913</v>
      </c>
      <c r="Q10" s="17">
        <v>62230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21">
        <v>29337</v>
      </c>
      <c r="G11" s="22">
        <v>29193</v>
      </c>
      <c r="H11" s="23">
        <v>29187</v>
      </c>
      <c r="I11" s="8"/>
      <c r="J11" s="328"/>
      <c r="K11" s="317" t="s">
        <v>79</v>
      </c>
      <c r="L11" s="317"/>
      <c r="M11" s="317"/>
      <c r="N11" s="14" t="s">
        <v>181</v>
      </c>
      <c r="O11" s="29">
        <v>612359</v>
      </c>
      <c r="P11" s="16">
        <v>585425</v>
      </c>
      <c r="Q11" s="17">
        <v>549792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25">
        <f>IF(F11=0,0,F11/F9)</f>
        <v>0.918992575885725</v>
      </c>
      <c r="G12" s="26">
        <f>IF(G11=0,0,G11/G9)</f>
        <v>0.9179900003144555</v>
      </c>
      <c r="H12" s="27">
        <f>IF(H11=0,0,H11/H9)</f>
        <v>0.9229966479033584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378767</v>
      </c>
      <c r="P12" s="16">
        <v>376641</v>
      </c>
      <c r="Q12" s="17">
        <v>363980</v>
      </c>
    </row>
    <row r="13" spans="1:17" ht="26.25" customHeight="1">
      <c r="A13" s="328"/>
      <c r="B13" s="316" t="s">
        <v>4</v>
      </c>
      <c r="C13" s="317"/>
      <c r="D13" s="317"/>
      <c r="E13" s="14"/>
      <c r="F13" s="30">
        <v>1458</v>
      </c>
      <c r="G13" s="31">
        <v>1458</v>
      </c>
      <c r="H13" s="32">
        <v>1458</v>
      </c>
      <c r="I13" s="8"/>
      <c r="J13" s="328"/>
      <c r="K13" s="331"/>
      <c r="L13" s="330" t="s">
        <v>146</v>
      </c>
      <c r="M13" s="13" t="s">
        <v>34</v>
      </c>
      <c r="N13" s="14"/>
      <c r="O13" s="15">
        <v>100372</v>
      </c>
      <c r="P13" s="16">
        <v>95520</v>
      </c>
      <c r="Q13" s="17">
        <v>78525</v>
      </c>
    </row>
    <row r="14" spans="1:17" ht="26.25" customHeight="1">
      <c r="A14" s="328"/>
      <c r="B14" s="316" t="s">
        <v>5</v>
      </c>
      <c r="C14" s="317"/>
      <c r="D14" s="317"/>
      <c r="E14" s="14"/>
      <c r="F14" s="30">
        <v>780</v>
      </c>
      <c r="G14" s="31">
        <v>780</v>
      </c>
      <c r="H14" s="32">
        <v>780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35">
        <v>780</v>
      </c>
      <c r="G15" s="36">
        <v>780</v>
      </c>
      <c r="H15" s="37">
        <v>780</v>
      </c>
      <c r="I15" s="8"/>
      <c r="J15" s="328"/>
      <c r="K15" s="332"/>
      <c r="L15" s="333" t="s">
        <v>39</v>
      </c>
      <c r="M15" s="334"/>
      <c r="N15" s="28"/>
      <c r="O15" s="15">
        <v>229393</v>
      </c>
      <c r="P15" s="16">
        <v>204879</v>
      </c>
      <c r="Q15" s="17">
        <v>181969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38">
        <v>37270436</v>
      </c>
      <c r="G16" s="19">
        <v>37763926</v>
      </c>
      <c r="H16" s="20">
        <v>37904214</v>
      </c>
      <c r="I16" s="8"/>
      <c r="J16" s="329"/>
      <c r="K16" s="322" t="s">
        <v>81</v>
      </c>
      <c r="L16" s="323"/>
      <c r="M16" s="323"/>
      <c r="N16" s="34" t="s">
        <v>82</v>
      </c>
      <c r="O16" s="39">
        <f>O5-O11</f>
        <v>425068</v>
      </c>
      <c r="P16" s="40">
        <f>P5-P11</f>
        <v>450935</v>
      </c>
      <c r="Q16" s="41">
        <f>Q5-Q11</f>
        <v>400757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21">
        <v>13557822</v>
      </c>
      <c r="G17" s="22">
        <v>13730387</v>
      </c>
      <c r="H17" s="23">
        <v>13819887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931044</v>
      </c>
      <c r="P17" s="11">
        <v>982085</v>
      </c>
      <c r="Q17" s="12">
        <v>498844</v>
      </c>
    </row>
    <row r="18" spans="1:17" ht="26.25" customHeight="1">
      <c r="A18" s="338"/>
      <c r="B18" s="350"/>
      <c r="C18" s="316" t="s">
        <v>9</v>
      </c>
      <c r="D18" s="317"/>
      <c r="E18" s="14"/>
      <c r="F18" s="21">
        <v>18276060</v>
      </c>
      <c r="G18" s="22">
        <v>18444660</v>
      </c>
      <c r="H18" s="23">
        <v>18536360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740100</v>
      </c>
      <c r="P18" s="16">
        <v>735700</v>
      </c>
      <c r="Q18" s="17">
        <v>251700</v>
      </c>
    </row>
    <row r="19" spans="1:17" ht="26.25" customHeight="1">
      <c r="A19" s="338"/>
      <c r="B19" s="350"/>
      <c r="C19" s="316" t="s">
        <v>10</v>
      </c>
      <c r="D19" s="317"/>
      <c r="E19" s="14"/>
      <c r="F19" s="21">
        <v>3012872</v>
      </c>
      <c r="G19" s="22">
        <v>3030410</v>
      </c>
      <c r="H19" s="23">
        <v>3032647</v>
      </c>
      <c r="I19" s="8"/>
      <c r="J19" s="328"/>
      <c r="K19" s="332"/>
      <c r="L19" s="316" t="s">
        <v>78</v>
      </c>
      <c r="M19" s="317"/>
      <c r="N19" s="14"/>
      <c r="O19" s="29">
        <v>74902</v>
      </c>
      <c r="P19" s="16">
        <v>56282</v>
      </c>
      <c r="Q19" s="17">
        <v>155407</v>
      </c>
    </row>
    <row r="20" spans="1:17" ht="26.25" customHeight="1">
      <c r="A20" s="338"/>
      <c r="B20" s="350"/>
      <c r="C20" s="316" t="s">
        <v>11</v>
      </c>
      <c r="D20" s="317"/>
      <c r="E20" s="14"/>
      <c r="F20" s="21">
        <v>2423682</v>
      </c>
      <c r="G20" s="22">
        <v>2468469</v>
      </c>
      <c r="H20" s="23">
        <v>2515320</v>
      </c>
      <c r="I20" s="8"/>
      <c r="J20" s="328"/>
      <c r="K20" s="316" t="s">
        <v>86</v>
      </c>
      <c r="L20" s="317"/>
      <c r="M20" s="317"/>
      <c r="N20" s="42" t="s">
        <v>87</v>
      </c>
      <c r="O20" s="15">
        <v>1346364</v>
      </c>
      <c r="P20" s="16">
        <v>1376970</v>
      </c>
      <c r="Q20" s="17">
        <v>824383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43">
        <v>24121704</v>
      </c>
      <c r="G21" s="40">
        <v>24466834</v>
      </c>
      <c r="H21" s="41">
        <v>24645834</v>
      </c>
      <c r="I21" s="8"/>
      <c r="J21" s="328"/>
      <c r="K21" s="330" t="s">
        <v>43</v>
      </c>
      <c r="L21" s="316" t="s">
        <v>88</v>
      </c>
      <c r="M21" s="317"/>
      <c r="N21" s="14"/>
      <c r="O21" s="15">
        <v>241916</v>
      </c>
      <c r="P21" s="16">
        <v>403490</v>
      </c>
      <c r="Q21" s="17">
        <v>230288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44">
        <v>180</v>
      </c>
      <c r="G22" s="45">
        <v>186</v>
      </c>
      <c r="H22" s="46">
        <v>187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73" t="s">
        <v>134</v>
      </c>
      <c r="G23" s="74" t="s">
        <v>134</v>
      </c>
      <c r="H23" s="75" t="s">
        <v>134</v>
      </c>
      <c r="I23" s="8"/>
      <c r="J23" s="328"/>
      <c r="K23" s="332"/>
      <c r="L23" s="316" t="s">
        <v>89</v>
      </c>
      <c r="M23" s="317"/>
      <c r="N23" s="14" t="s">
        <v>90</v>
      </c>
      <c r="O23" s="15">
        <v>1104448</v>
      </c>
      <c r="P23" s="16">
        <v>973480</v>
      </c>
      <c r="Q23" s="17">
        <v>594095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48">
        <v>0.183</v>
      </c>
      <c r="G24" s="47">
        <v>0.177</v>
      </c>
      <c r="H24" s="49">
        <v>0.176</v>
      </c>
      <c r="I24" s="8"/>
      <c r="J24" s="329"/>
      <c r="K24" s="322" t="s">
        <v>91</v>
      </c>
      <c r="L24" s="323"/>
      <c r="M24" s="323"/>
      <c r="N24" s="34" t="s">
        <v>92</v>
      </c>
      <c r="O24" s="43">
        <f>O17-O20</f>
        <v>-415320</v>
      </c>
      <c r="P24" s="40">
        <f>P17-P20</f>
        <v>-394885</v>
      </c>
      <c r="Q24" s="41">
        <f>Q17-Q20</f>
        <v>-325539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73" t="s">
        <v>131</v>
      </c>
      <c r="G25" s="74" t="s">
        <v>131</v>
      </c>
      <c r="H25" s="75" t="s">
        <v>131</v>
      </c>
      <c r="I25" s="8"/>
      <c r="J25" s="324" t="s">
        <v>93</v>
      </c>
      <c r="K25" s="325"/>
      <c r="L25" s="325"/>
      <c r="M25" s="325"/>
      <c r="N25" s="4" t="s">
        <v>105</v>
      </c>
      <c r="O25" s="50">
        <f>O16+O24</f>
        <v>9748</v>
      </c>
      <c r="P25" s="51">
        <f>P16+P24</f>
        <v>56050</v>
      </c>
      <c r="Q25" s="52">
        <f>Q16+Q24</f>
        <v>75218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21">
        <v>1</v>
      </c>
      <c r="G26" s="22">
        <v>1</v>
      </c>
      <c r="H26" s="23">
        <v>1</v>
      </c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30">
        <v>15410</v>
      </c>
      <c r="G27" s="31">
        <v>15410</v>
      </c>
      <c r="H27" s="32">
        <v>15410</v>
      </c>
      <c r="I27" s="8"/>
      <c r="J27" s="324" t="s">
        <v>94</v>
      </c>
      <c r="K27" s="325"/>
      <c r="L27" s="325"/>
      <c r="M27" s="325"/>
      <c r="N27" s="4" t="s">
        <v>106</v>
      </c>
      <c r="O27" s="53">
        <v>47801</v>
      </c>
      <c r="P27" s="54">
        <v>57549</v>
      </c>
      <c r="Q27" s="55">
        <v>113599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30">
        <v>34</v>
      </c>
      <c r="G28" s="31">
        <v>34</v>
      </c>
      <c r="H28" s="32">
        <v>34</v>
      </c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30">
        <v>14365</v>
      </c>
      <c r="G29" s="31">
        <v>13964</v>
      </c>
      <c r="H29" s="32">
        <v>13592</v>
      </c>
      <c r="I29" s="8"/>
      <c r="J29" s="324" t="s">
        <v>96</v>
      </c>
      <c r="K29" s="325"/>
      <c r="L29" s="325"/>
      <c r="M29" s="325"/>
      <c r="N29" s="4" t="s">
        <v>108</v>
      </c>
      <c r="O29" s="50">
        <f>O25-O26+O27-O28</f>
        <v>57549</v>
      </c>
      <c r="P29" s="51">
        <f>P25-P26+P27-P28</f>
        <v>113599</v>
      </c>
      <c r="Q29" s="52">
        <f>Q25-Q26+Q27-Q28</f>
        <v>188817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30">
        <v>34</v>
      </c>
      <c r="G30" s="31">
        <v>34</v>
      </c>
      <c r="H30" s="32">
        <v>34</v>
      </c>
      <c r="I30" s="8"/>
      <c r="J30" s="324" t="s">
        <v>97</v>
      </c>
      <c r="K30" s="325"/>
      <c r="L30" s="325"/>
      <c r="M30" s="325"/>
      <c r="N30" s="4" t="s">
        <v>109</v>
      </c>
      <c r="O30" s="53">
        <v>7908</v>
      </c>
      <c r="P30" s="54">
        <v>3200</v>
      </c>
      <c r="Q30" s="55"/>
    </row>
    <row r="31" spans="1:17" ht="26.25" customHeight="1" thickBot="1">
      <c r="A31" s="328"/>
      <c r="B31" s="351" t="s">
        <v>66</v>
      </c>
      <c r="C31" s="352"/>
      <c r="D31" s="352"/>
      <c r="E31" s="14"/>
      <c r="F31" s="30">
        <v>12953</v>
      </c>
      <c r="G31" s="31">
        <v>12951</v>
      </c>
      <c r="H31" s="32">
        <v>12420</v>
      </c>
      <c r="I31" s="8"/>
      <c r="J31" s="324" t="s">
        <v>98</v>
      </c>
      <c r="K31" s="325"/>
      <c r="L31" s="325"/>
      <c r="M31" s="325"/>
      <c r="N31" s="4" t="s">
        <v>110</v>
      </c>
      <c r="O31" s="50">
        <f>O29-O30</f>
        <v>49641</v>
      </c>
      <c r="P31" s="51">
        <f>P29-P30</f>
        <v>110399</v>
      </c>
      <c r="Q31" s="52">
        <f>Q29-Q30</f>
        <v>188817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30">
        <v>5349560</v>
      </c>
      <c r="G32" s="31">
        <v>5320526</v>
      </c>
      <c r="H32" s="32">
        <v>5149122</v>
      </c>
      <c r="I32" s="8"/>
      <c r="J32" s="324" t="s">
        <v>122</v>
      </c>
      <c r="K32" s="325"/>
      <c r="L32" s="325"/>
      <c r="M32" s="325"/>
      <c r="N32" s="4"/>
      <c r="O32" s="56">
        <f>IF(O5=0,0,O5/(O11+O23))</f>
        <v>0.6042770095881482</v>
      </c>
      <c r="P32" s="57">
        <f>IF(P5=0,0,P5/(P11+P23))</f>
        <v>0.66479997177506</v>
      </c>
      <c r="Q32" s="58">
        <f>IF(Q5=0,0,Q5/(Q11+Q23))</f>
        <v>0.8309815567446784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30">
        <v>621637</v>
      </c>
      <c r="G33" s="31">
        <v>593444</v>
      </c>
      <c r="H33" s="32">
        <v>615693</v>
      </c>
      <c r="I33" s="8"/>
      <c r="J33" s="324" t="s">
        <v>125</v>
      </c>
      <c r="K33" s="325"/>
      <c r="L33" s="325"/>
      <c r="M33" s="325"/>
      <c r="N33" s="4"/>
      <c r="O33" s="56">
        <f>IF(O31&lt;0,O31/(O6-O9),0)</f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30">
        <v>4727923</v>
      </c>
      <c r="G34" s="31">
        <v>4727082</v>
      </c>
      <c r="H34" s="32">
        <v>4533429</v>
      </c>
      <c r="I34" s="8"/>
      <c r="J34" s="324" t="s">
        <v>111</v>
      </c>
      <c r="K34" s="325"/>
      <c r="L34" s="325"/>
      <c r="M34" s="325"/>
      <c r="N34" s="4"/>
      <c r="O34" s="53">
        <v>330000</v>
      </c>
      <c r="P34" s="54">
        <v>330000</v>
      </c>
      <c r="Q34" s="55">
        <v>330000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30">
        <v>3968616</v>
      </c>
      <c r="G35" s="31">
        <v>3937870</v>
      </c>
      <c r="H35" s="32">
        <v>3994484</v>
      </c>
      <c r="I35" s="8"/>
      <c r="J35" s="318" t="s">
        <v>149</v>
      </c>
      <c r="K35" s="319"/>
      <c r="L35" s="315" t="s">
        <v>40</v>
      </c>
      <c r="M35" s="321"/>
      <c r="N35" s="4"/>
      <c r="O35" s="53">
        <v>330000</v>
      </c>
      <c r="P35" s="54">
        <v>330000</v>
      </c>
      <c r="Q35" s="55">
        <v>220502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59">
        <f>IF(F35=0,0,F35/F34)</f>
        <v>0.8393994572246629</v>
      </c>
      <c r="G36" s="60">
        <f>IF(G35=0,0,G35/G34)</f>
        <v>0.8330445716829114</v>
      </c>
      <c r="H36" s="61">
        <f>IF(H35=0,0,H35/H34)</f>
        <v>0.8811175822980795</v>
      </c>
      <c r="I36" s="8"/>
      <c r="J36" s="324" t="s">
        <v>115</v>
      </c>
      <c r="K36" s="325"/>
      <c r="L36" s="325"/>
      <c r="M36" s="325"/>
      <c r="N36" s="4"/>
      <c r="O36" s="53">
        <v>7944453</v>
      </c>
      <c r="P36" s="54">
        <v>7706673</v>
      </c>
      <c r="Q36" s="55">
        <v>7364278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38">
        <v>150724</v>
      </c>
      <c r="G37" s="19">
        <v>153246</v>
      </c>
      <c r="H37" s="20">
        <v>129457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1">
        <v>978679</v>
      </c>
      <c r="G38" s="22">
        <v>956408</v>
      </c>
      <c r="H38" s="23">
        <v>911326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1">
        <v>333524</v>
      </c>
      <c r="G39" s="22">
        <v>327299</v>
      </c>
      <c r="H39" s="23">
        <v>314516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1">
        <v>645155</v>
      </c>
      <c r="G40" s="22">
        <v>629109</v>
      </c>
      <c r="H40" s="23">
        <v>596810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1">
        <v>185849</v>
      </c>
      <c r="G41" s="22">
        <v>182151</v>
      </c>
      <c r="H41" s="23">
        <v>103104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3">
        <f>F37+F38+F41</f>
        <v>1315252</v>
      </c>
      <c r="G42" s="40">
        <f>G37+G38+G41</f>
        <v>1291805</v>
      </c>
      <c r="H42" s="41">
        <f>H37+H38+H41</f>
        <v>1143887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141" t="s">
        <v>180</v>
      </c>
      <c r="G43" s="141" t="s">
        <v>180</v>
      </c>
      <c r="H43" s="142" t="s">
        <v>180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1">
        <v>2940</v>
      </c>
      <c r="G44" s="22">
        <v>2940</v>
      </c>
      <c r="H44" s="23">
        <v>2940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5">
        <v>35886</v>
      </c>
      <c r="G45" s="65">
        <v>35886</v>
      </c>
      <c r="H45" s="67">
        <v>35886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0">
        <v>192.6</v>
      </c>
      <c r="G46" s="31">
        <v>191.2</v>
      </c>
      <c r="H46" s="32">
        <v>191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0">
        <v>246.6</v>
      </c>
      <c r="G47" s="31">
        <v>242.9</v>
      </c>
      <c r="H47" s="32">
        <v>228.1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0">
        <v>84</v>
      </c>
      <c r="G48" s="31">
        <v>83.1</v>
      </c>
      <c r="H48" s="32">
        <v>78.7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0">
        <v>162.6</v>
      </c>
      <c r="G49" s="31">
        <v>159.8</v>
      </c>
      <c r="H49" s="32">
        <v>149.4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0">
        <v>1.4</v>
      </c>
      <c r="G50" s="31">
        <v>1</v>
      </c>
      <c r="H50" s="32">
        <v>0.2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1">
        <v>1450</v>
      </c>
      <c r="G51" s="22">
        <v>1450</v>
      </c>
      <c r="H51" s="23">
        <v>1450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8">
        <v>24624</v>
      </c>
      <c r="G52" s="68">
        <v>24624</v>
      </c>
      <c r="H52" s="113">
        <v>24624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38">
        <v>13</v>
      </c>
      <c r="G53" s="19">
        <v>12</v>
      </c>
      <c r="H53" s="20">
        <v>11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1">
        <v>4</v>
      </c>
      <c r="G54" s="22">
        <v>4</v>
      </c>
      <c r="H54" s="23">
        <v>4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3">
        <f>F53+F54</f>
        <v>17</v>
      </c>
      <c r="G55" s="40">
        <f>G53+G54</f>
        <v>16</v>
      </c>
      <c r="H55" s="41">
        <f>H53+H54</f>
        <v>15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37" bottom="0.2" header="0.11811023622047245" footer="0.11811023622047245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0" zoomScaleNormal="70" zoomScaleSheetLayoutView="80" zoomScalePageLayoutView="0" workbookViewId="0" topLeftCell="A1">
      <selection activeCell="A3" sqref="A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7" width="12.625" style="2" customWidth="1"/>
    <col min="8" max="8" width="13.1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276</v>
      </c>
      <c r="P3" s="2" t="s">
        <v>0</v>
      </c>
    </row>
    <row r="4" spans="1:17" ht="26.25" customHeight="1" thickBot="1">
      <c r="A4" s="324" t="s">
        <v>53</v>
      </c>
      <c r="B4" s="325"/>
      <c r="C4" s="325"/>
      <c r="D4" s="325"/>
      <c r="E4" s="4"/>
      <c r="F4" s="5" t="s">
        <v>127</v>
      </c>
      <c r="G4" s="6" t="s">
        <v>128</v>
      </c>
      <c r="H4" s="7" t="s">
        <v>129</v>
      </c>
      <c r="I4" s="8"/>
      <c r="J4" s="324" t="s">
        <v>53</v>
      </c>
      <c r="K4" s="325"/>
      <c r="L4" s="325"/>
      <c r="M4" s="325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324" t="s">
        <v>1</v>
      </c>
      <c r="B5" s="325"/>
      <c r="C5" s="325"/>
      <c r="D5" s="325"/>
      <c r="E5" s="4"/>
      <c r="F5" s="355">
        <v>25600</v>
      </c>
      <c r="G5" s="356"/>
      <c r="H5" s="357"/>
      <c r="I5" s="8"/>
      <c r="J5" s="327" t="s">
        <v>50</v>
      </c>
      <c r="K5" s="320" t="s">
        <v>76</v>
      </c>
      <c r="L5" s="320"/>
      <c r="M5" s="320"/>
      <c r="N5" s="9" t="s">
        <v>77</v>
      </c>
      <c r="O5" s="10">
        <v>1512110</v>
      </c>
      <c r="P5" s="11">
        <v>1569857</v>
      </c>
      <c r="Q5" s="12">
        <v>1532619</v>
      </c>
    </row>
    <row r="6" spans="1:17" ht="26.25" customHeight="1" thickBot="1">
      <c r="A6" s="324" t="s">
        <v>99</v>
      </c>
      <c r="B6" s="325"/>
      <c r="C6" s="325"/>
      <c r="D6" s="325"/>
      <c r="E6" s="4"/>
      <c r="F6" s="355">
        <v>27120</v>
      </c>
      <c r="G6" s="356"/>
      <c r="H6" s="357"/>
      <c r="I6" s="8"/>
      <c r="J6" s="328"/>
      <c r="K6" s="330" t="s">
        <v>136</v>
      </c>
      <c r="L6" s="316" t="s">
        <v>62</v>
      </c>
      <c r="M6" s="317"/>
      <c r="N6" s="14" t="s">
        <v>137</v>
      </c>
      <c r="O6" s="15">
        <v>1366620</v>
      </c>
      <c r="P6" s="16">
        <v>1376849</v>
      </c>
      <c r="Q6" s="17">
        <v>1360654</v>
      </c>
    </row>
    <row r="7" spans="1:17" ht="26.25" customHeight="1">
      <c r="A7" s="327" t="s">
        <v>45</v>
      </c>
      <c r="B7" s="340" t="s">
        <v>59</v>
      </c>
      <c r="C7" s="320"/>
      <c r="D7" s="320"/>
      <c r="E7" s="9" t="s">
        <v>138</v>
      </c>
      <c r="F7" s="18">
        <v>128729</v>
      </c>
      <c r="G7" s="19">
        <v>129440</v>
      </c>
      <c r="H7" s="20">
        <v>129630</v>
      </c>
      <c r="I7" s="8"/>
      <c r="J7" s="328"/>
      <c r="K7" s="331"/>
      <c r="L7" s="330" t="s">
        <v>139</v>
      </c>
      <c r="M7" s="13" t="s">
        <v>35</v>
      </c>
      <c r="N7" s="14"/>
      <c r="O7" s="15">
        <v>1225995</v>
      </c>
      <c r="P7" s="16">
        <v>1229929</v>
      </c>
      <c r="Q7" s="17">
        <v>1242318</v>
      </c>
    </row>
    <row r="8" spans="1:17" ht="26.25" customHeight="1">
      <c r="A8" s="328"/>
      <c r="B8" s="316" t="s">
        <v>2</v>
      </c>
      <c r="C8" s="317"/>
      <c r="D8" s="317"/>
      <c r="E8" s="14"/>
      <c r="F8" s="143">
        <v>89701</v>
      </c>
      <c r="G8" s="22">
        <v>91055</v>
      </c>
      <c r="H8" s="23">
        <v>91682</v>
      </c>
      <c r="I8" s="24"/>
      <c r="J8" s="328"/>
      <c r="K8" s="331"/>
      <c r="L8" s="331"/>
      <c r="M8" s="13" t="s">
        <v>36</v>
      </c>
      <c r="N8" s="14"/>
      <c r="O8" s="15">
        <v>140009</v>
      </c>
      <c r="P8" s="16">
        <v>146351</v>
      </c>
      <c r="Q8" s="17">
        <v>118041</v>
      </c>
    </row>
    <row r="9" spans="1:17" ht="26.25" customHeight="1">
      <c r="A9" s="328"/>
      <c r="B9" s="316" t="s">
        <v>60</v>
      </c>
      <c r="C9" s="317"/>
      <c r="D9" s="317"/>
      <c r="E9" s="14" t="s">
        <v>140</v>
      </c>
      <c r="F9" s="143">
        <v>89701</v>
      </c>
      <c r="G9" s="22">
        <v>91055</v>
      </c>
      <c r="H9" s="23">
        <v>91682</v>
      </c>
      <c r="I9" s="8"/>
      <c r="J9" s="328"/>
      <c r="K9" s="331"/>
      <c r="L9" s="332"/>
      <c r="M9" s="13" t="s">
        <v>37</v>
      </c>
      <c r="N9" s="14" t="s">
        <v>141</v>
      </c>
      <c r="O9" s="15"/>
      <c r="P9" s="16"/>
      <c r="Q9" s="17"/>
    </row>
    <row r="10" spans="1:17" ht="26.25" customHeight="1">
      <c r="A10" s="328"/>
      <c r="B10" s="316" t="s">
        <v>61</v>
      </c>
      <c r="C10" s="317"/>
      <c r="D10" s="317"/>
      <c r="E10" s="14" t="s">
        <v>56</v>
      </c>
      <c r="F10" s="144">
        <f>IF(F9=0,0,F9/F7)</f>
        <v>0.6968204522679428</v>
      </c>
      <c r="G10" s="26">
        <f>IF(G9=0,0,G9/G7)</f>
        <v>0.7034533374536465</v>
      </c>
      <c r="H10" s="27">
        <f>IF(H9=0,0,H9/H7)</f>
        <v>0.707259122116794</v>
      </c>
      <c r="I10" s="8"/>
      <c r="J10" s="328"/>
      <c r="K10" s="332"/>
      <c r="L10" s="333" t="s">
        <v>78</v>
      </c>
      <c r="M10" s="334"/>
      <c r="N10" s="28"/>
      <c r="O10" s="15">
        <v>143464</v>
      </c>
      <c r="P10" s="16">
        <v>191966</v>
      </c>
      <c r="Q10" s="17">
        <v>171812</v>
      </c>
    </row>
    <row r="11" spans="1:17" ht="26.25" customHeight="1">
      <c r="A11" s="328"/>
      <c r="B11" s="316" t="s">
        <v>3</v>
      </c>
      <c r="C11" s="317"/>
      <c r="D11" s="317"/>
      <c r="E11" s="14" t="s">
        <v>142</v>
      </c>
      <c r="F11" s="143">
        <v>86340</v>
      </c>
      <c r="G11" s="22">
        <v>87841</v>
      </c>
      <c r="H11" s="23">
        <v>88599</v>
      </c>
      <c r="I11" s="8"/>
      <c r="J11" s="328"/>
      <c r="K11" s="317" t="s">
        <v>79</v>
      </c>
      <c r="L11" s="317"/>
      <c r="M11" s="317"/>
      <c r="N11" s="14" t="s">
        <v>185</v>
      </c>
      <c r="O11" s="29">
        <v>1074873</v>
      </c>
      <c r="P11" s="16">
        <v>1093146</v>
      </c>
      <c r="Q11" s="17">
        <v>1022524</v>
      </c>
    </row>
    <row r="12" spans="1:17" ht="26.25" customHeight="1">
      <c r="A12" s="328"/>
      <c r="B12" s="316" t="s">
        <v>74</v>
      </c>
      <c r="C12" s="317"/>
      <c r="D12" s="317"/>
      <c r="E12" s="14" t="s">
        <v>144</v>
      </c>
      <c r="F12" s="144">
        <f>IF(F11=0,0,F11/F9)</f>
        <v>0.962531075461812</v>
      </c>
      <c r="G12" s="26">
        <f>IF(G11=0,0,G11/G9)</f>
        <v>0.9647026522431498</v>
      </c>
      <c r="H12" s="27">
        <f>IF(H11=0,0,H11/H9)</f>
        <v>0.9663728976243974</v>
      </c>
      <c r="I12" s="8"/>
      <c r="J12" s="328"/>
      <c r="K12" s="330" t="s">
        <v>145</v>
      </c>
      <c r="L12" s="316" t="s">
        <v>63</v>
      </c>
      <c r="M12" s="317"/>
      <c r="N12" s="14"/>
      <c r="O12" s="15">
        <v>789843</v>
      </c>
      <c r="P12" s="16">
        <v>827726</v>
      </c>
      <c r="Q12" s="17">
        <v>775806</v>
      </c>
    </row>
    <row r="13" spans="1:17" ht="26.25" customHeight="1">
      <c r="A13" s="328"/>
      <c r="B13" s="316" t="s">
        <v>4</v>
      </c>
      <c r="C13" s="317"/>
      <c r="D13" s="317"/>
      <c r="E13" s="14"/>
      <c r="F13" s="145">
        <v>2107</v>
      </c>
      <c r="G13" s="31">
        <v>2107</v>
      </c>
      <c r="H13" s="32">
        <v>2107</v>
      </c>
      <c r="I13" s="8"/>
      <c r="J13" s="328"/>
      <c r="K13" s="331"/>
      <c r="L13" s="330" t="s">
        <v>146</v>
      </c>
      <c r="M13" s="13" t="s">
        <v>34</v>
      </c>
      <c r="N13" s="14"/>
      <c r="O13" s="15">
        <v>77630</v>
      </c>
      <c r="P13" s="16">
        <v>75607</v>
      </c>
      <c r="Q13" s="17">
        <v>59557</v>
      </c>
    </row>
    <row r="14" spans="1:17" ht="26.25" customHeight="1">
      <c r="A14" s="328"/>
      <c r="B14" s="316" t="s">
        <v>5</v>
      </c>
      <c r="C14" s="317"/>
      <c r="D14" s="317"/>
      <c r="E14" s="14"/>
      <c r="F14" s="145">
        <v>1816</v>
      </c>
      <c r="G14" s="31">
        <v>1823</v>
      </c>
      <c r="H14" s="32">
        <v>1825</v>
      </c>
      <c r="I14" s="8"/>
      <c r="J14" s="328"/>
      <c r="K14" s="331"/>
      <c r="L14" s="332"/>
      <c r="M14" s="13" t="s">
        <v>38</v>
      </c>
      <c r="N14" s="14"/>
      <c r="O14" s="15"/>
      <c r="P14" s="16"/>
      <c r="Q14" s="17"/>
    </row>
    <row r="15" spans="1:17" ht="26.25" customHeight="1" thickBot="1">
      <c r="A15" s="329"/>
      <c r="B15" s="322" t="s">
        <v>116</v>
      </c>
      <c r="C15" s="323"/>
      <c r="D15" s="323"/>
      <c r="E15" s="34"/>
      <c r="F15" s="146">
        <v>1816</v>
      </c>
      <c r="G15" s="36">
        <v>1823</v>
      </c>
      <c r="H15" s="37">
        <v>1825</v>
      </c>
      <c r="I15" s="8"/>
      <c r="J15" s="328"/>
      <c r="K15" s="332"/>
      <c r="L15" s="333" t="s">
        <v>39</v>
      </c>
      <c r="M15" s="334"/>
      <c r="N15" s="28"/>
      <c r="O15" s="15">
        <v>285030</v>
      </c>
      <c r="P15" s="16">
        <v>265420</v>
      </c>
      <c r="Q15" s="17">
        <v>246718</v>
      </c>
    </row>
    <row r="16" spans="1:17" ht="26.25" customHeight="1" thickBot="1">
      <c r="A16" s="337" t="s">
        <v>46</v>
      </c>
      <c r="B16" s="340" t="s">
        <v>6</v>
      </c>
      <c r="C16" s="320"/>
      <c r="D16" s="320"/>
      <c r="E16" s="9"/>
      <c r="F16" s="18">
        <v>42819127</v>
      </c>
      <c r="G16" s="19">
        <v>43288587</v>
      </c>
      <c r="H16" s="20">
        <v>43633526</v>
      </c>
      <c r="I16" s="8"/>
      <c r="J16" s="329"/>
      <c r="K16" s="322" t="s">
        <v>81</v>
      </c>
      <c r="L16" s="323"/>
      <c r="M16" s="323"/>
      <c r="N16" s="34" t="s">
        <v>82</v>
      </c>
      <c r="O16" s="39">
        <v>437237</v>
      </c>
      <c r="P16" s="40">
        <f>P5-P11</f>
        <v>476711</v>
      </c>
      <c r="Q16" s="41">
        <f>Q5-Q11</f>
        <v>510095</v>
      </c>
    </row>
    <row r="17" spans="1:17" ht="26.25" customHeight="1">
      <c r="A17" s="338"/>
      <c r="B17" s="350" t="s">
        <v>7</v>
      </c>
      <c r="C17" s="316" t="s">
        <v>8</v>
      </c>
      <c r="D17" s="317"/>
      <c r="E17" s="14"/>
      <c r="F17" s="143">
        <v>7067000</v>
      </c>
      <c r="G17" s="22">
        <v>7175400</v>
      </c>
      <c r="H17" s="23">
        <v>7295709</v>
      </c>
      <c r="I17" s="8"/>
      <c r="J17" s="327" t="s">
        <v>83</v>
      </c>
      <c r="K17" s="335" t="s">
        <v>84</v>
      </c>
      <c r="L17" s="336"/>
      <c r="M17" s="336"/>
      <c r="N17" s="9" t="s">
        <v>85</v>
      </c>
      <c r="O17" s="10">
        <v>509761</v>
      </c>
      <c r="P17" s="11">
        <v>544236</v>
      </c>
      <c r="Q17" s="12">
        <v>414534</v>
      </c>
    </row>
    <row r="18" spans="1:17" ht="26.25" customHeight="1">
      <c r="A18" s="338"/>
      <c r="B18" s="350"/>
      <c r="C18" s="316" t="s">
        <v>9</v>
      </c>
      <c r="D18" s="317"/>
      <c r="E18" s="14"/>
      <c r="F18" s="143">
        <v>15056400</v>
      </c>
      <c r="G18" s="22">
        <v>15219200</v>
      </c>
      <c r="H18" s="23">
        <v>15313200</v>
      </c>
      <c r="I18" s="8"/>
      <c r="J18" s="328"/>
      <c r="K18" s="330" t="s">
        <v>146</v>
      </c>
      <c r="L18" s="316" t="s">
        <v>103</v>
      </c>
      <c r="M18" s="317"/>
      <c r="N18" s="14"/>
      <c r="O18" s="15">
        <v>113600</v>
      </c>
      <c r="P18" s="16">
        <v>162800</v>
      </c>
      <c r="Q18" s="17">
        <v>94000</v>
      </c>
    </row>
    <row r="19" spans="1:17" ht="26.25" customHeight="1">
      <c r="A19" s="338"/>
      <c r="B19" s="350"/>
      <c r="C19" s="316" t="s">
        <v>10</v>
      </c>
      <c r="D19" s="317"/>
      <c r="E19" s="14"/>
      <c r="F19" s="143">
        <v>1033632</v>
      </c>
      <c r="G19" s="22">
        <v>1039930</v>
      </c>
      <c r="H19" s="23">
        <v>1047713</v>
      </c>
      <c r="I19" s="8"/>
      <c r="J19" s="328"/>
      <c r="K19" s="332"/>
      <c r="L19" s="316" t="s">
        <v>78</v>
      </c>
      <c r="M19" s="317"/>
      <c r="N19" s="14"/>
      <c r="O19" s="29">
        <v>272069</v>
      </c>
      <c r="P19" s="16">
        <v>266738</v>
      </c>
      <c r="Q19" s="17">
        <v>192442</v>
      </c>
    </row>
    <row r="20" spans="1:17" ht="26.25" customHeight="1">
      <c r="A20" s="338"/>
      <c r="B20" s="350"/>
      <c r="C20" s="316" t="s">
        <v>11</v>
      </c>
      <c r="D20" s="317"/>
      <c r="E20" s="14"/>
      <c r="F20" s="143">
        <v>19662095</v>
      </c>
      <c r="G20" s="22">
        <v>19854057</v>
      </c>
      <c r="H20" s="23">
        <v>19976904</v>
      </c>
      <c r="I20" s="8"/>
      <c r="J20" s="328"/>
      <c r="K20" s="316" t="s">
        <v>86</v>
      </c>
      <c r="L20" s="317"/>
      <c r="M20" s="317"/>
      <c r="N20" s="42" t="s">
        <v>87</v>
      </c>
      <c r="O20" s="15">
        <v>979151</v>
      </c>
      <c r="P20" s="16">
        <v>1025776</v>
      </c>
      <c r="Q20" s="17">
        <v>882427</v>
      </c>
    </row>
    <row r="21" spans="1:17" ht="26.25" customHeight="1" thickBot="1">
      <c r="A21" s="339"/>
      <c r="B21" s="322" t="s">
        <v>12</v>
      </c>
      <c r="C21" s="323"/>
      <c r="D21" s="323"/>
      <c r="E21" s="34"/>
      <c r="F21" s="39">
        <v>13347100</v>
      </c>
      <c r="G21" s="40">
        <v>13563900</v>
      </c>
      <c r="H21" s="41">
        <v>13839037</v>
      </c>
      <c r="I21" s="8"/>
      <c r="J21" s="328"/>
      <c r="K21" s="330" t="s">
        <v>43</v>
      </c>
      <c r="L21" s="316" t="s">
        <v>88</v>
      </c>
      <c r="M21" s="317"/>
      <c r="N21" s="14"/>
      <c r="O21" s="15">
        <v>433254</v>
      </c>
      <c r="P21" s="16">
        <v>469460</v>
      </c>
      <c r="Q21" s="17">
        <v>344939</v>
      </c>
    </row>
    <row r="22" spans="1:17" ht="26.25" customHeight="1">
      <c r="A22" s="327" t="s">
        <v>47</v>
      </c>
      <c r="B22" s="340" t="s">
        <v>72</v>
      </c>
      <c r="C22" s="320"/>
      <c r="D22" s="320"/>
      <c r="E22" s="9"/>
      <c r="F22" s="147">
        <v>410</v>
      </c>
      <c r="G22" s="45">
        <v>413</v>
      </c>
      <c r="H22" s="46">
        <v>415</v>
      </c>
      <c r="I22" s="8"/>
      <c r="J22" s="328"/>
      <c r="K22" s="331"/>
      <c r="L22" s="47" t="s">
        <v>146</v>
      </c>
      <c r="M22" s="13" t="s">
        <v>114</v>
      </c>
      <c r="N22" s="14"/>
      <c r="O22" s="15"/>
      <c r="P22" s="16"/>
      <c r="Q22" s="17"/>
    </row>
    <row r="23" spans="1:17" ht="26.25" customHeight="1">
      <c r="A23" s="328"/>
      <c r="B23" s="316" t="s">
        <v>13</v>
      </c>
      <c r="C23" s="317"/>
      <c r="D23" s="317"/>
      <c r="E23" s="14"/>
      <c r="F23" s="151" t="s">
        <v>182</v>
      </c>
      <c r="G23" s="74" t="s">
        <v>130</v>
      </c>
      <c r="H23" s="75" t="s">
        <v>182</v>
      </c>
      <c r="I23" s="8"/>
      <c r="J23" s="328"/>
      <c r="K23" s="332"/>
      <c r="L23" s="316" t="s">
        <v>89</v>
      </c>
      <c r="M23" s="317"/>
      <c r="N23" s="14" t="s">
        <v>90</v>
      </c>
      <c r="O23" s="15">
        <v>545897</v>
      </c>
      <c r="P23" s="16">
        <v>556316</v>
      </c>
      <c r="Q23" s="17">
        <v>537488</v>
      </c>
    </row>
    <row r="24" spans="1:17" ht="26.25" customHeight="1" thickBot="1">
      <c r="A24" s="328"/>
      <c r="B24" s="316" t="s">
        <v>126</v>
      </c>
      <c r="C24" s="317"/>
      <c r="D24" s="317"/>
      <c r="E24" s="14"/>
      <c r="F24" s="151"/>
      <c r="G24" s="74"/>
      <c r="H24" s="75"/>
      <c r="I24" s="8"/>
      <c r="J24" s="329"/>
      <c r="K24" s="322" t="s">
        <v>91</v>
      </c>
      <c r="L24" s="323"/>
      <c r="M24" s="323"/>
      <c r="N24" s="34" t="s">
        <v>92</v>
      </c>
      <c r="O24" s="43">
        <v>-469390</v>
      </c>
      <c r="P24" s="40">
        <f>P17-P20</f>
        <v>-481540</v>
      </c>
      <c r="Q24" s="41">
        <f>Q17-Q20</f>
        <v>-467893</v>
      </c>
    </row>
    <row r="25" spans="1:17" ht="26.25" customHeight="1" thickBot="1">
      <c r="A25" s="328"/>
      <c r="B25" s="316" t="s">
        <v>14</v>
      </c>
      <c r="C25" s="317"/>
      <c r="D25" s="317"/>
      <c r="E25" s="14"/>
      <c r="F25" s="151" t="s">
        <v>178</v>
      </c>
      <c r="G25" s="74" t="s">
        <v>183</v>
      </c>
      <c r="H25" s="75" t="s">
        <v>178</v>
      </c>
      <c r="I25" s="8"/>
      <c r="J25" s="324" t="s">
        <v>93</v>
      </c>
      <c r="K25" s="325"/>
      <c r="L25" s="325"/>
      <c r="M25" s="325"/>
      <c r="N25" s="4" t="s">
        <v>105</v>
      </c>
      <c r="O25" s="50">
        <v>-32153</v>
      </c>
      <c r="P25" s="51">
        <f>P16+P24</f>
        <v>-4829</v>
      </c>
      <c r="Q25" s="52">
        <f>Q16+Q24</f>
        <v>42202</v>
      </c>
    </row>
    <row r="26" spans="1:17" ht="26.25" customHeight="1" thickBot="1">
      <c r="A26" s="328"/>
      <c r="B26" s="316" t="s">
        <v>15</v>
      </c>
      <c r="C26" s="317"/>
      <c r="D26" s="317"/>
      <c r="E26" s="14"/>
      <c r="F26" s="143"/>
      <c r="G26" s="22"/>
      <c r="H26" s="23"/>
      <c r="I26" s="8"/>
      <c r="J26" s="324" t="s">
        <v>41</v>
      </c>
      <c r="K26" s="325"/>
      <c r="L26" s="325"/>
      <c r="M26" s="325"/>
      <c r="N26" s="4" t="s">
        <v>58</v>
      </c>
      <c r="O26" s="53"/>
      <c r="P26" s="54"/>
      <c r="Q26" s="55"/>
    </row>
    <row r="27" spans="1:17" ht="26.25" customHeight="1" thickBot="1">
      <c r="A27" s="328"/>
      <c r="B27" s="353" t="s">
        <v>16</v>
      </c>
      <c r="C27" s="354"/>
      <c r="D27" s="13" t="s">
        <v>64</v>
      </c>
      <c r="E27" s="14"/>
      <c r="F27" s="145"/>
      <c r="G27" s="31"/>
      <c r="H27" s="32"/>
      <c r="I27" s="8"/>
      <c r="J27" s="324" t="s">
        <v>94</v>
      </c>
      <c r="K27" s="325"/>
      <c r="L27" s="325"/>
      <c r="M27" s="325"/>
      <c r="N27" s="4" t="s">
        <v>106</v>
      </c>
      <c r="O27" s="53">
        <v>95813</v>
      </c>
      <c r="P27" s="54">
        <v>63660</v>
      </c>
      <c r="Q27" s="55">
        <v>58832</v>
      </c>
    </row>
    <row r="28" spans="1:17" ht="26.25" customHeight="1" thickBot="1">
      <c r="A28" s="328"/>
      <c r="B28" s="353"/>
      <c r="C28" s="354"/>
      <c r="D28" s="13" t="s">
        <v>65</v>
      </c>
      <c r="E28" s="14"/>
      <c r="F28" s="145"/>
      <c r="G28" s="31"/>
      <c r="H28" s="32"/>
      <c r="I28" s="8"/>
      <c r="J28" s="324" t="s">
        <v>95</v>
      </c>
      <c r="K28" s="325"/>
      <c r="L28" s="325"/>
      <c r="M28" s="325"/>
      <c r="N28" s="4" t="s">
        <v>107</v>
      </c>
      <c r="O28" s="53"/>
      <c r="P28" s="54"/>
      <c r="Q28" s="55"/>
    </row>
    <row r="29" spans="1:17" ht="26.25" customHeight="1" thickBot="1">
      <c r="A29" s="328"/>
      <c r="B29" s="353" t="s">
        <v>17</v>
      </c>
      <c r="C29" s="354"/>
      <c r="D29" s="13" t="s">
        <v>64</v>
      </c>
      <c r="E29" s="14"/>
      <c r="F29" s="145">
        <v>36332</v>
      </c>
      <c r="G29" s="31">
        <v>36941</v>
      </c>
      <c r="H29" s="32">
        <v>36467</v>
      </c>
      <c r="I29" s="8"/>
      <c r="J29" s="324" t="s">
        <v>96</v>
      </c>
      <c r="K29" s="325"/>
      <c r="L29" s="325"/>
      <c r="M29" s="325"/>
      <c r="N29" s="4" t="s">
        <v>108</v>
      </c>
      <c r="O29" s="50">
        <v>63660</v>
      </c>
      <c r="P29" s="51">
        <f>P25-P26+P27-P28</f>
        <v>58831</v>
      </c>
      <c r="Q29" s="52">
        <f>Q25-Q26+Q27-Q28</f>
        <v>101034</v>
      </c>
    </row>
    <row r="30" spans="1:17" ht="26.25" customHeight="1" thickBot="1">
      <c r="A30" s="328"/>
      <c r="B30" s="353"/>
      <c r="C30" s="354"/>
      <c r="D30" s="13" t="s">
        <v>65</v>
      </c>
      <c r="E30" s="14"/>
      <c r="F30" s="145"/>
      <c r="G30" s="31"/>
      <c r="H30" s="32"/>
      <c r="I30" s="8"/>
      <c r="J30" s="324" t="s">
        <v>97</v>
      </c>
      <c r="K30" s="325"/>
      <c r="L30" s="325"/>
      <c r="M30" s="325"/>
      <c r="N30" s="4" t="s">
        <v>109</v>
      </c>
      <c r="O30" s="53">
        <v>26313</v>
      </c>
      <c r="P30" s="54"/>
      <c r="Q30" s="55">
        <v>8557</v>
      </c>
    </row>
    <row r="31" spans="1:17" ht="26.25" customHeight="1" thickBot="1">
      <c r="A31" s="328"/>
      <c r="B31" s="351" t="s">
        <v>66</v>
      </c>
      <c r="C31" s="352"/>
      <c r="D31" s="352"/>
      <c r="E31" s="14"/>
      <c r="F31" s="145">
        <v>32622</v>
      </c>
      <c r="G31" s="31">
        <v>33733</v>
      </c>
      <c r="H31" s="32">
        <v>33405</v>
      </c>
      <c r="I31" s="8"/>
      <c r="J31" s="324" t="s">
        <v>98</v>
      </c>
      <c r="K31" s="325"/>
      <c r="L31" s="325"/>
      <c r="M31" s="325"/>
      <c r="N31" s="4" t="s">
        <v>110</v>
      </c>
      <c r="O31" s="50">
        <v>37347</v>
      </c>
      <c r="P31" s="51">
        <f>P29-P30</f>
        <v>58831</v>
      </c>
      <c r="Q31" s="52">
        <f>Q29-Q30</f>
        <v>92477</v>
      </c>
    </row>
    <row r="32" spans="1:17" ht="26.25" customHeight="1" thickBot="1">
      <c r="A32" s="328"/>
      <c r="B32" s="316" t="s">
        <v>118</v>
      </c>
      <c r="C32" s="317"/>
      <c r="D32" s="317"/>
      <c r="E32" s="14"/>
      <c r="F32" s="148">
        <v>12034990</v>
      </c>
      <c r="G32" s="149">
        <v>12204220</v>
      </c>
      <c r="H32" s="32">
        <v>12143826</v>
      </c>
      <c r="I32" s="8"/>
      <c r="J32" s="324" t="s">
        <v>122</v>
      </c>
      <c r="K32" s="325"/>
      <c r="L32" s="325"/>
      <c r="M32" s="325"/>
      <c r="N32" s="4"/>
      <c r="O32" s="56">
        <v>0.9329577916669237</v>
      </c>
      <c r="P32" s="57">
        <f>IF(P5=0,0,P5/(P11+P23))</f>
        <v>0.9517388093814831</v>
      </c>
      <c r="Q32" s="58">
        <f>IF(Q5=0,0,Q5/(Q11+Q23))</f>
        <v>0.9824405196883101</v>
      </c>
    </row>
    <row r="33" spans="1:17" ht="26.25" customHeight="1" thickBot="1">
      <c r="A33" s="328"/>
      <c r="B33" s="350" t="s">
        <v>113</v>
      </c>
      <c r="C33" s="316" t="s">
        <v>119</v>
      </c>
      <c r="D33" s="317"/>
      <c r="E33" s="14"/>
      <c r="F33" s="148"/>
      <c r="G33" s="149"/>
      <c r="H33" s="32"/>
      <c r="I33" s="8"/>
      <c r="J33" s="324" t="s">
        <v>125</v>
      </c>
      <c r="K33" s="325"/>
      <c r="L33" s="325"/>
      <c r="M33" s="325"/>
      <c r="N33" s="4"/>
      <c r="O33" s="56">
        <v>0</v>
      </c>
      <c r="P33" s="57">
        <f>IF(P31&lt;0,P31/(P6-P9),0)</f>
        <v>0</v>
      </c>
      <c r="Q33" s="58">
        <f>IF(Q31&lt;0,Q31/(Q6-Q9),0)</f>
        <v>0</v>
      </c>
    </row>
    <row r="34" spans="1:17" ht="26.25" customHeight="1" thickBot="1">
      <c r="A34" s="328"/>
      <c r="B34" s="350"/>
      <c r="C34" s="316" t="s">
        <v>120</v>
      </c>
      <c r="D34" s="317"/>
      <c r="E34" s="14" t="s">
        <v>147</v>
      </c>
      <c r="F34" s="148">
        <v>12034990</v>
      </c>
      <c r="G34" s="149">
        <v>12204220</v>
      </c>
      <c r="H34" s="32">
        <v>12143826</v>
      </c>
      <c r="I34" s="8"/>
      <c r="J34" s="324" t="s">
        <v>111</v>
      </c>
      <c r="K34" s="325"/>
      <c r="L34" s="325"/>
      <c r="M34" s="325"/>
      <c r="N34" s="4"/>
      <c r="O34" s="53">
        <v>555542</v>
      </c>
      <c r="P34" s="54">
        <v>605055</v>
      </c>
      <c r="Q34" s="55">
        <v>482295</v>
      </c>
    </row>
    <row r="35" spans="1:17" ht="26.25" customHeight="1" thickBot="1">
      <c r="A35" s="328"/>
      <c r="B35" s="316" t="s">
        <v>121</v>
      </c>
      <c r="C35" s="317"/>
      <c r="D35" s="317"/>
      <c r="E35" s="14" t="s">
        <v>148</v>
      </c>
      <c r="F35" s="145">
        <v>9869229</v>
      </c>
      <c r="G35" s="31">
        <v>9973981</v>
      </c>
      <c r="H35" s="32">
        <v>10033400</v>
      </c>
      <c r="I35" s="8"/>
      <c r="J35" s="318" t="s">
        <v>149</v>
      </c>
      <c r="K35" s="319"/>
      <c r="L35" s="315" t="s">
        <v>40</v>
      </c>
      <c r="M35" s="321"/>
      <c r="N35" s="4"/>
      <c r="O35" s="53">
        <v>362935</v>
      </c>
      <c r="P35" s="54">
        <v>413093</v>
      </c>
      <c r="Q35" s="55">
        <v>359448</v>
      </c>
    </row>
    <row r="36" spans="1:17" ht="26.25" customHeight="1" thickBot="1">
      <c r="A36" s="329"/>
      <c r="B36" s="322" t="s">
        <v>18</v>
      </c>
      <c r="C36" s="323"/>
      <c r="D36" s="323"/>
      <c r="E36" s="34"/>
      <c r="F36" s="150">
        <f>IF(F35=0,0,F35/F34)</f>
        <v>0.8200446365140311</v>
      </c>
      <c r="G36" s="60">
        <f>IF(G35=0,0,G35/G34)</f>
        <v>0.817256735784835</v>
      </c>
      <c r="H36" s="61">
        <f>IF(H35=0,0,H35/H34)</f>
        <v>0.8262140778367543</v>
      </c>
      <c r="I36" s="8"/>
      <c r="J36" s="324" t="s">
        <v>115</v>
      </c>
      <c r="K36" s="325"/>
      <c r="L36" s="325"/>
      <c r="M36" s="325"/>
      <c r="N36" s="4"/>
      <c r="O36" s="53">
        <v>8673543</v>
      </c>
      <c r="P36" s="54">
        <v>8280028</v>
      </c>
      <c r="Q36" s="55">
        <v>7836539</v>
      </c>
    </row>
    <row r="37" spans="1:17" ht="26.25" customHeight="1">
      <c r="A37" s="337" t="s">
        <v>48</v>
      </c>
      <c r="B37" s="340" t="s">
        <v>19</v>
      </c>
      <c r="C37" s="320"/>
      <c r="D37" s="320"/>
      <c r="E37" s="9"/>
      <c r="F37" s="19">
        <v>140009</v>
      </c>
      <c r="G37" s="20">
        <v>146351</v>
      </c>
      <c r="H37" s="20">
        <v>118041</v>
      </c>
      <c r="I37" s="8"/>
      <c r="J37" s="62"/>
      <c r="K37" s="62"/>
      <c r="L37" s="62"/>
      <c r="M37" s="62"/>
      <c r="N37" s="62"/>
      <c r="O37" s="62"/>
      <c r="P37" s="62"/>
      <c r="Q37" s="62"/>
    </row>
    <row r="38" spans="1:9" ht="26.25" customHeight="1">
      <c r="A38" s="338"/>
      <c r="B38" s="316" t="s">
        <v>20</v>
      </c>
      <c r="C38" s="317"/>
      <c r="D38" s="317"/>
      <c r="E38" s="14"/>
      <c r="F38" s="22">
        <v>1247749</v>
      </c>
      <c r="G38" s="23">
        <v>1233922</v>
      </c>
      <c r="H38" s="23">
        <v>1199696</v>
      </c>
      <c r="I38" s="8"/>
    </row>
    <row r="39" spans="1:9" ht="26.25" customHeight="1">
      <c r="A39" s="338"/>
      <c r="B39" s="350" t="s">
        <v>150</v>
      </c>
      <c r="C39" s="316" t="s">
        <v>22</v>
      </c>
      <c r="D39" s="317"/>
      <c r="E39" s="14"/>
      <c r="F39" s="22">
        <v>728007</v>
      </c>
      <c r="G39" s="23">
        <v>759270</v>
      </c>
      <c r="H39" s="23">
        <v>734775</v>
      </c>
      <c r="I39" s="8"/>
    </row>
    <row r="40" spans="1:9" ht="26.25" customHeight="1">
      <c r="A40" s="338"/>
      <c r="B40" s="350"/>
      <c r="C40" s="316" t="s">
        <v>23</v>
      </c>
      <c r="D40" s="317"/>
      <c r="E40" s="14"/>
      <c r="F40" s="22">
        <v>519742</v>
      </c>
      <c r="G40" s="23">
        <v>474652</v>
      </c>
      <c r="H40" s="23">
        <v>464921</v>
      </c>
      <c r="I40" s="8"/>
    </row>
    <row r="41" spans="1:9" ht="26.25" customHeight="1">
      <c r="A41" s="338"/>
      <c r="B41" s="316" t="s">
        <v>24</v>
      </c>
      <c r="C41" s="317"/>
      <c r="D41" s="317"/>
      <c r="E41" s="14"/>
      <c r="F41" s="22">
        <v>233012</v>
      </c>
      <c r="G41" s="23">
        <v>269189</v>
      </c>
      <c r="H41" s="23">
        <v>242275</v>
      </c>
      <c r="I41" s="8"/>
    </row>
    <row r="42" spans="1:9" ht="26.25" customHeight="1" thickBot="1">
      <c r="A42" s="339"/>
      <c r="B42" s="322" t="s">
        <v>25</v>
      </c>
      <c r="C42" s="323"/>
      <c r="D42" s="323"/>
      <c r="E42" s="34"/>
      <c r="F42" s="40">
        <f>F37+F38+F41</f>
        <v>1620770</v>
      </c>
      <c r="G42" s="127">
        <f>G37+G38+G41</f>
        <v>1649462</v>
      </c>
      <c r="H42" s="41">
        <f>H37+H38+H41</f>
        <v>1560012</v>
      </c>
      <c r="I42" s="8"/>
    </row>
    <row r="43" spans="1:9" ht="26.25" customHeight="1">
      <c r="A43" s="337" t="s">
        <v>49</v>
      </c>
      <c r="B43" s="341" t="s">
        <v>52</v>
      </c>
      <c r="C43" s="340" t="s">
        <v>26</v>
      </c>
      <c r="D43" s="320"/>
      <c r="E43" s="9"/>
      <c r="F43" s="71" t="s">
        <v>184</v>
      </c>
      <c r="G43" s="112" t="s">
        <v>184</v>
      </c>
      <c r="H43" s="112" t="s">
        <v>184</v>
      </c>
      <c r="I43" s="8"/>
    </row>
    <row r="44" spans="1:9" ht="26.25" customHeight="1">
      <c r="A44" s="338"/>
      <c r="B44" s="342"/>
      <c r="C44" s="316" t="s">
        <v>67</v>
      </c>
      <c r="D44" s="317"/>
      <c r="E44" s="14"/>
      <c r="F44" s="22">
        <v>1890</v>
      </c>
      <c r="G44" s="23">
        <v>1890</v>
      </c>
      <c r="H44" s="23">
        <v>1890</v>
      </c>
      <c r="I44" s="8"/>
    </row>
    <row r="45" spans="1:9" ht="26.25" customHeight="1">
      <c r="A45" s="338"/>
      <c r="B45" s="342"/>
      <c r="C45" s="316" t="s">
        <v>27</v>
      </c>
      <c r="D45" s="317"/>
      <c r="E45" s="14"/>
      <c r="F45" s="66">
        <v>36617</v>
      </c>
      <c r="G45" s="67">
        <v>36617</v>
      </c>
      <c r="H45" s="67">
        <v>36617</v>
      </c>
      <c r="I45" s="8"/>
    </row>
    <row r="46" spans="1:9" ht="26.25" customHeight="1">
      <c r="A46" s="338"/>
      <c r="B46" s="342"/>
      <c r="C46" s="316" t="s">
        <v>68</v>
      </c>
      <c r="D46" s="317"/>
      <c r="E46" s="14"/>
      <c r="F46" s="31">
        <v>124.2</v>
      </c>
      <c r="G46" s="32">
        <v>123.3</v>
      </c>
      <c r="H46" s="32">
        <v>123.3</v>
      </c>
      <c r="I46" s="8"/>
    </row>
    <row r="47" spans="1:9" ht="26.25" customHeight="1">
      <c r="A47" s="338"/>
      <c r="B47" s="342"/>
      <c r="C47" s="316" t="s">
        <v>69</v>
      </c>
      <c r="D47" s="317"/>
      <c r="E47" s="14"/>
      <c r="F47" s="31">
        <v>126.4</v>
      </c>
      <c r="G47" s="32">
        <v>123.7</v>
      </c>
      <c r="H47" s="32">
        <v>119.6</v>
      </c>
      <c r="I47" s="8"/>
    </row>
    <row r="48" spans="1:9" ht="26.25" customHeight="1">
      <c r="A48" s="338"/>
      <c r="B48" s="342"/>
      <c r="C48" s="350" t="s">
        <v>152</v>
      </c>
      <c r="D48" s="13" t="s">
        <v>70</v>
      </c>
      <c r="E48" s="14"/>
      <c r="F48" s="31">
        <v>73.8</v>
      </c>
      <c r="G48" s="32">
        <v>76.1</v>
      </c>
      <c r="H48" s="32">
        <v>73.2</v>
      </c>
      <c r="I48" s="8"/>
    </row>
    <row r="49" spans="1:9" ht="26.25" customHeight="1">
      <c r="A49" s="338"/>
      <c r="B49" s="343"/>
      <c r="C49" s="350"/>
      <c r="D49" s="13" t="s">
        <v>71</v>
      </c>
      <c r="E49" s="14"/>
      <c r="F49" s="31">
        <v>52.7</v>
      </c>
      <c r="G49" s="32">
        <v>47.6</v>
      </c>
      <c r="H49" s="32">
        <v>46.3</v>
      </c>
      <c r="I49" s="8"/>
    </row>
    <row r="50" spans="1:9" ht="26.25" customHeight="1">
      <c r="A50" s="338"/>
      <c r="B50" s="344" t="s">
        <v>44</v>
      </c>
      <c r="C50" s="345"/>
      <c r="D50" s="13" t="s">
        <v>28</v>
      </c>
      <c r="E50" s="14"/>
      <c r="F50" s="31">
        <v>2.4</v>
      </c>
      <c r="G50" s="32">
        <v>3.2</v>
      </c>
      <c r="H50" s="32">
        <v>6</v>
      </c>
      <c r="I50" s="8"/>
    </row>
    <row r="51" spans="1:9" ht="26.25" customHeight="1">
      <c r="A51" s="338"/>
      <c r="B51" s="346"/>
      <c r="C51" s="347"/>
      <c r="D51" s="13" t="s">
        <v>117</v>
      </c>
      <c r="E51" s="14"/>
      <c r="F51" s="22">
        <v>255</v>
      </c>
      <c r="G51" s="23">
        <v>255</v>
      </c>
      <c r="H51" s="23">
        <v>255</v>
      </c>
      <c r="I51" s="8"/>
    </row>
    <row r="52" spans="1:9" ht="26.25" customHeight="1" thickBot="1">
      <c r="A52" s="339"/>
      <c r="B52" s="348"/>
      <c r="C52" s="349"/>
      <c r="D52" s="33" t="s">
        <v>29</v>
      </c>
      <c r="E52" s="34"/>
      <c r="F52" s="69">
        <v>27013</v>
      </c>
      <c r="G52" s="113">
        <v>27013</v>
      </c>
      <c r="H52" s="113">
        <v>27013</v>
      </c>
      <c r="I52" s="8"/>
    </row>
    <row r="53" spans="1:9" ht="26.25" customHeight="1">
      <c r="A53" s="337" t="s">
        <v>30</v>
      </c>
      <c r="B53" s="340" t="s">
        <v>31</v>
      </c>
      <c r="C53" s="320"/>
      <c r="D53" s="320"/>
      <c r="E53" s="9"/>
      <c r="F53" s="19">
        <v>10</v>
      </c>
      <c r="G53" s="20">
        <v>8</v>
      </c>
      <c r="H53" s="20">
        <v>7</v>
      </c>
      <c r="I53" s="8"/>
    </row>
    <row r="54" spans="1:9" ht="26.25" customHeight="1">
      <c r="A54" s="338"/>
      <c r="B54" s="316" t="s">
        <v>32</v>
      </c>
      <c r="C54" s="317"/>
      <c r="D54" s="317"/>
      <c r="E54" s="14"/>
      <c r="F54" s="22">
        <v>4</v>
      </c>
      <c r="G54" s="23">
        <v>5</v>
      </c>
      <c r="H54" s="23">
        <v>5</v>
      </c>
      <c r="I54" s="8"/>
    </row>
    <row r="55" spans="1:8" ht="26.25" customHeight="1" thickBot="1">
      <c r="A55" s="339"/>
      <c r="B55" s="322" t="s">
        <v>33</v>
      </c>
      <c r="C55" s="323"/>
      <c r="D55" s="323"/>
      <c r="E55" s="34"/>
      <c r="F55" s="40">
        <f>F53+F54</f>
        <v>14</v>
      </c>
      <c r="G55" s="127">
        <f>G53+G54</f>
        <v>13</v>
      </c>
      <c r="H55" s="41">
        <f>H53+H54</f>
        <v>12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2011-07-27T01:33:24Z</cp:lastPrinted>
  <dcterms:created xsi:type="dcterms:W3CDTF">2001-06-13T23:47:06Z</dcterms:created>
  <dcterms:modified xsi:type="dcterms:W3CDTF">2011-12-16T04:51:30Z</dcterms:modified>
  <cp:category/>
  <cp:version/>
  <cp:contentType/>
  <cp:contentStatus/>
</cp:coreProperties>
</file>