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stfs04\13050_高齢者福祉課$\02_室班フォルダ\法人・事業者支援班\300補助金\333介護テクノロジー定着支援事業費補助金\R7\01事前申請募集\HP\様式\"/>
    </mc:Choice>
  </mc:AlternateContent>
  <xr:revisionPtr revIDLastSave="0" documentId="13_ncr:1_{5BB15D2E-68A8-4B28-A3C8-2D7B48009C93}" xr6:coauthVersionLast="47" xr6:coauthVersionMax="47" xr10:uidLastSave="{00000000-0000-0000-0000-000000000000}"/>
  <bookViews>
    <workbookView xWindow="-108" yWindow="-108" windowWidth="23256" windowHeight="12456" tabRatio="826" firstSheet="8" activeTab="19" xr2:uid="{BACCA43F-F986-40AE-A88E-50FD98D9BC8E}"/>
  </bookViews>
  <sheets>
    <sheet name="所要額調書（総表）" sheetId="1" r:id="rId1"/>
    <sheet name="基本情報1" sheetId="4" r:id="rId2"/>
    <sheet name="個票1" sheetId="3" r:id="rId3"/>
    <sheet name="基本情報2" sheetId="5" r:id="rId4"/>
    <sheet name="個票2" sheetId="6" r:id="rId5"/>
    <sheet name="基本情報3" sheetId="7" r:id="rId6"/>
    <sheet name="個票3" sheetId="8" r:id="rId7"/>
    <sheet name="基本情報4" sheetId="9" r:id="rId8"/>
    <sheet name="個票4" sheetId="10" r:id="rId9"/>
    <sheet name="基本情報5" sheetId="11" r:id="rId10"/>
    <sheet name="個票5" sheetId="12" r:id="rId11"/>
    <sheet name="基本情報6" sheetId="13" r:id="rId12"/>
    <sheet name="個票6" sheetId="14" r:id="rId13"/>
    <sheet name="基本情報7" sheetId="15" r:id="rId14"/>
    <sheet name="個票7" sheetId="16" r:id="rId15"/>
    <sheet name="基本情報8" sheetId="17" r:id="rId16"/>
    <sheet name="個票8" sheetId="18" r:id="rId17"/>
    <sheet name="基本情報9" sheetId="19" r:id="rId18"/>
    <sheet name="個票9" sheetId="20" r:id="rId19"/>
    <sheet name="基本情報10" sheetId="21" r:id="rId20"/>
    <sheet name="個票10" sheetId="22" r:id="rId21"/>
    <sheet name="リスト" sheetId="2" r:id="rId22"/>
  </sheets>
  <definedNames>
    <definedName name="_xlnm.Print_Area" localSheetId="1">基本情報1!$A$1:$E$17</definedName>
    <definedName name="_xlnm.Print_Area" localSheetId="19">基本情報10!$A$1:$E$17</definedName>
    <definedName name="_xlnm.Print_Area" localSheetId="3">基本情報2!$A$1:$E$17</definedName>
    <definedName name="_xlnm.Print_Area" localSheetId="5">基本情報3!$A$1:$E$17</definedName>
    <definedName name="_xlnm.Print_Area" localSheetId="7">基本情報4!$A$1:$E$17</definedName>
    <definedName name="_xlnm.Print_Area" localSheetId="9">基本情報5!$A$1:$E$17</definedName>
    <definedName name="_xlnm.Print_Area" localSheetId="11">基本情報6!$A$1:$E$17</definedName>
    <definedName name="_xlnm.Print_Area" localSheetId="13">基本情報7!$A$1:$E$17</definedName>
    <definedName name="_xlnm.Print_Area" localSheetId="15">基本情報8!$A$1:$E$17</definedName>
    <definedName name="_xlnm.Print_Area" localSheetId="17">基本情報9!$A$1:$E$17</definedName>
    <definedName name="_xlnm.Print_Area" localSheetId="2">個票1!$A$1:$J$30</definedName>
    <definedName name="_xlnm.Print_Area" localSheetId="20">個票10!$A$1:$J$30</definedName>
    <definedName name="_xlnm.Print_Area" localSheetId="4">個票2!$A$1:$J$30</definedName>
    <definedName name="_xlnm.Print_Area" localSheetId="6">個票3!$A$1:$J$30</definedName>
    <definedName name="_xlnm.Print_Area" localSheetId="8">個票4!$A$1:$J$30</definedName>
    <definedName name="_xlnm.Print_Area" localSheetId="10">個票5!$A$1:$J$30</definedName>
    <definedName name="_xlnm.Print_Area" localSheetId="12">個票6!$A$1:$J$30</definedName>
    <definedName name="_xlnm.Print_Area" localSheetId="14">個票7!$A$1:$J$30</definedName>
    <definedName name="_xlnm.Print_Area" localSheetId="16">個票8!$A$1:$J$30</definedName>
    <definedName name="_xlnm.Print_Area" localSheetId="18">個票9!$A$1:$J$30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18" i="1"/>
  <c r="H17" i="1"/>
  <c r="H16" i="1"/>
  <c r="H15" i="1"/>
  <c r="H14" i="1"/>
  <c r="H13" i="1"/>
  <c r="H12" i="1"/>
  <c r="H11" i="1"/>
  <c r="H10" i="1"/>
  <c r="G19" i="1"/>
  <c r="G18" i="1"/>
  <c r="G17" i="1"/>
  <c r="G16" i="1"/>
  <c r="G15" i="1"/>
  <c r="G14" i="1"/>
  <c r="G13" i="1"/>
  <c r="G12" i="1"/>
  <c r="G11" i="1"/>
  <c r="F19" i="1"/>
  <c r="E19" i="1"/>
  <c r="D19" i="1"/>
  <c r="C19" i="1"/>
  <c r="B19" i="1"/>
  <c r="F18" i="1"/>
  <c r="E18" i="1"/>
  <c r="D18" i="1"/>
  <c r="C18" i="1"/>
  <c r="B18" i="1"/>
  <c r="F17" i="1"/>
  <c r="E17" i="1"/>
  <c r="D17" i="1"/>
  <c r="C17" i="1"/>
  <c r="B17" i="1"/>
  <c r="F16" i="1"/>
  <c r="E16" i="1"/>
  <c r="D16" i="1"/>
  <c r="C16" i="1"/>
  <c r="B16" i="1"/>
  <c r="F15" i="1"/>
  <c r="E15" i="1"/>
  <c r="D15" i="1"/>
  <c r="C15" i="1"/>
  <c r="B15" i="1"/>
  <c r="F14" i="1"/>
  <c r="E14" i="1"/>
  <c r="D14" i="1"/>
  <c r="C14" i="1"/>
  <c r="B14" i="1"/>
  <c r="F13" i="1"/>
  <c r="E13" i="1"/>
  <c r="D13" i="1"/>
  <c r="C13" i="1"/>
  <c r="B13" i="1"/>
  <c r="F12" i="1"/>
  <c r="E12" i="1"/>
  <c r="D12" i="1"/>
  <c r="C12" i="1"/>
  <c r="B12" i="1"/>
  <c r="F11" i="1"/>
  <c r="E11" i="1"/>
  <c r="D11" i="1"/>
  <c r="C11" i="1"/>
  <c r="B11" i="1"/>
  <c r="H26" i="22"/>
  <c r="F18" i="22" a="1"/>
  <c r="F18" i="22" s="1"/>
  <c r="G26" i="22" s="1"/>
  <c r="F14" i="22"/>
  <c r="F11" i="22"/>
  <c r="G11" i="22" s="1"/>
  <c r="I11" i="22" s="1"/>
  <c r="E11" i="22"/>
  <c r="F9" i="22"/>
  <c r="G9" i="22" s="1"/>
  <c r="I9" i="22" s="1"/>
  <c r="E9" i="22"/>
  <c r="F8" i="22"/>
  <c r="G8" i="22" s="1"/>
  <c r="I8" i="22" s="1"/>
  <c r="E8" i="22"/>
  <c r="F7" i="22"/>
  <c r="G7" i="22" s="1"/>
  <c r="I7" i="22" s="1"/>
  <c r="E7" i="22"/>
  <c r="F6" i="22"/>
  <c r="G6" i="22" s="1"/>
  <c r="I6" i="22" s="1"/>
  <c r="E6" i="22"/>
  <c r="F5" i="22"/>
  <c r="G5" i="22" s="1"/>
  <c r="I5" i="22" s="1"/>
  <c r="E5" i="22"/>
  <c r="H12" i="22" s="1"/>
  <c r="J14" i="22" s="1"/>
  <c r="F4" i="22"/>
  <c r="G4" i="22" s="1"/>
  <c r="I4" i="22" s="1"/>
  <c r="I12" i="22" s="1"/>
  <c r="E4" i="22"/>
  <c r="J1" i="22"/>
  <c r="F1" i="22"/>
  <c r="D1" i="22"/>
  <c r="E12" i="21"/>
  <c r="H26" i="20"/>
  <c r="F18" i="20" a="1"/>
  <c r="F18" i="20" s="1"/>
  <c r="G26" i="20" s="1"/>
  <c r="F14" i="20"/>
  <c r="H12" i="20"/>
  <c r="J14" i="20" s="1"/>
  <c r="F11" i="20"/>
  <c r="G11" i="20" s="1"/>
  <c r="I11" i="20" s="1"/>
  <c r="E11" i="20"/>
  <c r="F9" i="20"/>
  <c r="G9" i="20" s="1"/>
  <c r="I9" i="20" s="1"/>
  <c r="E9" i="20"/>
  <c r="F8" i="20"/>
  <c r="G8" i="20" s="1"/>
  <c r="I8" i="20" s="1"/>
  <c r="E8" i="20"/>
  <c r="F7" i="20"/>
  <c r="G7" i="20" s="1"/>
  <c r="I7" i="20" s="1"/>
  <c r="E7" i="20"/>
  <c r="F6" i="20"/>
  <c r="G6" i="20" s="1"/>
  <c r="I6" i="20" s="1"/>
  <c r="E6" i="20"/>
  <c r="F5" i="20"/>
  <c r="G5" i="20" s="1"/>
  <c r="I5" i="20" s="1"/>
  <c r="E5" i="20"/>
  <c r="F4" i="20"/>
  <c r="G4" i="20" s="1"/>
  <c r="I4" i="20" s="1"/>
  <c r="I12" i="20" s="1"/>
  <c r="E4" i="20"/>
  <c r="J1" i="20"/>
  <c r="F1" i="20"/>
  <c r="H1" i="20" s="1"/>
  <c r="D1" i="20"/>
  <c r="E12" i="19"/>
  <c r="H26" i="18"/>
  <c r="F18" i="18" a="1"/>
  <c r="F18" i="18" s="1"/>
  <c r="G26" i="18" s="1"/>
  <c r="F14" i="18"/>
  <c r="F11" i="18"/>
  <c r="G11" i="18" s="1"/>
  <c r="I11" i="18" s="1"/>
  <c r="E11" i="18"/>
  <c r="F9" i="18"/>
  <c r="G9" i="18" s="1"/>
  <c r="I9" i="18" s="1"/>
  <c r="E9" i="18"/>
  <c r="F8" i="18"/>
  <c r="G8" i="18" s="1"/>
  <c r="I8" i="18" s="1"/>
  <c r="E8" i="18"/>
  <c r="F7" i="18"/>
  <c r="G7" i="18" s="1"/>
  <c r="I7" i="18" s="1"/>
  <c r="E7" i="18"/>
  <c r="F6" i="18"/>
  <c r="G6" i="18" s="1"/>
  <c r="I6" i="18" s="1"/>
  <c r="E6" i="18"/>
  <c r="F5" i="18"/>
  <c r="G5" i="18" s="1"/>
  <c r="I5" i="18" s="1"/>
  <c r="E5" i="18"/>
  <c r="F4" i="18"/>
  <c r="G4" i="18" s="1"/>
  <c r="I4" i="18" s="1"/>
  <c r="I12" i="18" s="1"/>
  <c r="E4" i="18"/>
  <c r="H12" i="18" s="1"/>
  <c r="J1" i="18"/>
  <c r="H1" i="18"/>
  <c r="F1" i="18"/>
  <c r="D1" i="18"/>
  <c r="E12" i="17"/>
  <c r="H26" i="16"/>
  <c r="F18" i="16" a="1"/>
  <c r="F18" i="16" s="1"/>
  <c r="G26" i="16" s="1"/>
  <c r="F14" i="16"/>
  <c r="F11" i="16"/>
  <c r="G11" i="16" s="1"/>
  <c r="I11" i="16" s="1"/>
  <c r="E11" i="16"/>
  <c r="F9" i="16"/>
  <c r="G9" i="16" s="1"/>
  <c r="I9" i="16" s="1"/>
  <c r="E9" i="16"/>
  <c r="F8" i="16"/>
  <c r="G8" i="16" s="1"/>
  <c r="I8" i="16" s="1"/>
  <c r="E8" i="16"/>
  <c r="F7" i="16"/>
  <c r="G7" i="16" s="1"/>
  <c r="I7" i="16" s="1"/>
  <c r="E7" i="16"/>
  <c r="F6" i="16"/>
  <c r="G6" i="16" s="1"/>
  <c r="I6" i="16" s="1"/>
  <c r="E6" i="16"/>
  <c r="F5" i="16"/>
  <c r="G5" i="16" s="1"/>
  <c r="I5" i="16" s="1"/>
  <c r="E5" i="16"/>
  <c r="F4" i="16"/>
  <c r="G4" i="16" s="1"/>
  <c r="I4" i="16" s="1"/>
  <c r="E4" i="16"/>
  <c r="H12" i="16" s="1"/>
  <c r="J1" i="16"/>
  <c r="H1" i="16"/>
  <c r="F1" i="16"/>
  <c r="D1" i="16"/>
  <c r="E12" i="15"/>
  <c r="H26" i="14"/>
  <c r="F18" i="14" a="1"/>
  <c r="F18" i="14" s="1"/>
  <c r="G26" i="14" s="1"/>
  <c r="F14" i="14"/>
  <c r="H12" i="14"/>
  <c r="J14" i="14" s="1"/>
  <c r="F11" i="14"/>
  <c r="G11" i="14" s="1"/>
  <c r="I11" i="14" s="1"/>
  <c r="E11" i="14"/>
  <c r="F9" i="14"/>
  <c r="G9" i="14" s="1"/>
  <c r="I9" i="14" s="1"/>
  <c r="E9" i="14"/>
  <c r="F8" i="14"/>
  <c r="G8" i="14" s="1"/>
  <c r="I8" i="14" s="1"/>
  <c r="E8" i="14"/>
  <c r="F7" i="14"/>
  <c r="G7" i="14" s="1"/>
  <c r="I7" i="14" s="1"/>
  <c r="E7" i="14"/>
  <c r="F6" i="14"/>
  <c r="G6" i="14" s="1"/>
  <c r="I6" i="14" s="1"/>
  <c r="E6" i="14"/>
  <c r="F5" i="14"/>
  <c r="G5" i="14" s="1"/>
  <c r="I5" i="14" s="1"/>
  <c r="E5" i="14"/>
  <c r="F4" i="14"/>
  <c r="G4" i="14" s="1"/>
  <c r="I4" i="14" s="1"/>
  <c r="E4" i="14"/>
  <c r="J1" i="14"/>
  <c r="F1" i="14"/>
  <c r="D1" i="14"/>
  <c r="E12" i="13"/>
  <c r="H26" i="12"/>
  <c r="F18" i="12" a="1"/>
  <c r="F18" i="12" s="1"/>
  <c r="G26" i="12" s="1"/>
  <c r="F14" i="12"/>
  <c r="H12" i="12"/>
  <c r="G11" i="12"/>
  <c r="I11" i="12" s="1"/>
  <c r="F11" i="12"/>
  <c r="E11" i="12"/>
  <c r="F9" i="12"/>
  <c r="G9" i="12" s="1"/>
  <c r="I9" i="12" s="1"/>
  <c r="E9" i="12"/>
  <c r="G8" i="12"/>
  <c r="I8" i="12" s="1"/>
  <c r="F8" i="12"/>
  <c r="E8" i="12"/>
  <c r="F7" i="12"/>
  <c r="G7" i="12" s="1"/>
  <c r="I7" i="12" s="1"/>
  <c r="E7" i="12"/>
  <c r="G6" i="12"/>
  <c r="I6" i="12" s="1"/>
  <c r="F6" i="12"/>
  <c r="E6" i="12"/>
  <c r="F5" i="12"/>
  <c r="G5" i="12" s="1"/>
  <c r="I5" i="12" s="1"/>
  <c r="E5" i="12"/>
  <c r="G4" i="12"/>
  <c r="I4" i="12" s="1"/>
  <c r="F4" i="12"/>
  <c r="E4" i="12"/>
  <c r="J1" i="12"/>
  <c r="F1" i="12"/>
  <c r="D1" i="12"/>
  <c r="E12" i="11"/>
  <c r="H26" i="10"/>
  <c r="F18" i="10" a="1"/>
  <c r="F18" i="10" s="1"/>
  <c r="G26" i="10" s="1"/>
  <c r="D16" i="10"/>
  <c r="F14" i="10"/>
  <c r="H12" i="10"/>
  <c r="J14" i="10" s="1"/>
  <c r="F11" i="10"/>
  <c r="G11" i="10" s="1"/>
  <c r="I11" i="10" s="1"/>
  <c r="E11" i="10"/>
  <c r="F9" i="10"/>
  <c r="E9" i="10"/>
  <c r="G9" i="10" s="1"/>
  <c r="I9" i="10" s="1"/>
  <c r="F8" i="10"/>
  <c r="G8" i="10" s="1"/>
  <c r="I8" i="10" s="1"/>
  <c r="E8" i="10"/>
  <c r="F7" i="10"/>
  <c r="E7" i="10"/>
  <c r="G7" i="10" s="1"/>
  <c r="I7" i="10" s="1"/>
  <c r="F6" i="10"/>
  <c r="G6" i="10" s="1"/>
  <c r="I6" i="10" s="1"/>
  <c r="E6" i="10"/>
  <c r="F5" i="10"/>
  <c r="E5" i="10"/>
  <c r="G5" i="10" s="1"/>
  <c r="I5" i="10" s="1"/>
  <c r="F4" i="10"/>
  <c r="G4" i="10" s="1"/>
  <c r="I4" i="10" s="1"/>
  <c r="I12" i="10" s="1"/>
  <c r="E4" i="10"/>
  <c r="J1" i="10"/>
  <c r="F1" i="10"/>
  <c r="D2" i="10" s="1"/>
  <c r="D1" i="10"/>
  <c r="E12" i="9"/>
  <c r="H26" i="8"/>
  <c r="F18" i="8" a="1"/>
  <c r="F18" i="8" s="1"/>
  <c r="G26" i="8" s="1"/>
  <c r="F14" i="8"/>
  <c r="H12" i="8"/>
  <c r="I11" i="8"/>
  <c r="G11" i="8"/>
  <c r="F11" i="8"/>
  <c r="E11" i="8"/>
  <c r="F9" i="8"/>
  <c r="G9" i="8" s="1"/>
  <c r="I9" i="8" s="1"/>
  <c r="E9" i="8"/>
  <c r="I8" i="8"/>
  <c r="G8" i="8"/>
  <c r="F8" i="8"/>
  <c r="E8" i="8"/>
  <c r="F7" i="8"/>
  <c r="G7" i="8" s="1"/>
  <c r="I7" i="8" s="1"/>
  <c r="E7" i="8"/>
  <c r="I6" i="8"/>
  <c r="G6" i="8"/>
  <c r="F6" i="8"/>
  <c r="E6" i="8"/>
  <c r="F5" i="8"/>
  <c r="G5" i="8" s="1"/>
  <c r="I5" i="8" s="1"/>
  <c r="E5" i="8"/>
  <c r="I4" i="8"/>
  <c r="G4" i="8"/>
  <c r="F4" i="8"/>
  <c r="E4" i="8"/>
  <c r="J1" i="8"/>
  <c r="F1" i="8"/>
  <c r="D1" i="8"/>
  <c r="E12" i="7"/>
  <c r="H26" i="6"/>
  <c r="F18" i="6" a="1"/>
  <c r="F18" i="6" s="1"/>
  <c r="G26" i="6" s="1"/>
  <c r="D16" i="6"/>
  <c r="F14" i="6"/>
  <c r="H12" i="6"/>
  <c r="G11" i="6"/>
  <c r="I11" i="6" s="1"/>
  <c r="F11" i="6"/>
  <c r="E11" i="6"/>
  <c r="F9" i="6"/>
  <c r="G9" i="6" s="1"/>
  <c r="I9" i="6" s="1"/>
  <c r="E9" i="6"/>
  <c r="G8" i="6"/>
  <c r="I8" i="6" s="1"/>
  <c r="F8" i="6"/>
  <c r="E8" i="6"/>
  <c r="F7" i="6"/>
  <c r="G7" i="6" s="1"/>
  <c r="I7" i="6" s="1"/>
  <c r="E7" i="6"/>
  <c r="G6" i="6"/>
  <c r="I6" i="6" s="1"/>
  <c r="F6" i="6"/>
  <c r="E6" i="6"/>
  <c r="F5" i="6"/>
  <c r="G5" i="6" s="1"/>
  <c r="I5" i="6" s="1"/>
  <c r="E5" i="6"/>
  <c r="G4" i="6"/>
  <c r="I4" i="6" s="1"/>
  <c r="F4" i="6"/>
  <c r="E4" i="6"/>
  <c r="J1" i="6"/>
  <c r="F1" i="6"/>
  <c r="D1" i="6"/>
  <c r="E12" i="5"/>
  <c r="E10" i="1"/>
  <c r="I14" i="22" l="1"/>
  <c r="H14" i="22"/>
  <c r="J28" i="22"/>
  <c r="J30" i="22" s="1"/>
  <c r="J26" i="22"/>
  <c r="D16" i="22"/>
  <c r="H1" i="22"/>
  <c r="D2" i="22"/>
  <c r="I14" i="20"/>
  <c r="H14" i="20"/>
  <c r="J28" i="20"/>
  <c r="J30" i="20" s="1"/>
  <c r="J26" i="20"/>
  <c r="D16" i="20"/>
  <c r="D2" i="20"/>
  <c r="I14" i="18"/>
  <c r="H14" i="18"/>
  <c r="J14" i="18"/>
  <c r="J28" i="18"/>
  <c r="J30" i="18" s="1"/>
  <c r="J26" i="18"/>
  <c r="D16" i="18"/>
  <c r="D2" i="18"/>
  <c r="I12" i="16"/>
  <c r="J14" i="16"/>
  <c r="J28" i="16"/>
  <c r="J30" i="16" s="1"/>
  <c r="J26" i="16"/>
  <c r="D16" i="16"/>
  <c r="D2" i="16"/>
  <c r="J28" i="14"/>
  <c r="J30" i="14" s="1"/>
  <c r="J26" i="14"/>
  <c r="I12" i="14"/>
  <c r="D16" i="14"/>
  <c r="H1" i="14"/>
  <c r="D2" i="14"/>
  <c r="J14" i="12"/>
  <c r="I12" i="12"/>
  <c r="J28" i="12"/>
  <c r="J30" i="12" s="1"/>
  <c r="J26" i="12"/>
  <c r="D16" i="12"/>
  <c r="H1" i="12"/>
  <c r="D2" i="12"/>
  <c r="I14" i="10"/>
  <c r="H14" i="10"/>
  <c r="J28" i="10"/>
  <c r="J30" i="10" s="1"/>
  <c r="J26" i="10"/>
  <c r="H1" i="10"/>
  <c r="J14" i="8"/>
  <c r="J28" i="8"/>
  <c r="J30" i="8" s="1"/>
  <c r="J26" i="8"/>
  <c r="I12" i="8"/>
  <c r="D16" i="8"/>
  <c r="H1" i="8"/>
  <c r="J14" i="6"/>
  <c r="D2" i="8"/>
  <c r="J30" i="6"/>
  <c r="I12" i="6"/>
  <c r="J28" i="6"/>
  <c r="J26" i="6"/>
  <c r="D2" i="6"/>
  <c r="H1" i="6"/>
  <c r="I14" i="16" l="1"/>
  <c r="H14" i="16"/>
  <c r="I14" i="14"/>
  <c r="H14" i="14"/>
  <c r="I14" i="12"/>
  <c r="H14" i="12"/>
  <c r="H14" i="8"/>
  <c r="I14" i="8"/>
  <c r="I14" i="6"/>
  <c r="H14" i="6"/>
  <c r="B10" i="1" l="1"/>
  <c r="F10" i="1"/>
  <c r="G10" i="1" s="1"/>
  <c r="D10" i="1"/>
  <c r="C10" i="1"/>
  <c r="E12" i="4" l="1"/>
  <c r="H26" i="3" l="1"/>
  <c r="F14" i="3" l="1"/>
  <c r="F18" i="3" l="1" a="1"/>
  <c r="F18" i="3" s="1"/>
  <c r="G26" i="3" s="1"/>
  <c r="J28" i="3" l="1"/>
  <c r="J26" i="3"/>
  <c r="E8" i="3"/>
  <c r="F9" i="3"/>
  <c r="E9" i="3"/>
  <c r="F8" i="3"/>
  <c r="F7" i="3"/>
  <c r="F6" i="3"/>
  <c r="F5" i="3"/>
  <c r="F4" i="3"/>
  <c r="J1" i="3"/>
  <c r="F11" i="3"/>
  <c r="F1" i="3"/>
  <c r="D2" i="3" s="1"/>
  <c r="D1" i="3"/>
  <c r="H1" i="3" l="1"/>
  <c r="D16" i="3"/>
  <c r="G8" i="3"/>
  <c r="I8" i="3" s="1"/>
  <c r="G9" i="3"/>
  <c r="I9" i="3" s="1"/>
  <c r="E11" i="3"/>
  <c r="E7" i="3"/>
  <c r="E6" i="3"/>
  <c r="E5" i="3"/>
  <c r="E4" i="3"/>
  <c r="H12" i="3" s="1"/>
  <c r="J14" i="3" l="1"/>
  <c r="G11" i="3"/>
  <c r="I11" i="3" s="1"/>
  <c r="G5" i="3"/>
  <c r="I5" i="3" s="1"/>
  <c r="G6" i="3"/>
  <c r="I6" i="3" s="1"/>
  <c r="G7" i="3"/>
  <c r="I7" i="3" s="1"/>
  <c r="G4" i="3"/>
  <c r="I4" i="3" s="1"/>
  <c r="I12" i="3" l="1"/>
  <c r="I14" i="3" l="1"/>
  <c r="J30" i="3" s="1"/>
  <c r="H14"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<sst xmlns="http://schemas.openxmlformats.org/spreadsheetml/2006/main" count="895" uniqueCount="175">
  <si>
    <t>短期入所生活介護</t>
  </si>
  <si>
    <t>法人名</t>
    <rPh sb="0" eb="3">
      <t>ホウジンメイ</t>
    </rPh>
    <phoneticPr fontId="1"/>
  </si>
  <si>
    <t>代表者職</t>
    <rPh sb="0" eb="3">
      <t>ダイヒョウシャ</t>
    </rPh>
    <rPh sb="3" eb="4">
      <t>ショク</t>
    </rPh>
    <phoneticPr fontId="1"/>
  </si>
  <si>
    <t>代表者氏名</t>
    <rPh sb="0" eb="5">
      <t>ダイヒョウシャシメイ</t>
    </rPh>
    <phoneticPr fontId="1"/>
  </si>
  <si>
    <t>法人所在地</t>
    <rPh sb="0" eb="5">
      <t>ホウジンショザイチ</t>
    </rPh>
    <phoneticPr fontId="1"/>
  </si>
  <si>
    <t>事業所名</t>
    <rPh sb="0" eb="4">
      <t>ジギョウショメイ</t>
    </rPh>
    <phoneticPr fontId="1"/>
  </si>
  <si>
    <t>担当者</t>
    <rPh sb="0" eb="3">
      <t>タントウシャ</t>
    </rPh>
    <phoneticPr fontId="1"/>
  </si>
  <si>
    <t>担当者連絡先</t>
    <rPh sb="0" eb="6">
      <t>タントウシャレンラクサキ</t>
    </rPh>
    <phoneticPr fontId="1"/>
  </si>
  <si>
    <t>事業所住所</t>
    <rPh sb="0" eb="3">
      <t>ジギョウショ</t>
    </rPh>
    <rPh sb="3" eb="5">
      <t>ジュウショ</t>
    </rPh>
    <phoneticPr fontId="1"/>
  </si>
  <si>
    <t>事業所名</t>
    <rPh sb="0" eb="3">
      <t>ジギョウショ</t>
    </rPh>
    <rPh sb="3" eb="4">
      <t>メイ</t>
    </rPh>
    <phoneticPr fontId="1"/>
  </si>
  <si>
    <t>事業所所在地</t>
    <rPh sb="0" eb="3">
      <t>ジギョウショ</t>
    </rPh>
    <rPh sb="3" eb="6">
      <t>ショザイチ</t>
    </rPh>
    <phoneticPr fontId="1"/>
  </si>
  <si>
    <t>小規模多機能型居宅介護</t>
  </si>
  <si>
    <t>認知症対応型共同生活介護</t>
  </si>
  <si>
    <t>介護老人福祉施設</t>
  </si>
  <si>
    <t>介護老人保健施設</t>
  </si>
  <si>
    <t>介護医療院</t>
  </si>
  <si>
    <t>介護予防短期入所生活介護</t>
  </si>
  <si>
    <t>介護予防短期入所療養介護</t>
  </si>
  <si>
    <t>介護予防特定施設入居者生活介護</t>
  </si>
  <si>
    <t>介護予防小規模多機能型居宅介護</t>
  </si>
  <si>
    <t>介護予防認知症対応型共同生活介護</t>
  </si>
  <si>
    <t>利用者の安全並びに介護サービスの質の確保及び職員の負担軽減に資する方策を検討するための委員会　設置が補助要件</t>
    <rPh sb="47" eb="49">
      <t>セッチ</t>
    </rPh>
    <rPh sb="50" eb="54">
      <t>ホジョヨウケン</t>
    </rPh>
    <phoneticPr fontId="1"/>
  </si>
  <si>
    <t>居宅療養管理指導</t>
  </si>
  <si>
    <t>訪問入浴介護</t>
  </si>
  <si>
    <t>訪問看護</t>
  </si>
  <si>
    <t>訪問リハビリテーション</t>
  </si>
  <si>
    <t>通所介護</t>
  </si>
  <si>
    <t>通所リハビリテーション</t>
  </si>
  <si>
    <t>福祉用具貸与</t>
  </si>
  <si>
    <t>夜間対応型訪問介護</t>
  </si>
  <si>
    <t>定期巡回・随時対応型訪問介護看護</t>
  </si>
  <si>
    <t>認知症対応型通所介護</t>
  </si>
  <si>
    <t>地域密着型通所介護</t>
  </si>
  <si>
    <t>看護小規模多機能型居宅介護</t>
  </si>
  <si>
    <t>特定施設入居者生活介護（短期利用）</t>
  </si>
  <si>
    <t>地域密着型特定施設入居者生活介護（短期利用）</t>
  </si>
  <si>
    <t>認知症対応型共同生活介護（短期利用）</t>
  </si>
  <si>
    <t>居宅介護支援</t>
  </si>
  <si>
    <t>介護予防訪問入浴介護</t>
  </si>
  <si>
    <t>介護予防訪問看護</t>
  </si>
  <si>
    <t>介護予防訪問リハビリテーション</t>
  </si>
  <si>
    <t>介護予防通所リハビリテーション</t>
  </si>
  <si>
    <t>介護予防福祉用具貸与</t>
  </si>
  <si>
    <t>介護予防短期入所療養介護（介護老人保健施設）</t>
  </si>
  <si>
    <t>介護予防短期入所療養介護（介護療養型医療施設等）</t>
  </si>
  <si>
    <t>介護予防短期入所療養介護（介護医療院）</t>
  </si>
  <si>
    <t>介護予防居宅療養管理指導</t>
  </si>
  <si>
    <t>介護予防認知症対応型通所介護</t>
  </si>
  <si>
    <t>介護予防小規模多機能型居宅介護（短期利用）</t>
  </si>
  <si>
    <t>介護予防認知症対応型共同生活介護（短期利用）</t>
  </si>
  <si>
    <t>介護予防支援</t>
  </si>
  <si>
    <t>令和7年度までにケアプランデータ連携システムの利用開始　補助要件</t>
    <rPh sb="0" eb="2">
      <t>レイワ</t>
    </rPh>
    <rPh sb="3" eb="5">
      <t>ネンド</t>
    </rPh>
    <rPh sb="16" eb="18">
      <t>レンケイ</t>
    </rPh>
    <rPh sb="23" eb="25">
      <t>リヨウ</t>
    </rPh>
    <rPh sb="25" eb="27">
      <t>カイシ</t>
    </rPh>
    <rPh sb="28" eb="32">
      <t>ホジョヨウケン</t>
    </rPh>
    <phoneticPr fontId="1"/>
  </si>
  <si>
    <t>訪問型サービス(みなし、独自、独自／定率、独自／定額）</t>
    <phoneticPr fontId="1"/>
  </si>
  <si>
    <t>通所型サービス(みなし、独自、独自／定率、独自／定額）</t>
    <phoneticPr fontId="1"/>
  </si>
  <si>
    <t>通所・居宅</t>
    <rPh sb="0" eb="2">
      <t>ツウショ</t>
    </rPh>
    <rPh sb="3" eb="5">
      <t>キョタク</t>
    </rPh>
    <phoneticPr fontId="1"/>
  </si>
  <si>
    <t>入所</t>
    <rPh sb="0" eb="2">
      <t>ニュウショ</t>
    </rPh>
    <phoneticPr fontId="1"/>
  </si>
  <si>
    <t>短期入所</t>
    <rPh sb="0" eb="4">
      <t>タンキニュウショ</t>
    </rPh>
    <phoneticPr fontId="1"/>
  </si>
  <si>
    <t>介護予防</t>
    <rPh sb="0" eb="4">
      <t>カイゴヨボウ</t>
    </rPh>
    <phoneticPr fontId="1"/>
  </si>
  <si>
    <t>その他</t>
    <rPh sb="2" eb="3">
      <t>ホカ</t>
    </rPh>
    <phoneticPr fontId="1"/>
  </si>
  <si>
    <t>短期入所療養介護（介護老人保健施設）</t>
  </si>
  <si>
    <t>短期入所療養介護（介護療養型医療施設）</t>
  </si>
  <si>
    <t>訪問介護</t>
  </si>
  <si>
    <t>通所介護（療養通所介護）</t>
  </si>
  <si>
    <t>特定施設入居者生活介護（有料老人ホーム）</t>
  </si>
  <si>
    <t>特定施設入居者生活介護（軽費老人ホーム）</t>
  </si>
  <si>
    <t>特定施設入居者生活介護（サービス付き高齢者向け住宅）</t>
  </si>
  <si>
    <t>特定施設入居者生活介護（有料老人ホーム・外部サービス利用型）</t>
  </si>
  <si>
    <t>特定施設入居者生活介護（軽費老人ホーム・外部サービス利用型）</t>
  </si>
  <si>
    <t>特定施設入居者生活介護（サービス付き高齢者向け住宅・外部サービス利用型）</t>
  </si>
  <si>
    <t>地域密着型特定施設入居者生活介護（有料老人ホーム）</t>
  </si>
  <si>
    <t>地域密着型特定施設入居者生活介護（軽費老人ホーム</t>
  </si>
  <si>
    <t>地域密着型特定施設入居者生活介護（軽費老人ホーム）</t>
  </si>
  <si>
    <t>地域密着型特定施設入居者生活介護（サービス付き高齢者向け住宅）</t>
  </si>
  <si>
    <t>地域密着型介護老人福祉施設入居者生活介護</t>
  </si>
  <si>
    <t>特定福祉用具販売</t>
  </si>
  <si>
    <t>短期入所療養介護（介護医療院）</t>
  </si>
  <si>
    <t>サービス種別①</t>
    <rPh sb="4" eb="6">
      <t>シュベツ</t>
    </rPh>
    <phoneticPr fontId="1"/>
  </si>
  <si>
    <t>サービス種別②</t>
    <rPh sb="4" eb="6">
      <t>シュベツ</t>
    </rPh>
    <phoneticPr fontId="1"/>
  </si>
  <si>
    <t>常勤換算職員数</t>
    <rPh sb="0" eb="4">
      <t>ジョウキンカンサン</t>
    </rPh>
    <rPh sb="4" eb="7">
      <t>ショクインスウ</t>
    </rPh>
    <phoneticPr fontId="1"/>
  </si>
  <si>
    <t>10名以下</t>
    <rPh sb="2" eb="3">
      <t>メイ</t>
    </rPh>
    <rPh sb="3" eb="5">
      <t>イカ</t>
    </rPh>
    <phoneticPr fontId="1"/>
  </si>
  <si>
    <t>11～20名</t>
    <rPh sb="5" eb="6">
      <t>メイ</t>
    </rPh>
    <phoneticPr fontId="1"/>
  </si>
  <si>
    <t>21～30名</t>
    <rPh sb="5" eb="6">
      <t>メイ</t>
    </rPh>
    <phoneticPr fontId="1"/>
  </si>
  <si>
    <t>31名以上</t>
    <rPh sb="2" eb="3">
      <t>メイ</t>
    </rPh>
    <rPh sb="3" eb="5">
      <t>イジョウ</t>
    </rPh>
    <phoneticPr fontId="1"/>
  </si>
  <si>
    <t>常勤職員数
※リストから選択</t>
    <rPh sb="0" eb="2">
      <t>ジョウキン</t>
    </rPh>
    <rPh sb="2" eb="5">
      <t>ショクインスウ</t>
    </rPh>
    <rPh sb="12" eb="14">
      <t>センタク</t>
    </rPh>
    <phoneticPr fontId="1"/>
  </si>
  <si>
    <t>入居又は利用定員
※人数を記入</t>
    <rPh sb="0" eb="2">
      <t>ニュウキョ</t>
    </rPh>
    <rPh sb="2" eb="3">
      <t>マタ</t>
    </rPh>
    <rPh sb="4" eb="6">
      <t>リヨウ</t>
    </rPh>
    <rPh sb="6" eb="8">
      <t>テイイン</t>
    </rPh>
    <rPh sb="10" eb="12">
      <t>ニンズウ</t>
    </rPh>
    <rPh sb="13" eb="15">
      <t>キニュウ</t>
    </rPh>
    <phoneticPr fontId="1"/>
  </si>
  <si>
    <t>軽費老人ホーム（特定なし）</t>
    <rPh sb="0" eb="4">
      <t>ケイヒロウジン</t>
    </rPh>
    <rPh sb="8" eb="10">
      <t>トクテイ</t>
    </rPh>
    <phoneticPr fontId="1"/>
  </si>
  <si>
    <t>養護老人ホーム（特定なし）</t>
    <rPh sb="0" eb="4">
      <t>ヨウゴロウジン</t>
    </rPh>
    <rPh sb="8" eb="10">
      <t>トクテイ</t>
    </rPh>
    <phoneticPr fontId="1"/>
  </si>
  <si>
    <t>はい</t>
    <phoneticPr fontId="1"/>
  </si>
  <si>
    <t>いいえ</t>
    <phoneticPr fontId="1"/>
  </si>
  <si>
    <t>ケアプランデータ連携システム、事業所以上とデータ連携実施（5万円加算）</t>
    <rPh sb="8" eb="10">
      <t>レンケイ</t>
    </rPh>
    <rPh sb="15" eb="20">
      <t>ジギョウショイジョウ</t>
    </rPh>
    <rPh sb="24" eb="26">
      <t>レンケイ</t>
    </rPh>
    <rPh sb="26" eb="28">
      <t>ジッシ</t>
    </rPh>
    <rPh sb="30" eb="32">
      <t>マンエン</t>
    </rPh>
    <rPh sb="32" eb="34">
      <t>カサン</t>
    </rPh>
    <phoneticPr fontId="1"/>
  </si>
  <si>
    <t>ケアプランデータ連携システムにより５事業所と連携しているか（介護ソフトの場合基準額に5万円加算）</t>
    <rPh sb="8" eb="10">
      <t>レンケイ</t>
    </rPh>
    <rPh sb="18" eb="21">
      <t>ジギョウショ</t>
    </rPh>
    <rPh sb="22" eb="24">
      <t>レンケイ</t>
    </rPh>
    <rPh sb="30" eb="32">
      <t>カイゴ</t>
    </rPh>
    <rPh sb="36" eb="38">
      <t>バアイ</t>
    </rPh>
    <rPh sb="38" eb="41">
      <t>キジュンガク</t>
    </rPh>
    <rPh sb="43" eb="45">
      <t>マンエン</t>
    </rPh>
    <rPh sb="45" eb="47">
      <t>カサン</t>
    </rPh>
    <phoneticPr fontId="1"/>
  </si>
  <si>
    <r>
      <t xml:space="preserve">「はい」の場合5事業所記載
</t>
    </r>
    <r>
      <rPr>
        <sz val="9"/>
        <color theme="1"/>
        <rFont val="ＭＳ ゴシック"/>
        <family val="3"/>
        <charset val="128"/>
      </rPr>
      <t>※5事業所以上と連携している場合は任意の5事業所を記載する。</t>
    </r>
    <rPh sb="5" eb="7">
      <t>バアイ</t>
    </rPh>
    <rPh sb="8" eb="11">
      <t>ジギョウショ</t>
    </rPh>
    <rPh sb="11" eb="13">
      <t>キサイ</t>
    </rPh>
    <rPh sb="16" eb="19">
      <t>ジギョウショ</t>
    </rPh>
    <rPh sb="19" eb="21">
      <t>イジョウ</t>
    </rPh>
    <rPh sb="22" eb="24">
      <t>レンケイ</t>
    </rPh>
    <rPh sb="28" eb="30">
      <t>バアイ</t>
    </rPh>
    <rPh sb="31" eb="33">
      <t>ニンイ</t>
    </rPh>
    <rPh sb="35" eb="38">
      <t>ジギョウショ</t>
    </rPh>
    <rPh sb="39" eb="41">
      <t>キサイ</t>
    </rPh>
    <phoneticPr fontId="1"/>
  </si>
  <si>
    <t>基本情報</t>
    <rPh sb="0" eb="4">
      <t>キホンジョウホウ</t>
    </rPh>
    <phoneticPr fontId="1"/>
  </si>
  <si>
    <t>補助要件</t>
    <rPh sb="0" eb="4">
      <t>ホジョヨウケン</t>
    </rPh>
    <phoneticPr fontId="1"/>
  </si>
  <si>
    <t>介護テクノロジーの導入支援</t>
    <rPh sb="0" eb="2">
      <t>カイゴ</t>
    </rPh>
    <rPh sb="9" eb="13">
      <t>ドウニュウシエン</t>
    </rPh>
    <phoneticPr fontId="1"/>
  </si>
  <si>
    <t>移乗支援</t>
    <rPh sb="0" eb="4">
      <t>イジョウシエン</t>
    </rPh>
    <phoneticPr fontId="1"/>
  </si>
  <si>
    <t>移動支援</t>
    <rPh sb="0" eb="2">
      <t>イドウ</t>
    </rPh>
    <rPh sb="2" eb="4">
      <t>シエン</t>
    </rPh>
    <phoneticPr fontId="1"/>
  </si>
  <si>
    <t>排泄支援</t>
    <rPh sb="0" eb="2">
      <t>ハイセツ</t>
    </rPh>
    <rPh sb="2" eb="4">
      <t>シエン</t>
    </rPh>
    <phoneticPr fontId="1"/>
  </si>
  <si>
    <t>入浴支援</t>
    <rPh sb="0" eb="4">
      <t>ニュウヨクシエン</t>
    </rPh>
    <phoneticPr fontId="1"/>
  </si>
  <si>
    <t>見守りコミュニケーション</t>
    <rPh sb="0" eb="2">
      <t>ミマモ</t>
    </rPh>
    <phoneticPr fontId="1"/>
  </si>
  <si>
    <t>介護業務支援</t>
    <rPh sb="0" eb="6">
      <t>カイゴギョウムシエン</t>
    </rPh>
    <phoneticPr fontId="1"/>
  </si>
  <si>
    <t>機能訓練支援</t>
    <rPh sb="0" eb="2">
      <t>キノウ</t>
    </rPh>
    <rPh sb="2" eb="4">
      <t>クンレン</t>
    </rPh>
    <rPh sb="4" eb="6">
      <t>シエン</t>
    </rPh>
    <phoneticPr fontId="1"/>
  </si>
  <si>
    <t>食事・栄養管理支援</t>
    <rPh sb="0" eb="2">
      <t>ショクジ</t>
    </rPh>
    <rPh sb="3" eb="5">
      <t>エイヨウ</t>
    </rPh>
    <rPh sb="5" eb="7">
      <t>カンリ</t>
    </rPh>
    <rPh sb="7" eb="9">
      <t>シエン</t>
    </rPh>
    <phoneticPr fontId="1"/>
  </si>
  <si>
    <t>認知症生活支援・認知症ケア支援</t>
    <rPh sb="0" eb="3">
      <t>ニンチショウ</t>
    </rPh>
    <rPh sb="3" eb="5">
      <t>セイカツ</t>
    </rPh>
    <rPh sb="5" eb="7">
      <t>シエン</t>
    </rPh>
    <rPh sb="8" eb="11">
      <t>ニンチショウ</t>
    </rPh>
    <rPh sb="13" eb="15">
      <t>シエン</t>
    </rPh>
    <phoneticPr fontId="1"/>
  </si>
  <si>
    <t>その他</t>
    <rPh sb="2" eb="3">
      <t>ホカ</t>
    </rPh>
    <phoneticPr fontId="1"/>
  </si>
  <si>
    <t>介護業務支援（介護ソフト・ライセンスあり）</t>
    <rPh sb="0" eb="6">
      <t>カイゴギョウムシエン</t>
    </rPh>
    <rPh sb="7" eb="9">
      <t>カイゴ</t>
    </rPh>
    <phoneticPr fontId="1"/>
  </si>
  <si>
    <t>介護業務支援（介護ソフト・ライセンスなし）</t>
    <rPh sb="0" eb="6">
      <t>カイゴギョウムシエン</t>
    </rPh>
    <rPh sb="7" eb="9">
      <t>カイゴ</t>
    </rPh>
    <phoneticPr fontId="1"/>
  </si>
  <si>
    <t>導入機器等と一体的に使用するための情報端末</t>
    <rPh sb="0" eb="5">
      <t>ドウニュウキキナド</t>
    </rPh>
    <rPh sb="6" eb="9">
      <t>イッタイテキ</t>
    </rPh>
    <rPh sb="10" eb="12">
      <t>シヨウ</t>
    </rPh>
    <rPh sb="17" eb="19">
      <t>ジョウホウ</t>
    </rPh>
    <rPh sb="19" eb="21">
      <t>タンマツ</t>
    </rPh>
    <phoneticPr fontId="1"/>
  </si>
  <si>
    <t>申請補助金種別</t>
    <rPh sb="0" eb="7">
      <t>シンセイホジョキンシュベツ</t>
    </rPh>
    <phoneticPr fontId="1"/>
  </si>
  <si>
    <t>介護テクノロジーの導入支援</t>
    <rPh sb="0" eb="2">
      <t>カイゴ</t>
    </rPh>
    <rPh sb="9" eb="13">
      <t>ドウニュウシエン</t>
    </rPh>
    <phoneticPr fontId="1"/>
  </si>
  <si>
    <t>介護テクノロジーパッケージ型導入支援</t>
    <rPh sb="0" eb="2">
      <t>カイゴ</t>
    </rPh>
    <rPh sb="13" eb="14">
      <t>ガタ</t>
    </rPh>
    <rPh sb="14" eb="18">
      <t>ドウニュウシエン</t>
    </rPh>
    <phoneticPr fontId="1"/>
  </si>
  <si>
    <t>5事業所記入してください。
※5事業所連携の場合は任意に5事業所選出してください。</t>
    <rPh sb="16" eb="19">
      <t>ジギョウショ</t>
    </rPh>
    <rPh sb="19" eb="21">
      <t>レンケイ</t>
    </rPh>
    <rPh sb="22" eb="24">
      <t>バアイ</t>
    </rPh>
    <rPh sb="25" eb="27">
      <t>ニンイ</t>
    </rPh>
    <rPh sb="29" eb="32">
      <t>ジギョウショ</t>
    </rPh>
    <rPh sb="32" eb="34">
      <t>センシュツ</t>
    </rPh>
    <phoneticPr fontId="1"/>
  </si>
  <si>
    <t>No．</t>
    <phoneticPr fontId="10"/>
  </si>
  <si>
    <t>1-1</t>
    <phoneticPr fontId="1"/>
  </si>
  <si>
    <t>1-2</t>
    <phoneticPr fontId="1"/>
  </si>
  <si>
    <t>1-3</t>
  </si>
  <si>
    <t>1-4</t>
  </si>
  <si>
    <t>1-5</t>
    <phoneticPr fontId="1"/>
  </si>
  <si>
    <t>1.上限台数チェック
※県記載欄</t>
    <rPh sb="2" eb="6">
      <t>ジョウゲンダイスウ</t>
    </rPh>
    <rPh sb="12" eb="13">
      <t>ケン</t>
    </rPh>
    <rPh sb="13" eb="15">
      <t>キサイ</t>
    </rPh>
    <rPh sb="15" eb="16">
      <t>ラン</t>
    </rPh>
    <phoneticPr fontId="10"/>
  </si>
  <si>
    <t>2.調整額
※県記載欄</t>
    <rPh sb="2" eb="5">
      <t>チョウセイガク</t>
    </rPh>
    <rPh sb="7" eb="8">
      <t>ケン</t>
    </rPh>
    <rPh sb="8" eb="10">
      <t>キサイ</t>
    </rPh>
    <rPh sb="10" eb="11">
      <t>ラン</t>
    </rPh>
    <phoneticPr fontId="10"/>
  </si>
  <si>
    <t>3.調整後補助申請額
※県記載欄</t>
    <rPh sb="2" eb="5">
      <t>チョウセイゴ</t>
    </rPh>
    <rPh sb="5" eb="7">
      <t>ホジョ</t>
    </rPh>
    <rPh sb="7" eb="9">
      <t>シンセイ</t>
    </rPh>
    <rPh sb="9" eb="10">
      <t>ガク</t>
    </rPh>
    <phoneticPr fontId="10"/>
  </si>
  <si>
    <t>基本情報</t>
    <rPh sb="0" eb="4">
      <t>キホンジョウホウ</t>
    </rPh>
    <phoneticPr fontId="1"/>
  </si>
  <si>
    <t>その他（ソフト・インカム）</t>
    <rPh sb="2" eb="3">
      <t>ホカ</t>
    </rPh>
    <phoneticPr fontId="1"/>
  </si>
  <si>
    <t>介護保険事業所番号</t>
    <rPh sb="0" eb="4">
      <t>カイゴホケン</t>
    </rPh>
    <rPh sb="4" eb="7">
      <t>ジギョウショ</t>
    </rPh>
    <rPh sb="7" eb="9">
      <t>バンゴウ</t>
    </rPh>
    <phoneticPr fontId="1"/>
  </si>
  <si>
    <t>サービス種別</t>
    <rPh sb="4" eb="6">
      <t>シュベツ</t>
    </rPh>
    <phoneticPr fontId="1"/>
  </si>
  <si>
    <t>No</t>
    <phoneticPr fontId="1"/>
  </si>
  <si>
    <t>1-6</t>
  </si>
  <si>
    <t>1-7</t>
    <phoneticPr fontId="1"/>
  </si>
  <si>
    <t>ケアプランデータ連携加算</t>
    <rPh sb="8" eb="10">
      <t>レンケイ</t>
    </rPh>
    <rPh sb="10" eb="12">
      <t>カサン</t>
    </rPh>
    <phoneticPr fontId="10"/>
  </si>
  <si>
    <t>介護テクノロジーの導入支援</t>
    <rPh sb="0" eb="2">
      <t>カイゴ</t>
    </rPh>
    <rPh sb="9" eb="11">
      <t>ドウニュウ</t>
    </rPh>
    <rPh sb="11" eb="13">
      <t>シエン</t>
    </rPh>
    <phoneticPr fontId="10"/>
  </si>
  <si>
    <t>介護テクノロジーのパッケージ型</t>
    <rPh sb="0" eb="2">
      <t>カイゴ</t>
    </rPh>
    <rPh sb="14" eb="15">
      <t>ガタ</t>
    </rPh>
    <phoneticPr fontId="10"/>
  </si>
  <si>
    <r>
      <t xml:space="preserve">介護保険事業所番号
</t>
    </r>
    <r>
      <rPr>
        <sz val="9"/>
        <color theme="1"/>
        <rFont val="ＭＳ ゴシック"/>
        <family val="3"/>
        <charset val="128"/>
      </rPr>
      <t>（特定施設でない軽費、養護は記載不要）</t>
    </r>
    <rPh sb="0" eb="4">
      <t>カイゴホケン</t>
    </rPh>
    <rPh sb="4" eb="9">
      <t>ジギョウショバンゴウ</t>
    </rPh>
    <rPh sb="11" eb="13">
      <t>トクテイ</t>
    </rPh>
    <rPh sb="13" eb="15">
      <t>シセツ</t>
    </rPh>
    <rPh sb="18" eb="20">
      <t>ケイヒ</t>
    </rPh>
    <rPh sb="21" eb="23">
      <t>ヨウゴ</t>
    </rPh>
    <rPh sb="24" eb="26">
      <t>キサイ</t>
    </rPh>
    <rPh sb="26" eb="28">
      <t>フヨウ</t>
    </rPh>
    <phoneticPr fontId="1"/>
  </si>
  <si>
    <t>1-1</t>
  </si>
  <si>
    <t>1-2</t>
  </si>
  <si>
    <t>1-5</t>
  </si>
  <si>
    <t>導入事業所数</t>
    <rPh sb="0" eb="5">
      <t>ドウニュウジギョウショ</t>
    </rPh>
    <rPh sb="5" eb="6">
      <t>スウ</t>
    </rPh>
    <phoneticPr fontId="1"/>
  </si>
  <si>
    <t>通信環境整備</t>
    <rPh sb="0" eb="6">
      <t>ツウシンカンキョウセイビ</t>
    </rPh>
    <phoneticPr fontId="1"/>
  </si>
  <si>
    <t>介護業務支援と連携することで効果が高まると判断できるテクノロジーの対象経費（1-2～1-5）</t>
    <rPh sb="0" eb="6">
      <t>カイゴギョウムシエン</t>
    </rPh>
    <rPh sb="7" eb="9">
      <t>レンケイ</t>
    </rPh>
    <rPh sb="14" eb="16">
      <t>コウカ</t>
    </rPh>
    <rPh sb="17" eb="18">
      <t>タカ</t>
    </rPh>
    <rPh sb="21" eb="23">
      <t>ハンダン</t>
    </rPh>
    <rPh sb="33" eb="35">
      <t>タイショウ</t>
    </rPh>
    <rPh sb="35" eb="37">
      <t>ケイヒ</t>
    </rPh>
    <phoneticPr fontId="1"/>
  </si>
  <si>
    <t>導入機器等と一体的に使用するための情報端末（1-6～1-7）</t>
    <rPh sb="0" eb="2">
      <t>ドウニュウ</t>
    </rPh>
    <rPh sb="2" eb="5">
      <t>キキナド</t>
    </rPh>
    <rPh sb="6" eb="9">
      <t>イッタイテキ</t>
    </rPh>
    <rPh sb="10" eb="12">
      <t>シヨウ</t>
    </rPh>
    <rPh sb="17" eb="19">
      <t>ジョウホウ</t>
    </rPh>
    <rPh sb="19" eb="21">
      <t>タンマツ</t>
    </rPh>
    <phoneticPr fontId="1"/>
  </si>
  <si>
    <t>1-8</t>
    <phoneticPr fontId="1"/>
  </si>
  <si>
    <t>通信環境整備（1-8）</t>
    <rPh sb="0" eb="4">
      <t>ツウシンカンキョウ</t>
    </rPh>
    <rPh sb="4" eb="6">
      <t>セイビ</t>
    </rPh>
    <phoneticPr fontId="1"/>
  </si>
  <si>
    <t>←一式（税抜き）を記入してください。</t>
    <rPh sb="1" eb="3">
      <t>イッシキ</t>
    </rPh>
    <rPh sb="4" eb="6">
      <t>ゼイヌ</t>
    </rPh>
    <rPh sb="9" eb="11">
      <t>キニュウ</t>
    </rPh>
    <phoneticPr fontId="1"/>
  </si>
  <si>
    <t>介護ソフト</t>
    <rPh sb="0" eb="2">
      <t>カイゴ</t>
    </rPh>
    <phoneticPr fontId="1"/>
  </si>
  <si>
    <t>合計</t>
    <rPh sb="0" eb="2">
      <t>ゴウケイ</t>
    </rPh>
    <phoneticPr fontId="1"/>
  </si>
  <si>
    <t>A.個票</t>
    <rPh sb="2" eb="4">
      <t>コヒョウ</t>
    </rPh>
    <phoneticPr fontId="1"/>
  </si>
  <si>
    <t>B.事業所名</t>
    <rPh sb="2" eb="6">
      <t>ジギョウショメイ</t>
    </rPh>
    <phoneticPr fontId="1"/>
  </si>
  <si>
    <t>C.申請補助金種別</t>
    <rPh sb="2" eb="7">
      <t>シンセイホジョキン</t>
    </rPh>
    <rPh sb="7" eb="9">
      <t>シュベツ</t>
    </rPh>
    <phoneticPr fontId="1"/>
  </si>
  <si>
    <t>D.補助基準額</t>
    <rPh sb="2" eb="7">
      <t>ホジョキジュンガク</t>
    </rPh>
    <phoneticPr fontId="1"/>
  </si>
  <si>
    <t>E.補助上限台数</t>
    <rPh sb="2" eb="4">
      <t>ホジョ</t>
    </rPh>
    <rPh sb="4" eb="6">
      <t>ジョウゲン</t>
    </rPh>
    <rPh sb="6" eb="8">
      <t>ダイスウ</t>
    </rPh>
    <phoneticPr fontId="1"/>
  </si>
  <si>
    <t>第１号様式別紙1</t>
    <rPh sb="5" eb="7">
      <t>ベッシ</t>
    </rPh>
    <phoneticPr fontId="1"/>
  </si>
  <si>
    <t>F.製品名</t>
    <rPh sb="2" eb="5">
      <t>セイヒンメイ</t>
    </rPh>
    <phoneticPr fontId="1"/>
  </si>
  <si>
    <t>G.種別
（リストから選択）</t>
    <rPh sb="2" eb="4">
      <t>シュベツ</t>
    </rPh>
    <rPh sb="11" eb="13">
      <t>センタク</t>
    </rPh>
    <phoneticPr fontId="1"/>
  </si>
  <si>
    <t>H.1機器あたりの
対象経費（税抜き）</t>
    <rPh sb="3" eb="5">
      <t>キキ</t>
    </rPh>
    <rPh sb="10" eb="12">
      <t>タイショウ</t>
    </rPh>
    <rPh sb="12" eb="14">
      <t>ケイヒ</t>
    </rPh>
    <rPh sb="15" eb="16">
      <t>ゼイ</t>
    </rPh>
    <rPh sb="16" eb="17">
      <t>ヌ</t>
    </rPh>
    <phoneticPr fontId="1"/>
  </si>
  <si>
    <t>I.H（千円未満切捨て）
※3/4</t>
    <rPh sb="4" eb="6">
      <t>センエン</t>
    </rPh>
    <rPh sb="6" eb="8">
      <t>ミマン</t>
    </rPh>
    <rPh sb="8" eb="10">
      <t>キリス</t>
    </rPh>
    <phoneticPr fontId="1"/>
  </si>
  <si>
    <t>J.1機器（一式）あたりの
補助限度額
※（注２）</t>
    <rPh sb="3" eb="5">
      <t>キキ</t>
    </rPh>
    <rPh sb="6" eb="8">
      <t>イッシキ</t>
    </rPh>
    <rPh sb="14" eb="16">
      <t>ホジョ</t>
    </rPh>
    <rPh sb="16" eb="18">
      <t>ゲンド</t>
    </rPh>
    <rPh sb="18" eb="19">
      <t>ガク</t>
    </rPh>
    <rPh sb="22" eb="23">
      <t>チュウ</t>
    </rPh>
    <phoneticPr fontId="1"/>
  </si>
  <si>
    <t>K.1機器（一式）あたりの
補助基本額
（I又はHのいずれか低い額）</t>
    <rPh sb="3" eb="5">
      <t>キキ</t>
    </rPh>
    <rPh sb="6" eb="8">
      <t>イッシキ</t>
    </rPh>
    <rPh sb="14" eb="16">
      <t>ホジョ</t>
    </rPh>
    <rPh sb="16" eb="18">
      <t>キホン</t>
    </rPh>
    <rPh sb="18" eb="19">
      <t>ガク</t>
    </rPh>
    <rPh sb="22" eb="23">
      <t>マタ</t>
    </rPh>
    <rPh sb="30" eb="31">
      <t>ヒク</t>
    </rPh>
    <rPh sb="32" eb="33">
      <t>ガク</t>
    </rPh>
    <phoneticPr fontId="1"/>
  </si>
  <si>
    <t>L.台数</t>
    <rPh sb="2" eb="4">
      <t>ダイスウ</t>
    </rPh>
    <phoneticPr fontId="1"/>
  </si>
  <si>
    <t>Q.製品名</t>
    <rPh sb="2" eb="5">
      <t>セイヒンメイ</t>
    </rPh>
    <phoneticPr fontId="1"/>
  </si>
  <si>
    <t>R.種別※
（リストから選択）</t>
    <rPh sb="2" eb="4">
      <t>シュベツ</t>
    </rPh>
    <rPh sb="12" eb="14">
      <t>センタク</t>
    </rPh>
    <phoneticPr fontId="1"/>
  </si>
  <si>
    <t>S.1機器あたりの
対象経費（税抜き）</t>
    <rPh sb="3" eb="5">
      <t>キキ</t>
    </rPh>
    <rPh sb="10" eb="12">
      <t>タイショウ</t>
    </rPh>
    <rPh sb="12" eb="14">
      <t>ケイヒ</t>
    </rPh>
    <rPh sb="15" eb="16">
      <t>ゼイ</t>
    </rPh>
    <rPh sb="16" eb="17">
      <t>ヌ</t>
    </rPh>
    <phoneticPr fontId="1"/>
  </si>
  <si>
    <t>T.台数</t>
    <rPh sb="2" eb="4">
      <t>ダイスウ</t>
    </rPh>
    <phoneticPr fontId="1"/>
  </si>
  <si>
    <t>U.対象経費合計</t>
    <rPh sb="2" eb="6">
      <t>タイショウケイヒ</t>
    </rPh>
    <rPh sb="6" eb="8">
      <t>ゴウケイ</t>
    </rPh>
    <phoneticPr fontId="10"/>
  </si>
  <si>
    <t>V.U（千円未満切捨て）
※3/4</t>
    <rPh sb="4" eb="6">
      <t>センエン</t>
    </rPh>
    <rPh sb="6" eb="8">
      <t>ミマン</t>
    </rPh>
    <rPh sb="8" eb="10">
      <t>キリス</t>
    </rPh>
    <phoneticPr fontId="1"/>
  </si>
  <si>
    <t>N.既交付決定額</t>
    <rPh sb="2" eb="3">
      <t>キ</t>
    </rPh>
    <rPh sb="3" eb="8">
      <t>コウフケッテイガク</t>
    </rPh>
    <phoneticPr fontId="10"/>
  </si>
  <si>
    <r>
      <t xml:space="preserve">O.差引額
</t>
    </r>
    <r>
      <rPr>
        <sz val="12"/>
        <rFont val="游ゴシック"/>
        <family val="3"/>
        <charset val="128"/>
        <scheme val="minor"/>
      </rPr>
      <t>（N－M＋ケアプラン加算）</t>
    </r>
    <rPh sb="2" eb="5">
      <t>サシヒキガク</t>
    </rPh>
    <rPh sb="16" eb="18">
      <t>カサン</t>
    </rPh>
    <phoneticPr fontId="10"/>
  </si>
  <si>
    <t>P.額の確定見込み額</t>
    <rPh sb="2" eb="3">
      <t>ガク</t>
    </rPh>
    <rPh sb="4" eb="6">
      <t>カクテイ</t>
    </rPh>
    <rPh sb="6" eb="8">
      <t>ミコミ</t>
    </rPh>
    <rPh sb="9" eb="10">
      <t>ガク</t>
    </rPh>
    <phoneticPr fontId="10"/>
  </si>
  <si>
    <t>W.既交付決定額</t>
    <rPh sb="2" eb="8">
      <t>キコウフケッテイガク</t>
    </rPh>
    <phoneticPr fontId="10"/>
  </si>
  <si>
    <t>Y.額の確定見込額</t>
    <rPh sb="2" eb="3">
      <t>ガク</t>
    </rPh>
    <rPh sb="4" eb="6">
      <t>カクテイ</t>
    </rPh>
    <rPh sb="6" eb="8">
      <t>ミコミ</t>
    </rPh>
    <rPh sb="8" eb="9">
      <t>ガク</t>
    </rPh>
    <phoneticPr fontId="10"/>
  </si>
  <si>
    <r>
      <t xml:space="preserve">X.差引額
</t>
    </r>
    <r>
      <rPr>
        <sz val="10"/>
        <rFont val="游ゴシック"/>
        <family val="3"/>
        <charset val="128"/>
        <scheme val="minor"/>
      </rPr>
      <t>（W－V＋ケアプラン加算）</t>
    </r>
    <rPh sb="2" eb="5">
      <t>サシヒキガク</t>
    </rPh>
    <rPh sb="16" eb="18">
      <t>カサン</t>
    </rPh>
    <phoneticPr fontId="1"/>
  </si>
  <si>
    <t>M.実績額
（K×L）</t>
    <rPh sb="2" eb="5">
      <t>ジッセキガク</t>
    </rPh>
    <phoneticPr fontId="10"/>
  </si>
  <si>
    <t>精算額調書（総表）</t>
    <rPh sb="0" eb="3">
      <t>セイサンガク</t>
    </rPh>
    <rPh sb="3" eb="5">
      <t>チョウショ</t>
    </rPh>
    <rPh sb="6" eb="8">
      <t>ソウヒョウ</t>
    </rPh>
    <phoneticPr fontId="1"/>
  </si>
  <si>
    <t>実績報告額
（額の確定見込額）</t>
    <rPh sb="0" eb="5">
      <t>ジッセキホウコクガク</t>
    </rPh>
    <rPh sb="7" eb="8">
      <t>ガク</t>
    </rPh>
    <rPh sb="9" eb="11">
      <t>カクテイ</t>
    </rPh>
    <rPh sb="11" eb="13">
      <t>ミコミ</t>
    </rPh>
    <rPh sb="13" eb="14">
      <t>ガク</t>
    </rPh>
    <phoneticPr fontId="1"/>
  </si>
  <si>
    <t>既交付決定額</t>
    <rPh sb="0" eb="1">
      <t>キ</t>
    </rPh>
    <rPh sb="1" eb="6">
      <t>コウフケッテイガク</t>
    </rPh>
    <phoneticPr fontId="1"/>
  </si>
  <si>
    <t>申請補助種別</t>
    <rPh sb="0" eb="4">
      <t>シンセイホジョ</t>
    </rPh>
    <rPh sb="4" eb="6">
      <t>シュベツ</t>
    </rPh>
    <phoneticPr fontId="1"/>
  </si>
  <si>
    <t>介護業務支援</t>
    <rPh sb="0" eb="6">
      <t>カイゴギョウムシエン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</si>
</sst>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Ｐゴシック"/>
      <family val="3"/>
      <charset val="128"/>
    </font>
    <font>
      <sz val="8"/>
      <color theme="1"/>
      <name val="ＭＳ Ｐゴシック"/>
      <family val="3"/>
      <charset val="128"/>
    </font>
    <font>
      <sz val="11"/>
      <color theme="1"/>
      <name val="游ゴシック"/>
      <family val="2"/>
      <charset val="128"/>
      <scheme val="minor"/>
    </font>
    <font>
      <sz val="9"/>
      <color theme="1"/>
      <name val="游ゴシック"/>
      <family val="3"/>
      <charset val="128"/>
      <scheme val="minor"/>
    </font>
    <font>
      <sz val="9"/>
      <color theme="1"/>
      <name val="ＭＳ ゴシック"/>
      <family val="3"/>
      <charset val="128"/>
    </font>
    <font>
      <sz val="10"/>
      <color theme="1"/>
      <name val="ＭＳ ゴシック"/>
      <family val="3"/>
      <charset val="128"/>
    </font>
    <font>
      <sz val="12"/>
      <name val="游ゴシック"/>
      <family val="3"/>
      <charset val="128"/>
      <scheme val="minor"/>
    </font>
    <font>
      <sz val="6"/>
      <name val="ＭＳ Ｐゴシック"/>
      <family val="3"/>
      <charset val="128"/>
    </font>
    <font>
      <sz val="16"/>
      <name val="游ゴシック"/>
      <family val="3"/>
      <charset val="128"/>
      <scheme val="minor"/>
    </font>
    <font>
      <sz val="11"/>
      <name val="ＭＳ 明朝"/>
      <family val="1"/>
      <charset val="128"/>
    </font>
    <font>
      <sz val="11"/>
      <name val="ＭＳ Ｐゴシック"/>
      <family val="3"/>
      <charset val="128"/>
    </font>
    <font>
      <sz val="14"/>
      <color theme="1"/>
      <name val="ＭＳ ゴシック"/>
      <family val="3"/>
      <charset val="128"/>
    </font>
    <font>
      <sz val="11"/>
      <color theme="1"/>
      <name val="ＭＳ 明朝"/>
      <family val="1"/>
      <charset val="128"/>
    </font>
    <font>
      <sz val="16"/>
      <color theme="1"/>
      <name val="游ゴシック"/>
      <family val="2"/>
      <charset val="128"/>
      <scheme val="minor"/>
    </font>
    <font>
      <sz val="14"/>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22"/>
      <color theme="1"/>
      <name val="游ゴシック"/>
      <family val="3"/>
      <charset val="128"/>
      <scheme val="minor"/>
    </font>
    <font>
      <sz val="22"/>
      <name val="游ゴシック"/>
      <family val="3"/>
      <charset val="128"/>
      <scheme val="minor"/>
    </font>
    <font>
      <sz val="12"/>
      <color theme="1"/>
      <name val="游ゴシック"/>
      <family val="3"/>
      <charset val="128"/>
      <scheme val="minor"/>
    </font>
    <font>
      <b/>
      <sz val="18"/>
      <color rgb="FFFF0000"/>
      <name val="游ゴシック"/>
      <family val="3"/>
      <charset val="128"/>
      <scheme val="minor"/>
    </font>
    <font>
      <sz val="14"/>
      <color theme="1"/>
      <name val="ＭＳ 明朝"/>
      <family val="1"/>
      <charset val="128"/>
    </font>
    <font>
      <b/>
      <sz val="11"/>
      <color theme="1"/>
      <name val="游ゴシック"/>
      <family val="3"/>
      <charset val="128"/>
      <scheme val="minor"/>
    </font>
    <font>
      <b/>
      <sz val="12"/>
      <color theme="1"/>
      <name val="游ゴシック"/>
      <family val="3"/>
      <charset val="128"/>
      <scheme val="minor"/>
    </font>
    <font>
      <b/>
      <sz val="18"/>
      <name val="游ゴシック"/>
      <family val="3"/>
      <charset val="128"/>
      <scheme val="minor"/>
    </font>
    <font>
      <sz val="1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3" fillId="0" borderId="0">
      <alignment vertical="center"/>
    </xf>
  </cellStyleXfs>
  <cellXfs count="190">
    <xf numFmtId="0" fontId="0" fillId="0" borderId="0" xfId="0">
      <alignment vertical="center"/>
    </xf>
    <xf numFmtId="0" fontId="3" fillId="2" borderId="0" xfId="0" applyFont="1" applyFill="1">
      <alignment vertical="center"/>
    </xf>
    <xf numFmtId="0" fontId="3" fillId="0" borderId="0" xfId="0" applyFont="1">
      <alignment vertical="center"/>
    </xf>
    <xf numFmtId="38" fontId="0" fillId="0" borderId="0" xfId="1" applyFont="1">
      <alignment vertical="center"/>
    </xf>
    <xf numFmtId="0" fontId="4" fillId="0" borderId="0" xfId="0" applyFont="1" applyAlignment="1">
      <alignment horizontal="center" vertical="center" textRotation="255" wrapText="1"/>
    </xf>
    <xf numFmtId="0" fontId="0" fillId="0" borderId="0" xfId="0" applyAlignment="1">
      <alignment horizontal="center" vertical="center" textRotation="255" wrapText="1"/>
    </xf>
    <xf numFmtId="0" fontId="6" fillId="0" borderId="0" xfId="0" applyFont="1" applyAlignment="1">
      <alignment horizontal="center" vertical="center" textRotation="255" wrapText="1"/>
    </xf>
    <xf numFmtId="0" fontId="15" fillId="0" borderId="0" xfId="0" applyFont="1" applyProtection="1">
      <alignment vertical="center"/>
      <protection locked="0"/>
    </xf>
    <xf numFmtId="0" fontId="25" fillId="0" borderId="0" xfId="0" applyFont="1" applyProtection="1">
      <alignment vertical="center"/>
      <protection locked="0"/>
    </xf>
    <xf numFmtId="0" fontId="15" fillId="2" borderId="1" xfId="0" applyFont="1" applyFill="1" applyBorder="1" applyAlignment="1" applyProtection="1">
      <alignment horizontal="center" vertical="center"/>
      <protection locked="0"/>
    </xf>
    <xf numFmtId="0" fontId="15" fillId="0" borderId="0" xfId="0" applyFont="1" applyProtection="1">
      <alignment vertical="center"/>
    </xf>
    <xf numFmtId="0" fontId="25" fillId="0" borderId="0" xfId="0" applyFont="1" applyAlignment="1" applyProtection="1">
      <alignment vertical="center" shrinkToFit="1"/>
    </xf>
    <xf numFmtId="0" fontId="15" fillId="0" borderId="1" xfId="0" applyFont="1" applyBorder="1" applyAlignment="1" applyProtection="1">
      <alignment horizontal="center" vertical="center"/>
    </xf>
    <xf numFmtId="0" fontId="25" fillId="0" borderId="0" xfId="0" applyFont="1" applyAlignment="1" applyProtection="1">
      <alignment horizontal="center" vertical="center"/>
    </xf>
    <xf numFmtId="0" fontId="15" fillId="0" borderId="1" xfId="0" applyFont="1" applyBorder="1" applyAlignment="1" applyProtection="1">
      <alignment horizontal="center" vertical="center"/>
    </xf>
    <xf numFmtId="0" fontId="15" fillId="0" borderId="1" xfId="0" applyFont="1" applyBorder="1" applyAlignment="1" applyProtection="1">
      <alignment vertical="center" wrapText="1"/>
    </xf>
    <xf numFmtId="0" fontId="15" fillId="0" borderId="1" xfId="0" applyFont="1" applyBorder="1" applyProtection="1">
      <alignment vertical="center"/>
    </xf>
    <xf numFmtId="0" fontId="2" fillId="0" borderId="0" xfId="0" applyFont="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15" fillId="0" borderId="1" xfId="0" applyFont="1" applyBorder="1" applyAlignment="1" applyProtection="1">
      <alignment vertical="center" shrinkToFit="1"/>
    </xf>
    <xf numFmtId="0" fontId="25" fillId="0" borderId="0" xfId="0" applyFont="1" applyAlignment="1" applyProtection="1">
      <alignment horizontal="center" vertical="center"/>
    </xf>
    <xf numFmtId="38" fontId="15" fillId="0" borderId="1" xfId="1" applyFont="1" applyBorder="1" applyProtection="1">
      <alignment vertical="center"/>
    </xf>
    <xf numFmtId="0" fontId="2" fillId="0" borderId="0" xfId="0" applyFont="1" applyProtection="1">
      <alignment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1" xfId="0" applyFont="1" applyBorder="1" applyProtection="1">
      <alignment vertical="center"/>
    </xf>
    <xf numFmtId="0" fontId="2" fillId="0" borderId="15" xfId="0" applyFont="1" applyBorder="1" applyProtection="1">
      <alignment vertical="center"/>
    </xf>
    <xf numFmtId="0" fontId="2" fillId="0" borderId="2" xfId="0" applyFont="1" applyBorder="1" applyProtection="1">
      <alignment vertical="center"/>
    </xf>
    <xf numFmtId="0" fontId="2" fillId="0" borderId="1" xfId="0" applyFont="1" applyBorder="1" applyProtection="1">
      <alignment vertical="center"/>
    </xf>
    <xf numFmtId="0" fontId="2" fillId="0" borderId="7" xfId="0" applyFont="1" applyBorder="1" applyAlignment="1" applyProtection="1">
      <alignment horizontal="right" vertical="center"/>
    </xf>
    <xf numFmtId="0" fontId="2" fillId="0" borderId="11" xfId="0" applyFont="1" applyBorder="1" applyAlignment="1" applyProtection="1">
      <alignment horizontal="right" vertical="center"/>
    </xf>
    <xf numFmtId="0" fontId="2" fillId="0" borderId="11" xfId="0" applyFont="1" applyBorder="1" applyAlignment="1" applyProtection="1">
      <alignment horizontal="right" vertical="center"/>
    </xf>
    <xf numFmtId="0" fontId="2" fillId="0" borderId="1" xfId="0" applyFont="1" applyBorder="1" applyAlignment="1" applyProtection="1">
      <alignment vertical="center" wrapText="1"/>
    </xf>
    <xf numFmtId="0" fontId="2" fillId="0" borderId="7" xfId="0" applyFont="1" applyBorder="1" applyProtection="1">
      <alignment vertical="center"/>
    </xf>
    <xf numFmtId="0" fontId="2" fillId="0" borderId="9" xfId="0" applyFont="1" applyBorder="1" applyAlignment="1" applyProtection="1">
      <alignment vertical="center" wrapText="1"/>
    </xf>
    <xf numFmtId="0" fontId="2" fillId="0" borderId="28" xfId="0" applyFont="1" applyBorder="1" applyProtection="1">
      <alignment vertical="center"/>
    </xf>
    <xf numFmtId="0" fontId="2" fillId="0" borderId="29" xfId="0" applyFont="1" applyBorder="1" applyAlignment="1" applyProtection="1">
      <alignment vertical="center" wrapText="1"/>
    </xf>
    <xf numFmtId="0" fontId="2" fillId="0" borderId="8" xfId="0" applyFont="1" applyBorder="1" applyAlignment="1" applyProtection="1">
      <alignment horizontal="center" vertical="center"/>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0" xfId="0" applyProtection="1">
      <alignment vertical="center"/>
      <protection locked="0"/>
    </xf>
    <xf numFmtId="0" fontId="19" fillId="0" borderId="0" xfId="0" applyFont="1" applyProtection="1">
      <alignment vertical="center"/>
      <protection locked="0"/>
    </xf>
    <xf numFmtId="0" fontId="9" fillId="0" borderId="0" xfId="0" applyFont="1" applyAlignment="1" applyProtection="1">
      <alignment horizontal="center" vertical="center" wrapText="1"/>
      <protection locked="0"/>
    </xf>
    <xf numFmtId="0" fontId="9" fillId="2" borderId="33" xfId="0" applyFont="1" applyFill="1" applyBorder="1" applyAlignment="1" applyProtection="1">
      <alignment horizontal="left" vertical="center" wrapText="1"/>
      <protection locked="0"/>
    </xf>
    <xf numFmtId="0" fontId="9" fillId="2" borderId="34" xfId="0" applyFont="1" applyFill="1" applyBorder="1" applyAlignment="1" applyProtection="1">
      <alignment horizontal="center" vertical="center" wrapText="1"/>
      <protection locked="0"/>
    </xf>
    <xf numFmtId="3" fontId="11" fillId="2" borderId="15" xfId="0" applyNumberFormat="1" applyFont="1" applyFill="1" applyBorder="1" applyAlignment="1" applyProtection="1">
      <alignment horizontal="right" vertical="center"/>
      <protection locked="0"/>
    </xf>
    <xf numFmtId="176" fontId="11" fillId="2" borderId="15" xfId="0" applyNumberFormat="1" applyFont="1" applyFill="1" applyBorder="1" applyAlignment="1" applyProtection="1">
      <alignment horizontal="right" vertical="center"/>
      <protection locked="0"/>
    </xf>
    <xf numFmtId="38" fontId="11" fillId="0" borderId="0" xfId="1" applyFont="1" applyBorder="1" applyAlignment="1" applyProtection="1">
      <alignment horizontal="right" vertical="center"/>
      <protection locked="0"/>
    </xf>
    <xf numFmtId="0" fontId="9" fillId="2" borderId="0" xfId="0" applyFont="1" applyFill="1" applyAlignment="1" applyProtection="1">
      <alignment horizontal="left" vertical="center" wrapText="1"/>
      <protection locked="0"/>
    </xf>
    <xf numFmtId="0" fontId="9" fillId="2" borderId="39" xfId="0" applyFont="1" applyFill="1" applyBorder="1" applyAlignment="1" applyProtection="1">
      <alignment horizontal="center" vertical="center" wrapText="1"/>
      <protection locked="0"/>
    </xf>
    <xf numFmtId="3" fontId="11" fillId="2" borderId="10" xfId="0" applyNumberFormat="1" applyFont="1" applyFill="1" applyBorder="1" applyAlignment="1" applyProtection="1">
      <alignment horizontal="right" vertical="center"/>
      <protection locked="0"/>
    </xf>
    <xf numFmtId="176" fontId="11" fillId="2" borderId="10" xfId="0" applyNumberFormat="1" applyFont="1" applyFill="1" applyBorder="1" applyAlignment="1" applyProtection="1">
      <alignment horizontal="right" vertical="center"/>
      <protection locked="0"/>
    </xf>
    <xf numFmtId="0" fontId="9" fillId="2" borderId="57" xfId="0" applyFont="1" applyFill="1" applyBorder="1" applyAlignment="1" applyProtection="1">
      <alignment horizontal="left" vertical="center" wrapText="1"/>
      <protection locked="0"/>
    </xf>
    <xf numFmtId="0" fontId="9" fillId="2" borderId="58" xfId="0" applyFont="1" applyFill="1" applyBorder="1" applyAlignment="1" applyProtection="1">
      <alignment horizontal="center" vertical="center" wrapText="1"/>
      <protection locked="0"/>
    </xf>
    <xf numFmtId="3" fontId="11" fillId="2" borderId="5" xfId="0" applyNumberFormat="1" applyFont="1" applyFill="1" applyBorder="1" applyAlignment="1" applyProtection="1">
      <alignment horizontal="right" vertical="center"/>
      <protection locked="0"/>
    </xf>
    <xf numFmtId="176" fontId="11" fillId="2" borderId="5" xfId="0" applyNumberFormat="1" applyFont="1" applyFill="1" applyBorder="1" applyAlignment="1" applyProtection="1">
      <alignment horizontal="right" vertical="center"/>
      <protection locked="0"/>
    </xf>
    <xf numFmtId="0" fontId="9" fillId="2" borderId="24" xfId="0" applyFont="1" applyFill="1" applyBorder="1" applyAlignment="1" applyProtection="1">
      <alignment horizontal="left" vertical="center" wrapText="1"/>
      <protection locked="0"/>
    </xf>
    <xf numFmtId="0" fontId="9" fillId="2" borderId="24" xfId="0" applyFont="1" applyFill="1" applyBorder="1" applyAlignment="1" applyProtection="1">
      <alignment horizontal="center" vertical="center" wrapText="1"/>
      <protection locked="0"/>
    </xf>
    <xf numFmtId="3" fontId="11" fillId="2" borderId="24" xfId="0" applyNumberFormat="1" applyFont="1" applyFill="1" applyBorder="1" applyAlignment="1" applyProtection="1">
      <alignment horizontal="right" vertical="center"/>
      <protection locked="0"/>
    </xf>
    <xf numFmtId="176" fontId="11" fillId="2" borderId="24" xfId="0" applyNumberFormat="1" applyFont="1" applyFill="1" applyBorder="1" applyAlignment="1" applyProtection="1">
      <alignment horizontal="right" vertical="center"/>
      <protection locked="0"/>
    </xf>
    <xf numFmtId="49" fontId="9" fillId="0" borderId="40" xfId="0" applyNumberFormat="1" applyFont="1" applyBorder="1" applyAlignment="1" applyProtection="1">
      <alignment horizontal="center" vertical="center"/>
      <protection locked="0"/>
    </xf>
    <xf numFmtId="0" fontId="9" fillId="0" borderId="0" xfId="0" applyFont="1" applyAlignment="1" applyProtection="1">
      <alignment vertical="center" wrapText="1"/>
      <protection locked="0"/>
    </xf>
    <xf numFmtId="0" fontId="20" fillId="0" borderId="0" xfId="0" applyFont="1" applyProtection="1">
      <alignment vertical="center"/>
      <protection locked="0"/>
    </xf>
    <xf numFmtId="0" fontId="12" fillId="0" borderId="0" xfId="0" applyFont="1" applyProtection="1">
      <alignment vertical="center"/>
      <protection locked="0"/>
    </xf>
    <xf numFmtId="0" fontId="9" fillId="4" borderId="38" xfId="0" applyFont="1" applyFill="1" applyBorder="1" applyAlignment="1" applyProtection="1">
      <alignment horizontal="center" vertical="center" wrapText="1"/>
      <protection locked="0"/>
    </xf>
    <xf numFmtId="0" fontId="20" fillId="0" borderId="0" xfId="2" applyFont="1" applyAlignment="1" applyProtection="1">
      <alignment vertical="center" wrapText="1"/>
      <protection locked="0"/>
    </xf>
    <xf numFmtId="38" fontId="11" fillId="2" borderId="36" xfId="0" applyNumberFormat="1" applyFont="1" applyFill="1" applyBorder="1" applyProtection="1">
      <alignment vertical="center"/>
      <protection locked="0"/>
    </xf>
    <xf numFmtId="0" fontId="20" fillId="4" borderId="4" xfId="2" applyFont="1" applyFill="1" applyBorder="1" applyAlignment="1" applyProtection="1">
      <alignment horizontal="center" vertical="center"/>
      <protection locked="0"/>
    </xf>
    <xf numFmtId="0" fontId="12" fillId="0" borderId="44" xfId="0" applyFont="1" applyBorder="1" applyProtection="1">
      <alignment vertical="center"/>
      <protection locked="0"/>
    </xf>
    <xf numFmtId="0" fontId="20" fillId="0" borderId="44" xfId="2" applyFont="1" applyBorder="1" applyAlignment="1" applyProtection="1">
      <alignment vertical="center" wrapText="1"/>
      <protection locked="0"/>
    </xf>
    <xf numFmtId="0" fontId="20" fillId="0" borderId="44" xfId="2" applyFont="1" applyBorder="1" applyAlignment="1" applyProtection="1">
      <alignment horizontal="left" vertical="center" wrapText="1"/>
      <protection locked="0"/>
    </xf>
    <xf numFmtId="0" fontId="0" fillId="0" borderId="44" xfId="0" applyBorder="1" applyProtection="1">
      <alignment vertical="center"/>
      <protection locked="0"/>
    </xf>
    <xf numFmtId="0" fontId="17" fillId="0" borderId="54" xfId="0" applyFont="1" applyBorder="1" applyAlignment="1" applyProtection="1">
      <alignment vertical="center" wrapText="1"/>
      <protection locked="0"/>
    </xf>
    <xf numFmtId="0" fontId="0" fillId="2" borderId="24" xfId="0" applyFill="1" applyBorder="1" applyProtection="1">
      <alignment vertical="center"/>
      <protection locked="0"/>
    </xf>
    <xf numFmtId="38" fontId="16" fillId="2" borderId="24" xfId="1" applyFont="1" applyFill="1" applyBorder="1" applyProtection="1">
      <alignment vertical="center"/>
      <protection locked="0"/>
    </xf>
    <xf numFmtId="0" fontId="16" fillId="2" borderId="25" xfId="0" applyFont="1" applyFill="1" applyBorder="1" applyProtection="1">
      <alignment vertical="center"/>
      <protection locked="0"/>
    </xf>
    <xf numFmtId="0" fontId="0" fillId="2" borderId="15" xfId="0" applyFill="1" applyBorder="1" applyProtection="1">
      <alignment vertical="center"/>
      <protection locked="0"/>
    </xf>
    <xf numFmtId="0" fontId="9" fillId="2" borderId="15" xfId="0" applyFont="1" applyFill="1" applyBorder="1" applyAlignment="1" applyProtection="1">
      <alignment horizontal="center" vertical="center" wrapText="1"/>
      <protection locked="0"/>
    </xf>
    <xf numFmtId="38" fontId="16" fillId="2" borderId="15" xfId="1" applyFont="1" applyFill="1" applyBorder="1" applyProtection="1">
      <alignment vertical="center"/>
      <protection locked="0"/>
    </xf>
    <xf numFmtId="0" fontId="16" fillId="2" borderId="14" xfId="0" applyFont="1" applyFill="1" applyBorder="1" applyProtection="1">
      <alignment vertical="center"/>
      <protection locked="0"/>
    </xf>
    <xf numFmtId="0" fontId="0" fillId="2" borderId="1" xfId="0" applyFill="1" applyBorder="1" applyProtection="1">
      <alignment vertical="center"/>
      <protection locked="0"/>
    </xf>
    <xf numFmtId="0" fontId="9" fillId="2" borderId="1" xfId="0" applyFont="1" applyFill="1" applyBorder="1" applyAlignment="1" applyProtection="1">
      <alignment horizontal="center" vertical="center" wrapText="1"/>
      <protection locked="0"/>
    </xf>
    <xf numFmtId="38" fontId="16" fillId="2" borderId="1" xfId="1" applyFont="1" applyFill="1" applyBorder="1" applyProtection="1">
      <alignment vertical="center"/>
      <protection locked="0"/>
    </xf>
    <xf numFmtId="0" fontId="16" fillId="2" borderId="3" xfId="0" applyFont="1" applyFill="1" applyBorder="1" applyProtection="1">
      <alignment vertical="center"/>
      <protection locked="0"/>
    </xf>
    <xf numFmtId="0" fontId="0" fillId="2" borderId="9" xfId="0" applyFill="1" applyBorder="1" applyProtection="1">
      <alignment vertical="center"/>
      <protection locked="0"/>
    </xf>
    <xf numFmtId="0" fontId="9" fillId="2" borderId="9" xfId="0" applyFont="1" applyFill="1" applyBorder="1" applyAlignment="1" applyProtection="1">
      <alignment horizontal="center" vertical="center" wrapText="1"/>
      <protection locked="0"/>
    </xf>
    <xf numFmtId="38" fontId="16" fillId="2" borderId="9" xfId="1" applyFont="1" applyFill="1" applyBorder="1" applyProtection="1">
      <alignment vertical="center"/>
      <protection locked="0"/>
    </xf>
    <xf numFmtId="0" fontId="16" fillId="2" borderId="12" xfId="0" applyFont="1" applyFill="1" applyBorder="1" applyProtection="1">
      <alignment vertical="center"/>
      <protection locked="0"/>
    </xf>
    <xf numFmtId="0" fontId="17" fillId="0" borderId="56" xfId="0" applyFont="1" applyBorder="1" applyAlignment="1" applyProtection="1">
      <alignment vertical="center" wrapText="1"/>
      <protection locked="0"/>
    </xf>
    <xf numFmtId="0" fontId="0" fillId="2" borderId="52" xfId="0" applyFill="1" applyBorder="1" applyProtection="1">
      <alignment vertical="center"/>
      <protection locked="0"/>
    </xf>
    <xf numFmtId="0" fontId="9" fillId="2" borderId="52" xfId="0" applyFont="1" applyFill="1" applyBorder="1" applyAlignment="1" applyProtection="1">
      <alignment horizontal="center" vertical="center" wrapText="1"/>
      <protection locked="0"/>
    </xf>
    <xf numFmtId="38" fontId="16" fillId="2" borderId="52" xfId="1" applyFont="1" applyFill="1" applyBorder="1" applyProtection="1">
      <alignment vertical="center"/>
      <protection locked="0"/>
    </xf>
    <xf numFmtId="0" fontId="16" fillId="2" borderId="53" xfId="0" applyFont="1" applyFill="1" applyBorder="1" applyProtection="1">
      <alignment vertical="center"/>
      <protection locked="0"/>
    </xf>
    <xf numFmtId="0" fontId="0" fillId="2" borderId="5" xfId="0" applyFill="1" applyBorder="1" applyProtection="1">
      <alignment vertical="center"/>
      <protection locked="0"/>
    </xf>
    <xf numFmtId="0" fontId="9" fillId="2" borderId="5" xfId="0" applyFont="1" applyFill="1" applyBorder="1" applyAlignment="1" applyProtection="1">
      <alignment horizontal="center" vertical="center" wrapText="1"/>
      <protection locked="0"/>
    </xf>
    <xf numFmtId="38" fontId="16" fillId="2" borderId="5" xfId="1" applyFont="1" applyFill="1" applyBorder="1" applyProtection="1">
      <alignment vertical="center"/>
      <protection locked="0"/>
    </xf>
    <xf numFmtId="0" fontId="16" fillId="2" borderId="6" xfId="0" applyFont="1" applyFill="1" applyBorder="1" applyProtection="1">
      <alignment vertical="center"/>
      <protection locked="0"/>
    </xf>
    <xf numFmtId="38" fontId="11" fillId="2" borderId="35" xfId="1" applyFont="1" applyFill="1" applyBorder="1" applyProtection="1">
      <alignment vertical="center"/>
      <protection locked="0"/>
    </xf>
    <xf numFmtId="0" fontId="9" fillId="4" borderId="1"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20" fillId="4" borderId="1" xfId="2" applyFont="1" applyFill="1" applyBorder="1" applyAlignment="1" applyProtection="1">
      <alignment horizontal="center" vertical="center"/>
      <protection locked="0"/>
    </xf>
    <xf numFmtId="38" fontId="11" fillId="4" borderId="1" xfId="0" applyNumberFormat="1" applyFont="1" applyFill="1" applyBorder="1" applyAlignment="1" applyProtection="1">
      <alignment horizontal="center" vertical="center"/>
      <protection locked="0"/>
    </xf>
    <xf numFmtId="0" fontId="14" fillId="5" borderId="35" xfId="0" applyFont="1" applyFill="1" applyBorder="1" applyProtection="1">
      <alignment vertical="center"/>
    </xf>
    <xf numFmtId="0" fontId="18" fillId="0" borderId="42" xfId="0" applyFont="1" applyBorder="1" applyProtection="1">
      <alignment vertical="center"/>
    </xf>
    <xf numFmtId="0" fontId="18" fillId="5" borderId="35" xfId="0" applyFont="1" applyFill="1" applyBorder="1" applyProtection="1">
      <alignment vertical="center"/>
    </xf>
    <xf numFmtId="0" fontId="18" fillId="0" borderId="41" xfId="0" applyFont="1" applyBorder="1" applyProtection="1">
      <alignment vertical="center"/>
    </xf>
    <xf numFmtId="0" fontId="18" fillId="0" borderId="41" xfId="0" applyFont="1" applyBorder="1" applyAlignment="1" applyProtection="1">
      <alignment vertical="center" wrapText="1"/>
    </xf>
    <xf numFmtId="3" fontId="18" fillId="0" borderId="41" xfId="0" applyNumberFormat="1" applyFont="1" applyBorder="1" applyProtection="1">
      <alignment vertical="center"/>
    </xf>
    <xf numFmtId="1" fontId="18" fillId="0" borderId="43" xfId="0" applyNumberFormat="1" applyFont="1" applyBorder="1" applyProtection="1">
      <alignment vertical="center"/>
    </xf>
    <xf numFmtId="0" fontId="21" fillId="0" borderId="0" xfId="0" applyFont="1" applyProtection="1">
      <alignment vertical="center"/>
    </xf>
    <xf numFmtId="0" fontId="0" fillId="0" borderId="0" xfId="0" applyProtection="1">
      <alignment vertical="center"/>
    </xf>
    <xf numFmtId="0" fontId="19" fillId="0" borderId="0" xfId="0" applyFont="1" applyProtection="1">
      <alignment vertical="center"/>
    </xf>
    <xf numFmtId="0" fontId="24" fillId="0" borderId="0" xfId="0" applyFont="1" applyProtection="1">
      <alignment vertical="center"/>
    </xf>
    <xf numFmtId="0" fontId="9" fillId="0" borderId="23"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3" fontId="11" fillId="0" borderId="15" xfId="0" applyNumberFormat="1" applyFont="1" applyBorder="1" applyAlignment="1" applyProtection="1">
      <alignment horizontal="right" vertical="center"/>
    </xf>
    <xf numFmtId="3" fontId="11" fillId="0" borderId="10" xfId="0" applyNumberFormat="1" applyFont="1" applyBorder="1" applyAlignment="1" applyProtection="1">
      <alignment horizontal="right" vertical="center"/>
    </xf>
    <xf numFmtId="3" fontId="11" fillId="0" borderId="5" xfId="0" applyNumberFormat="1" applyFont="1" applyBorder="1" applyAlignment="1" applyProtection="1">
      <alignment horizontal="right" vertical="center"/>
    </xf>
    <xf numFmtId="38" fontId="11" fillId="0" borderId="14" xfId="1" applyFont="1" applyBorder="1" applyAlignment="1" applyProtection="1">
      <alignment horizontal="right" vertical="center"/>
    </xf>
    <xf numFmtId="38" fontId="11" fillId="0" borderId="13" xfId="1" applyFont="1" applyBorder="1" applyAlignment="1" applyProtection="1">
      <alignment horizontal="right" vertical="center"/>
    </xf>
    <xf numFmtId="38" fontId="11" fillId="0" borderId="6" xfId="1" applyFont="1" applyBorder="1" applyAlignment="1" applyProtection="1">
      <alignment horizontal="right" vertical="center"/>
    </xf>
    <xf numFmtId="49" fontId="9" fillId="0" borderId="11" xfId="0" applyNumberFormat="1" applyFont="1" applyBorder="1" applyAlignment="1" applyProtection="1">
      <alignment horizontal="center" vertical="center"/>
    </xf>
    <xf numFmtId="49" fontId="9" fillId="0" borderId="2"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4" xfId="0" applyNumberFormat="1" applyFont="1" applyBorder="1" applyAlignment="1" applyProtection="1">
      <alignment horizontal="center" vertical="center"/>
    </xf>
    <xf numFmtId="0" fontId="26" fillId="6" borderId="42" xfId="0" applyFont="1" applyFill="1" applyBorder="1" applyAlignment="1" applyProtection="1">
      <alignment horizontal="left" vertical="center"/>
    </xf>
    <xf numFmtId="0" fontId="26" fillId="6" borderId="41" xfId="0" applyFont="1" applyFill="1" applyBorder="1" applyAlignment="1" applyProtection="1">
      <alignment horizontal="left" vertical="center"/>
    </xf>
    <xf numFmtId="0" fontId="26" fillId="6" borderId="43" xfId="0" applyFont="1" applyFill="1" applyBorder="1" applyAlignment="1" applyProtection="1">
      <alignment horizontal="left" vertical="center"/>
    </xf>
    <xf numFmtId="49" fontId="9" fillId="0" borderId="38" xfId="0" applyNumberFormat="1" applyFont="1" applyBorder="1" applyAlignment="1" applyProtection="1">
      <alignment horizontal="center" vertical="center"/>
    </xf>
    <xf numFmtId="3" fontId="11" fillId="0" borderId="24" xfId="0" applyNumberFormat="1" applyFont="1" applyBorder="1" applyAlignment="1" applyProtection="1">
      <alignment horizontal="right" vertical="center"/>
    </xf>
    <xf numFmtId="38" fontId="11" fillId="0" borderId="25" xfId="1" applyFont="1" applyBorder="1" applyAlignment="1" applyProtection="1">
      <alignment horizontal="right" vertical="center"/>
    </xf>
    <xf numFmtId="3" fontId="28" fillId="0" borderId="36" xfId="0" applyNumberFormat="1" applyFont="1" applyBorder="1" applyAlignment="1" applyProtection="1">
      <alignment horizontal="right" vertical="center" wrapText="1"/>
    </xf>
    <xf numFmtId="3" fontId="28" fillId="0" borderId="37" xfId="0" applyNumberFormat="1" applyFont="1" applyBorder="1" applyAlignment="1" applyProtection="1">
      <alignment horizontal="right" vertical="center"/>
    </xf>
    <xf numFmtId="38" fontId="28" fillId="0" borderId="25" xfId="0" applyNumberFormat="1" applyFont="1" applyBorder="1" applyProtection="1">
      <alignment vertical="center"/>
    </xf>
    <xf numFmtId="3" fontId="11" fillId="0" borderId="35" xfId="0" applyNumberFormat="1" applyFont="1" applyBorder="1" applyAlignment="1" applyProtection="1">
      <alignment horizontal="right" vertical="center" wrapText="1"/>
    </xf>
    <xf numFmtId="38" fontId="11" fillId="0" borderId="35" xfId="1" applyFont="1" applyBorder="1" applyProtection="1">
      <alignment vertical="center"/>
    </xf>
    <xf numFmtId="0" fontId="17" fillId="0" borderId="35" xfId="0" applyFont="1" applyBorder="1" applyAlignment="1" applyProtection="1">
      <alignment horizontal="center" vertical="center" wrapText="1"/>
    </xf>
    <xf numFmtId="38" fontId="11" fillId="0" borderId="35" xfId="0" applyNumberFormat="1" applyFont="1" applyBorder="1" applyAlignment="1" applyProtection="1">
      <alignment horizontal="center" vertical="center"/>
    </xf>
    <xf numFmtId="38" fontId="11" fillId="0" borderId="36" xfId="0" applyNumberFormat="1" applyFont="1" applyBorder="1" applyProtection="1">
      <alignment vertical="center"/>
    </xf>
    <xf numFmtId="38" fontId="11" fillId="0" borderId="35" xfId="0" applyNumberFormat="1" applyFont="1" applyBorder="1" applyProtection="1">
      <alignment vertical="center"/>
    </xf>
    <xf numFmtId="0" fontId="22" fillId="0" borderId="0" xfId="2" applyFont="1" applyProtection="1">
      <alignment vertical="center"/>
    </xf>
    <xf numFmtId="0" fontId="20" fillId="0" borderId="0" xfId="2" applyFont="1" applyAlignment="1" applyProtection="1">
      <alignment vertical="center" wrapText="1"/>
    </xf>
    <xf numFmtId="0" fontId="11" fillId="0" borderId="31"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38" fontId="16" fillId="0" borderId="50" xfId="1" applyFont="1" applyBorder="1" applyAlignment="1" applyProtection="1">
      <alignment horizontal="center" vertical="center"/>
    </xf>
    <xf numFmtId="38" fontId="16" fillId="0" borderId="55" xfId="1" applyFont="1" applyBorder="1" applyAlignment="1" applyProtection="1">
      <alignment horizontal="center" vertical="center"/>
    </xf>
    <xf numFmtId="38" fontId="16" fillId="0" borderId="36" xfId="1" applyFont="1" applyBorder="1" applyAlignment="1" applyProtection="1">
      <alignment horizontal="center" vertical="center"/>
    </xf>
    <xf numFmtId="0" fontId="0" fillId="0" borderId="23" xfId="0" applyBorder="1" applyProtection="1">
      <alignment vertical="center"/>
    </xf>
    <xf numFmtId="0" fontId="0" fillId="0" borderId="11" xfId="0" applyBorder="1" applyProtection="1">
      <alignment vertical="center"/>
    </xf>
    <xf numFmtId="0" fontId="0" fillId="0" borderId="2" xfId="0" applyBorder="1" applyProtection="1">
      <alignment vertical="center"/>
    </xf>
    <xf numFmtId="0" fontId="0" fillId="0" borderId="7" xfId="0" applyBorder="1" applyProtection="1">
      <alignment vertical="center"/>
    </xf>
    <xf numFmtId="0" fontId="0" fillId="0" borderId="51" xfId="0" applyBorder="1" applyProtection="1">
      <alignment vertical="center"/>
    </xf>
    <xf numFmtId="56" fontId="0" fillId="0" borderId="4" xfId="0" quotePrefix="1" applyNumberFormat="1" applyBorder="1" applyProtection="1">
      <alignment vertical="center"/>
    </xf>
    <xf numFmtId="0" fontId="27" fillId="3" borderId="25" xfId="0" applyFont="1" applyFill="1" applyBorder="1" applyAlignment="1" applyProtection="1">
      <alignment vertical="center" wrapText="1"/>
    </xf>
    <xf numFmtId="0" fontId="17" fillId="0" borderId="43" xfId="0" applyFont="1" applyBorder="1" applyAlignment="1" applyProtection="1">
      <alignment vertical="center" wrapText="1"/>
    </xf>
    <xf numFmtId="3" fontId="9" fillId="0" borderId="43" xfId="0" applyNumberFormat="1" applyFont="1" applyBorder="1" applyAlignment="1" applyProtection="1">
      <alignment horizontal="right" vertical="center" wrapText="1"/>
    </xf>
    <xf numFmtId="38" fontId="16" fillId="0" borderId="43" xfId="1" applyFont="1" applyBorder="1" applyProtection="1">
      <alignment vertical="center"/>
    </xf>
    <xf numFmtId="3" fontId="17" fillId="0" borderId="43" xfId="0" applyNumberFormat="1" applyFont="1" applyBorder="1" applyAlignment="1" applyProtection="1">
      <alignment horizontal="center" vertical="center" wrapText="1"/>
    </xf>
    <xf numFmtId="0" fontId="23" fillId="0" borderId="24" xfId="0" applyFont="1" applyFill="1" applyBorder="1" applyAlignment="1" applyProtection="1">
      <alignment horizontal="center" vertical="center"/>
    </xf>
    <xf numFmtId="0" fontId="2" fillId="0" borderId="59" xfId="0" applyFont="1" applyBorder="1" applyAlignment="1" applyProtection="1">
      <alignment horizontal="center" vertical="center"/>
    </xf>
    <xf numFmtId="0" fontId="8" fillId="0" borderId="60" xfId="0" applyFont="1" applyBorder="1" applyAlignment="1" applyProtection="1">
      <alignment vertical="center" wrapText="1"/>
    </xf>
    <xf numFmtId="0" fontId="2" fillId="2" borderId="19" xfId="0" applyFont="1" applyFill="1" applyBorder="1" applyAlignment="1" applyProtection="1">
      <alignment horizontal="center" vertical="center" wrapText="1"/>
      <protection locked="0"/>
    </xf>
    <xf numFmtId="0" fontId="2" fillId="2" borderId="61" xfId="0" applyFont="1" applyFill="1" applyBorder="1" applyAlignment="1" applyProtection="1">
      <alignment horizontal="center" vertical="center" wrapText="1"/>
      <protection locked="0"/>
    </xf>
    <xf numFmtId="0" fontId="2" fillId="0" borderId="62"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63" xfId="0" applyFont="1" applyBorder="1" applyAlignment="1" applyProtection="1">
      <alignment horizontal="left" vertical="center" wrapText="1"/>
    </xf>
    <xf numFmtId="0" fontId="2" fillId="2" borderId="58" xfId="0" applyFont="1" applyFill="1" applyBorder="1" applyAlignment="1" applyProtection="1">
      <alignment horizontal="center" vertical="center" wrapText="1"/>
      <protection locked="0"/>
    </xf>
    <xf numFmtId="0" fontId="2" fillId="2" borderId="64" xfId="0" applyFont="1" applyFill="1" applyBorder="1" applyAlignment="1" applyProtection="1">
      <alignment horizontal="center" vertical="center" wrapText="1"/>
      <protection locked="0"/>
    </xf>
    <xf numFmtId="0" fontId="2" fillId="0" borderId="65" xfId="0" applyFont="1" applyBorder="1" applyAlignment="1" applyProtection="1">
      <alignment horizontal="left" vertical="center" wrapText="1"/>
    </xf>
  </cellXfs>
  <cellStyles count="3">
    <cellStyle name="桁区切り" xfId="1" builtinId="6"/>
    <cellStyle name="標準" xfId="0" builtinId="0"/>
    <cellStyle name="標準 2" xfId="2" xr:uid="{57D18944-94DA-4E34-9024-4840EB0316C8}"/>
  </cellStyles>
  <dxfs count="0"/>
  <tableStyles count="0" defaultTableStyle="TableStyleMedium2" defaultPivotStyle="PivotStyleLight16"/>
  <colors>
    <mruColors>
      <color rgb="FFCCFFFF"/>
      <color rgb="FF99CCFF"/>
      <color rgb="FFCCECFF"/>
      <color rgb="FFCCCCFF"/>
      <color rgb="FFFFCCFF"/>
      <color rgb="FFFF99CC"/>
      <color rgb="FFFFCC99"/>
      <color rgb="FFFFFF99"/>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53340</xdr:colOff>
      <xdr:row>11</xdr:row>
      <xdr:rowOff>350520</xdr:rowOff>
    </xdr:from>
    <xdr:to>
      <xdr:col>9</xdr:col>
      <xdr:colOff>137160</xdr:colOff>
      <xdr:row>14</xdr:row>
      <xdr:rowOff>152400</xdr:rowOff>
    </xdr:to>
    <xdr:sp macro="" textlink="">
      <xdr:nvSpPr>
        <xdr:cNvPr id="2" name="テキスト ボックス 1">
          <a:extLst>
            <a:ext uri="{FF2B5EF4-FFF2-40B4-BE49-F238E27FC236}">
              <a16:creationId xmlns:a16="http://schemas.microsoft.com/office/drawing/2014/main" id="{9FA005FD-AF07-DE54-1C6E-97F333F1C8EC}"/>
            </a:ext>
          </a:extLst>
        </xdr:cNvPr>
        <xdr:cNvSpPr txBox="1"/>
      </xdr:nvSpPr>
      <xdr:spPr>
        <a:xfrm>
          <a:off x="7848600" y="4465320"/>
          <a:ext cx="368046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交付申請時と同じ内容を記載してください。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交付申請時に</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事業所と連携した場合に限り</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万円加算します。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1F1C384B-A4DB-4DF7-95D1-122DEC00FA7F}"/>
            </a:ext>
          </a:extLst>
        </xdr:cNvPr>
        <xdr:cNvSpPr/>
      </xdr:nvSpPr>
      <xdr:spPr>
        <a:xfrm>
          <a:off x="417945" y="6471772"/>
          <a:ext cx="8678991" cy="125954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5BD4B78D-1782-8D8A-7680-D68EA482C0A2}"/>
            </a:ext>
          </a:extLst>
        </xdr:cNvPr>
        <xdr:cNvSpPr txBox="1"/>
      </xdr:nvSpPr>
      <xdr:spPr>
        <a:xfrm>
          <a:off x="802342" y="5851712"/>
          <a:ext cx="6235327"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5463F244-3692-8F47-9539-3DB2BD8AAB41}"/>
            </a:ext>
          </a:extLst>
        </xdr:cNvPr>
        <xdr:cNvSpPr/>
      </xdr:nvSpPr>
      <xdr:spPr>
        <a:xfrm>
          <a:off x="688041" y="5813612"/>
          <a:ext cx="6241677"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9A047E5D-B063-0C64-ECCF-A0407EA3A6CC}"/>
            </a:ext>
          </a:extLst>
        </xdr:cNvPr>
        <xdr:cNvSpPr txBox="1"/>
      </xdr:nvSpPr>
      <xdr:spPr>
        <a:xfrm>
          <a:off x="6934200" y="7264400"/>
          <a:ext cx="400049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7" name="矢印: 下 6">
          <a:extLst>
            <a:ext uri="{FF2B5EF4-FFF2-40B4-BE49-F238E27FC236}">
              <a16:creationId xmlns:a16="http://schemas.microsoft.com/office/drawing/2014/main" id="{4E6628F4-6C9A-FAF1-A47E-A87BCBF9A0A0}"/>
            </a:ext>
          </a:extLst>
        </xdr:cNvPr>
        <xdr:cNvSpPr/>
      </xdr:nvSpPr>
      <xdr:spPr>
        <a:xfrm rot="5400000">
          <a:off x="10902952" y="741680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10" name="矢印: 上向き折線 9">
          <a:extLst>
            <a:ext uri="{FF2B5EF4-FFF2-40B4-BE49-F238E27FC236}">
              <a16:creationId xmlns:a16="http://schemas.microsoft.com/office/drawing/2014/main" id="{C2049C34-9153-86E9-1ED2-5685A60B2E23}"/>
            </a:ext>
          </a:extLst>
        </xdr:cNvPr>
        <xdr:cNvSpPr/>
      </xdr:nvSpPr>
      <xdr:spPr>
        <a:xfrm rot="5400000">
          <a:off x="165101" y="7289801"/>
          <a:ext cx="407986" cy="3794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6" name="テキスト ボックス 5">
          <a:extLst>
            <a:ext uri="{FF2B5EF4-FFF2-40B4-BE49-F238E27FC236}">
              <a16:creationId xmlns:a16="http://schemas.microsoft.com/office/drawing/2014/main" id="{0A086110-5173-F73E-F4B5-97CA57759BEE}"/>
            </a:ext>
          </a:extLst>
        </xdr:cNvPr>
        <xdr:cNvSpPr txBox="1"/>
      </xdr:nvSpPr>
      <xdr:spPr>
        <a:xfrm>
          <a:off x="642470" y="6543488"/>
          <a:ext cx="8340165" cy="10974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F4198AEC-5933-4EB9-877A-A3FE88D755D0}"/>
            </a:ext>
          </a:extLst>
        </xdr:cNvPr>
        <xdr:cNvSpPr/>
      </xdr:nvSpPr>
      <xdr:spPr>
        <a:xfrm rot="5400000">
          <a:off x="308443" y="14079911"/>
          <a:ext cx="407986" cy="3794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1" name="テキスト ボックス 10">
          <a:extLst>
            <a:ext uri="{FF2B5EF4-FFF2-40B4-BE49-F238E27FC236}">
              <a16:creationId xmlns:a16="http://schemas.microsoft.com/office/drawing/2014/main" id="{71DA9765-801E-4978-8D0B-9405E2654E1B}"/>
            </a:ext>
          </a:extLst>
        </xdr:cNvPr>
        <xdr:cNvSpPr txBox="1"/>
      </xdr:nvSpPr>
      <xdr:spPr>
        <a:xfrm>
          <a:off x="14102231" y="8767482"/>
          <a:ext cx="5225675" cy="126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2" name="四角形: 角を丸くする 11">
          <a:extLst>
            <a:ext uri="{FF2B5EF4-FFF2-40B4-BE49-F238E27FC236}">
              <a16:creationId xmlns:a16="http://schemas.microsoft.com/office/drawing/2014/main" id="{5B440A05-AD23-4CE9-8E40-35A758BFC6E5}"/>
            </a:ext>
          </a:extLst>
        </xdr:cNvPr>
        <xdr:cNvSpPr/>
      </xdr:nvSpPr>
      <xdr:spPr>
        <a:xfrm>
          <a:off x="14017065" y="8711454"/>
          <a:ext cx="5186082" cy="1263276"/>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3" name="四角形: 角を丸くする 12">
          <a:extLst>
            <a:ext uri="{FF2B5EF4-FFF2-40B4-BE49-F238E27FC236}">
              <a16:creationId xmlns:a16="http://schemas.microsoft.com/office/drawing/2014/main" id="{471F694F-F779-4EA1-BD7A-DF4E14ACF6A3}"/>
            </a:ext>
          </a:extLst>
        </xdr:cNvPr>
        <xdr:cNvSpPr/>
      </xdr:nvSpPr>
      <xdr:spPr>
        <a:xfrm>
          <a:off x="770965" y="14167224"/>
          <a:ext cx="5574553" cy="661893"/>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4" name="テキスト ボックス 13">
          <a:extLst>
            <a:ext uri="{FF2B5EF4-FFF2-40B4-BE49-F238E27FC236}">
              <a16:creationId xmlns:a16="http://schemas.microsoft.com/office/drawing/2014/main" id="{523FA946-DAFD-454F-BBE8-2EAEBA4404A7}"/>
            </a:ext>
          </a:extLst>
        </xdr:cNvPr>
        <xdr:cNvSpPr txBox="1"/>
      </xdr:nvSpPr>
      <xdr:spPr>
        <a:xfrm>
          <a:off x="824753" y="14192624"/>
          <a:ext cx="5533465" cy="687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8" name="角丸四角形 1">
          <a:extLst>
            <a:ext uri="{FF2B5EF4-FFF2-40B4-BE49-F238E27FC236}">
              <a16:creationId xmlns:a16="http://schemas.microsoft.com/office/drawing/2014/main" id="{D1E54D97-508B-4B21-801F-6D9D563312B4}"/>
            </a:ext>
          </a:extLst>
        </xdr:cNvPr>
        <xdr:cNvSpPr/>
      </xdr:nvSpPr>
      <xdr:spPr>
        <a:xfrm>
          <a:off x="6311152" y="13545671"/>
          <a:ext cx="8875059" cy="98611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85C939FE-5281-49EC-B958-8DE524B052C1}"/>
            </a:ext>
          </a:extLst>
        </xdr:cNvPr>
        <xdr:cNvSpPr txBox="1"/>
      </xdr:nvSpPr>
      <xdr:spPr>
        <a:xfrm>
          <a:off x="6391836" y="15228462"/>
          <a:ext cx="8946775" cy="8452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53340</xdr:colOff>
      <xdr:row>11</xdr:row>
      <xdr:rowOff>350520</xdr:rowOff>
    </xdr:from>
    <xdr:to>
      <xdr:col>9</xdr:col>
      <xdr:colOff>137160</xdr:colOff>
      <xdr:row>14</xdr:row>
      <xdr:rowOff>152400</xdr:rowOff>
    </xdr:to>
    <xdr:sp macro="" textlink="">
      <xdr:nvSpPr>
        <xdr:cNvPr id="2" name="テキスト ボックス 1">
          <a:extLst>
            <a:ext uri="{FF2B5EF4-FFF2-40B4-BE49-F238E27FC236}">
              <a16:creationId xmlns:a16="http://schemas.microsoft.com/office/drawing/2014/main" id="{4E11C6B6-0FB4-42BB-B944-2B6EC9BB0E0A}"/>
            </a:ext>
          </a:extLst>
        </xdr:cNvPr>
        <xdr:cNvSpPr txBox="1"/>
      </xdr:nvSpPr>
      <xdr:spPr>
        <a:xfrm>
          <a:off x="7848600" y="4465320"/>
          <a:ext cx="368046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交付申請時と同じ内容を記載してください。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交付申請時に</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事業所と連携した場合に限り</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万円加算します。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14FB1555-7437-4A6E-93BE-C75A3C0A2A4D}"/>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0BBFBBB5-7739-464B-ADAE-114AB7979001}"/>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A2CF240E-2B8B-4917-BC09-3D5A7015765E}"/>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6E15C889-DEFF-48BB-B37A-610019BC7DB5}"/>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F9F893C9-D338-4250-BD08-68837C4C950E}"/>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4F51D294-9B7A-439F-BB75-AB864E5BB988}"/>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3C604A24-271C-4C9F-B417-0E76ECEA2253}"/>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416391FA-8805-4A8E-A4BC-EE4D9B7D0A9F}"/>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9AD38DC7-24DC-4B2C-A13B-4B3E9D37F052}"/>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C2F5C15B-2F4F-4A2F-AB7D-0E3D72821E05}"/>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E0993BD1-88A0-4140-9804-07A222F4A84C}"/>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1A4B31D0-D9CE-4CCE-9D12-61962024173F}"/>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D4E12171-4910-47C9-8851-B5E94838312A}"/>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C59CAF27-F70F-4DFB-9007-EBC100B3A7E9}"/>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53340</xdr:colOff>
      <xdr:row>11</xdr:row>
      <xdr:rowOff>350520</xdr:rowOff>
    </xdr:from>
    <xdr:to>
      <xdr:col>9</xdr:col>
      <xdr:colOff>137160</xdr:colOff>
      <xdr:row>14</xdr:row>
      <xdr:rowOff>152400</xdr:rowOff>
    </xdr:to>
    <xdr:sp macro="" textlink="">
      <xdr:nvSpPr>
        <xdr:cNvPr id="2" name="テキスト ボックス 1">
          <a:extLst>
            <a:ext uri="{FF2B5EF4-FFF2-40B4-BE49-F238E27FC236}">
              <a16:creationId xmlns:a16="http://schemas.microsoft.com/office/drawing/2014/main" id="{475069E3-3D0B-49DB-BD82-5579EA2DD45F}"/>
            </a:ext>
          </a:extLst>
        </xdr:cNvPr>
        <xdr:cNvSpPr txBox="1"/>
      </xdr:nvSpPr>
      <xdr:spPr>
        <a:xfrm>
          <a:off x="7848600" y="4465320"/>
          <a:ext cx="368046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交付申請時と同じ内容を記載してください。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交付申請時に</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事業所と連携した場合に限り</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万円加算します。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4AF660B5-7A18-4237-96BC-206BE5FCDCCD}"/>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3E3AE8CF-9D39-4D07-A373-D44A348D8C1F}"/>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344DB4B0-C8FD-45E7-86C5-6B3C8B2AD645}"/>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5FF02769-085E-4F18-A06C-FFFA2AEA6228}"/>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5C6EE570-52A7-40FB-A6DF-2CDA8BBAAFFE}"/>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568895A5-0749-4B1D-A478-C9642405B0D5}"/>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3A272DBD-5312-448A-A8F8-66882D89F0A7}"/>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CF59763B-5FEE-4981-9037-0CB5867EF2A9}"/>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CE178D58-2999-4E2D-9B74-D3480CA11478}"/>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2A241EB3-E72E-4B68-A1EB-9590BA4F7224}"/>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B7D84CFA-6699-4BE8-912A-BC99DE7B04C6}"/>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5E5B0000-A1E1-4981-9C1D-7F08E08F3BC6}"/>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420DA6DF-CF63-493C-B3DE-B2B9687611CB}"/>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110174C5-9C18-4DE2-8127-64F9BD14F269}"/>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53340</xdr:colOff>
      <xdr:row>11</xdr:row>
      <xdr:rowOff>350520</xdr:rowOff>
    </xdr:from>
    <xdr:to>
      <xdr:col>9</xdr:col>
      <xdr:colOff>137160</xdr:colOff>
      <xdr:row>14</xdr:row>
      <xdr:rowOff>152400</xdr:rowOff>
    </xdr:to>
    <xdr:sp macro="" textlink="">
      <xdr:nvSpPr>
        <xdr:cNvPr id="2" name="テキスト ボックス 1">
          <a:extLst>
            <a:ext uri="{FF2B5EF4-FFF2-40B4-BE49-F238E27FC236}">
              <a16:creationId xmlns:a16="http://schemas.microsoft.com/office/drawing/2014/main" id="{944566B4-5636-4F3C-86AA-A4A3E8F149D4}"/>
            </a:ext>
          </a:extLst>
        </xdr:cNvPr>
        <xdr:cNvSpPr txBox="1"/>
      </xdr:nvSpPr>
      <xdr:spPr>
        <a:xfrm>
          <a:off x="7848600" y="4465320"/>
          <a:ext cx="368046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交付申請時と同じ内容を記載してください。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交付申請時に</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事業所と連携した場合に限り</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万円加算します。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0363B697-4CDD-4ABA-803D-CDDAF2288D94}"/>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13459F01-69A0-47D3-A15A-2486517DCC50}"/>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B93D1E34-F1EC-434D-86A7-D2BF20F2D8AC}"/>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ACD50AD3-3790-4849-A20B-95F68485A1A1}"/>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65E941E7-0888-447B-BEB3-D3E5256BD955}"/>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EB8D3495-A2D4-4458-819D-2BCFC9F2DA86}"/>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48B9BD7E-89F9-4501-8BD4-C897072CBE17}"/>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CD4D2442-ECA5-4624-B7E7-D81F4C6D5DB6}"/>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99329A8A-8842-4B01-BFC2-D24E5AA03529}"/>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B3B24684-E1D1-4147-A7BF-CAF22DC33BCE}"/>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F4A6ECC3-6E2D-4F81-A3D5-9F0FE7515040}"/>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90D2133D-D867-424A-AF5F-56743AF0DB2B}"/>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C9F383BB-30E2-4901-B179-7D13DF1C141C}"/>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EDF11565-0336-4792-8C41-87F41FAA4309}"/>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53340</xdr:colOff>
      <xdr:row>11</xdr:row>
      <xdr:rowOff>350520</xdr:rowOff>
    </xdr:from>
    <xdr:to>
      <xdr:col>9</xdr:col>
      <xdr:colOff>137160</xdr:colOff>
      <xdr:row>14</xdr:row>
      <xdr:rowOff>152400</xdr:rowOff>
    </xdr:to>
    <xdr:sp macro="" textlink="">
      <xdr:nvSpPr>
        <xdr:cNvPr id="2" name="テキスト ボックス 1">
          <a:extLst>
            <a:ext uri="{FF2B5EF4-FFF2-40B4-BE49-F238E27FC236}">
              <a16:creationId xmlns:a16="http://schemas.microsoft.com/office/drawing/2014/main" id="{7540E39D-3083-45F4-AF32-87F870D11AFE}"/>
            </a:ext>
          </a:extLst>
        </xdr:cNvPr>
        <xdr:cNvSpPr txBox="1"/>
      </xdr:nvSpPr>
      <xdr:spPr>
        <a:xfrm>
          <a:off x="7848600" y="4465320"/>
          <a:ext cx="368046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交付申請時と同じ内容を記載してください。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交付申請時に</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事業所と連携した場合に限り</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万円加算します。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312DEFFA-45D8-4E49-8E85-1CAC6352B11E}"/>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C6F32C01-5752-4FFE-A400-4B1C665742BA}"/>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C6E3566F-98A7-457F-BD06-92ECBD5DEA68}"/>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7D1371AC-62B4-4A7B-A05B-05369C83D1B4}"/>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515F5D5D-7595-4E7D-B4A5-302A57594A2A}"/>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FE01FE2D-5101-4726-9077-3B41E4825D42}"/>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125DE121-B794-42E4-BBBF-9E678CFC6AE4}"/>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7E679A91-BCFA-403A-8DC7-85D61D5E0C76}"/>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C7DC5E60-677E-4A7C-9C8B-2E76FDE0F96F}"/>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D412C14F-CFC9-4A2D-95A2-65F8C8377702}"/>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3FCFC109-9B82-43C9-A6D3-19CF17C29630}"/>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5CB14E19-4EC0-420B-9F5F-2D7C80AFCBA7}"/>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61EB944C-96B1-49C2-A4ED-343861671261}"/>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BFB9B20A-AE87-4DA3-A266-93C1C746A794}"/>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53340</xdr:colOff>
      <xdr:row>11</xdr:row>
      <xdr:rowOff>350520</xdr:rowOff>
    </xdr:from>
    <xdr:to>
      <xdr:col>9</xdr:col>
      <xdr:colOff>137160</xdr:colOff>
      <xdr:row>14</xdr:row>
      <xdr:rowOff>152400</xdr:rowOff>
    </xdr:to>
    <xdr:sp macro="" textlink="">
      <xdr:nvSpPr>
        <xdr:cNvPr id="2" name="テキスト ボックス 1">
          <a:extLst>
            <a:ext uri="{FF2B5EF4-FFF2-40B4-BE49-F238E27FC236}">
              <a16:creationId xmlns:a16="http://schemas.microsoft.com/office/drawing/2014/main" id="{21D63E29-9A5B-4AF4-B902-DEF0CA050C29}"/>
            </a:ext>
          </a:extLst>
        </xdr:cNvPr>
        <xdr:cNvSpPr txBox="1"/>
      </xdr:nvSpPr>
      <xdr:spPr>
        <a:xfrm>
          <a:off x="7848600" y="4465320"/>
          <a:ext cx="368046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交付申請時と同じ内容を記載してください。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交付申請時に</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事業所と連携した場合に限り</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万円加算します。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3ED17D6B-8097-4CC0-9DC9-61AF9D2AAB42}"/>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4FFD82BE-6668-43E4-83A5-955003B81AD9}"/>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59DB2348-3FB3-4363-B20B-D3CAD6A14ADB}"/>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CC43F586-D024-4728-949B-5A0AC96E1AB1}"/>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0C4B3D77-BC68-4E79-9122-9E82E313743E}"/>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5455D8C9-D3E6-43A6-AD81-ABBF2B6FE02A}"/>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3EFD6C78-DD95-407B-A897-73EE19809108}"/>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0D227FDD-27BC-47D7-AF39-48BE46785102}"/>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9791C4C0-E7F7-459F-8D6E-978E42000278}"/>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29F9E69E-B01C-400F-AC50-23D6F0D117A7}"/>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2F8E5F0C-1472-4AB8-A03A-CC07CCFF2EE6}"/>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D6971E86-ADCF-4004-8852-C08605139F7F}"/>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EC610352-23EC-42ED-9BEF-B91A3C930D3C}"/>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0BAE5576-ECF1-4E27-B260-5F024284B54C}"/>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53340</xdr:colOff>
      <xdr:row>11</xdr:row>
      <xdr:rowOff>350520</xdr:rowOff>
    </xdr:from>
    <xdr:to>
      <xdr:col>9</xdr:col>
      <xdr:colOff>137160</xdr:colOff>
      <xdr:row>14</xdr:row>
      <xdr:rowOff>152400</xdr:rowOff>
    </xdr:to>
    <xdr:sp macro="" textlink="">
      <xdr:nvSpPr>
        <xdr:cNvPr id="2" name="テキスト ボックス 1">
          <a:extLst>
            <a:ext uri="{FF2B5EF4-FFF2-40B4-BE49-F238E27FC236}">
              <a16:creationId xmlns:a16="http://schemas.microsoft.com/office/drawing/2014/main" id="{718D7ACE-C292-4CA6-9AAE-1E6B4B247F28}"/>
            </a:ext>
          </a:extLst>
        </xdr:cNvPr>
        <xdr:cNvSpPr txBox="1"/>
      </xdr:nvSpPr>
      <xdr:spPr>
        <a:xfrm>
          <a:off x="7848600" y="4465320"/>
          <a:ext cx="368046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交付申請時と同じ内容を記載してください。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交付申請時に</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事業所と連携した場合に限り</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万円加算します。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D0F59F2C-62D2-43C3-8F5B-C10B6D36103E}"/>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A35B1AEA-14F0-470F-89A4-F46B8F169715}"/>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D44EE167-A43C-4C98-AFEC-7B2C2145379B}"/>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006E5E30-FF1B-4E4F-B452-669592D7C8F5}"/>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764CF675-58B1-4056-B3C7-04663E767345}"/>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E9D92219-A95B-4ED4-B01A-723B41CCCDF0}"/>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44169763-32E4-46FE-9FE5-A5B4F40E5085}"/>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F2BB8EE7-63F1-49D9-AA57-8F807E8B2263}"/>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7CE1DE37-BC88-4911-B7BE-4C258CBB8896}"/>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D440C82F-7191-4256-800B-DE49B5F52A68}"/>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C5BF5BE8-5FBB-4578-8609-9A3ACDD53DD7}"/>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2C8D8EDB-A3D5-43DA-B4ED-6B25850C5784}"/>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1417EE1D-53A9-454C-BD96-1C8F33BD57FB}"/>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CD015A68-72B2-4526-B8AE-A5B65285C0E4}"/>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53340</xdr:colOff>
      <xdr:row>11</xdr:row>
      <xdr:rowOff>350520</xdr:rowOff>
    </xdr:from>
    <xdr:to>
      <xdr:col>9</xdr:col>
      <xdr:colOff>137160</xdr:colOff>
      <xdr:row>14</xdr:row>
      <xdr:rowOff>152400</xdr:rowOff>
    </xdr:to>
    <xdr:sp macro="" textlink="">
      <xdr:nvSpPr>
        <xdr:cNvPr id="2" name="テキスト ボックス 1">
          <a:extLst>
            <a:ext uri="{FF2B5EF4-FFF2-40B4-BE49-F238E27FC236}">
              <a16:creationId xmlns:a16="http://schemas.microsoft.com/office/drawing/2014/main" id="{5B08EFDB-9F7E-42CF-AFB4-87093147453F}"/>
            </a:ext>
          </a:extLst>
        </xdr:cNvPr>
        <xdr:cNvSpPr txBox="1"/>
      </xdr:nvSpPr>
      <xdr:spPr>
        <a:xfrm>
          <a:off x="7848600" y="4465320"/>
          <a:ext cx="368046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交付申請時と同じ内容を記載してください。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交付申請時に</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事業所と連携した場合に限り</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万円加算します。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EBE26358-9B49-4559-88B7-CC10491FC9DF}"/>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57EE224A-3349-4445-BC67-8B0F41A41420}"/>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90240514-2DC9-4803-B9D2-D08A0D21162C}"/>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8C0A53CB-80AA-4304-BBE1-3496FAE74CC5}"/>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F92EA8CA-1631-4441-B413-E388C3DA6720}"/>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B1A10921-0C88-4109-BF3D-0E3685DA1D13}"/>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B8639848-ABF8-4BE0-B913-EE6CDBD4C25A}"/>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03157A62-2CC0-4A71-8C16-6FA44471F5FC}"/>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2A7553EB-32AF-4D48-A590-B66B3934B8DB}"/>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7B253926-C714-4F81-BE04-34C6F03FDEEE}"/>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75E6FDD6-AA8B-4793-8611-80B39F59646A}"/>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494AFA71-65DD-45D9-97EA-03FA2396207F}"/>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6BE52D83-0AFB-4142-8546-7276EA8D19F3}"/>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BFD410EF-D0EA-433E-B63F-92EC76E1B41A}"/>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53340</xdr:colOff>
      <xdr:row>11</xdr:row>
      <xdr:rowOff>350520</xdr:rowOff>
    </xdr:from>
    <xdr:to>
      <xdr:col>9</xdr:col>
      <xdr:colOff>137160</xdr:colOff>
      <xdr:row>14</xdr:row>
      <xdr:rowOff>152400</xdr:rowOff>
    </xdr:to>
    <xdr:sp macro="" textlink="">
      <xdr:nvSpPr>
        <xdr:cNvPr id="2" name="テキスト ボックス 1">
          <a:extLst>
            <a:ext uri="{FF2B5EF4-FFF2-40B4-BE49-F238E27FC236}">
              <a16:creationId xmlns:a16="http://schemas.microsoft.com/office/drawing/2014/main" id="{4A157195-1239-4D67-A0FF-423DB9361DB4}"/>
            </a:ext>
          </a:extLst>
        </xdr:cNvPr>
        <xdr:cNvSpPr txBox="1"/>
      </xdr:nvSpPr>
      <xdr:spPr>
        <a:xfrm>
          <a:off x="7848600" y="4465320"/>
          <a:ext cx="368046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交付申請時と同じ内容を記載してください。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交付申請時に</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事業所と連携した場合に限り</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万円加算します。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6FB8615C-85CA-4D8A-9E89-88D8EEA7FD47}"/>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736568E1-E63D-4E49-BA0B-15C2A36F13F1}"/>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0C2C2173-BC76-478C-AD70-44B5C2E8D098}"/>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54B36BB5-BFE6-488E-9EBA-E9E076C02817}"/>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2B0C32CD-7290-4DCE-9D71-DA3B33A78416}"/>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942598EE-6F55-44DC-BE6F-0A95F77B65B2}"/>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FCD9EB9B-D785-49B4-A4CF-9018B5B728CF}"/>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DE261C35-3235-42A0-94AA-8CEB3A74AA68}"/>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446A6482-DD29-4564-B1A6-580C5C214E24}"/>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57358AD4-FD0A-476A-9C9D-C860F20933CC}"/>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69969021-801F-4FDE-A617-8D29C5C8D6A5}"/>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BDF4792D-040E-4BBE-8F62-32CE396C09A8}"/>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B2E701C0-D1D8-4AAC-B643-690175E54D9C}"/>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97A7667B-6D8E-4F49-9453-595B0858C664}"/>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53340</xdr:colOff>
      <xdr:row>11</xdr:row>
      <xdr:rowOff>350520</xdr:rowOff>
    </xdr:from>
    <xdr:to>
      <xdr:col>9</xdr:col>
      <xdr:colOff>137160</xdr:colOff>
      <xdr:row>14</xdr:row>
      <xdr:rowOff>152400</xdr:rowOff>
    </xdr:to>
    <xdr:sp macro="" textlink="">
      <xdr:nvSpPr>
        <xdr:cNvPr id="2" name="テキスト ボックス 1">
          <a:extLst>
            <a:ext uri="{FF2B5EF4-FFF2-40B4-BE49-F238E27FC236}">
              <a16:creationId xmlns:a16="http://schemas.microsoft.com/office/drawing/2014/main" id="{A021EBE4-28A4-497C-AAFD-673141D01C48}"/>
            </a:ext>
          </a:extLst>
        </xdr:cNvPr>
        <xdr:cNvSpPr txBox="1"/>
      </xdr:nvSpPr>
      <xdr:spPr>
        <a:xfrm>
          <a:off x="7848600" y="4465320"/>
          <a:ext cx="368046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交付申請時と同じ内容を記載してください。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交付申請時に</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事業所と連携した場合に限り</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万円加算します。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C90278C7-CFB7-40B3-AB9D-161620251705}"/>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E7CC24B6-7E08-4ECF-870A-69A0035E2B05}"/>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0B93F808-753D-48EA-AAC5-935B2BC69BE8}"/>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F94F7E9B-5BFF-4135-AAEF-CF8714E73B81}"/>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7EEF4BA3-58B8-4ECD-9C1C-AB4CBE91D1C8}"/>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18121E5F-542E-4593-AB89-F0EDBFF53C1B}"/>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A130C646-8195-42DC-A2A6-8E3834F23F01}"/>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3CA0C9F4-FDA1-46DB-98D9-07144A176666}"/>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99C6C483-6743-40B6-A777-A2A2B14AFEE1}"/>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52BB2215-F908-41FD-8F66-C078A22E438D}"/>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A9DAE703-574F-4A23-A5D9-368A17354083}"/>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0C76FFDD-DBBB-488C-B043-F746B8153D5F}"/>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A31FA426-3369-4379-8DAF-79B326CBE577}"/>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C89FD183-3BE6-4B8F-87E3-E3A20E4CE653}"/>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F3BC-D1A2-4B69-9640-49F1B5FA9F9A}">
  <sheetPr>
    <pageSetUpPr fitToPage="1"/>
  </sheetPr>
  <dimension ref="A1:H20"/>
  <sheetViews>
    <sheetView topLeftCell="A7" workbookViewId="0">
      <selection activeCell="B18" sqref="B18"/>
    </sheetView>
  </sheetViews>
  <sheetFormatPr defaultRowHeight="13.2" x14ac:dyDescent="0.45"/>
  <cols>
    <col min="1" max="1" width="3.8984375" style="7" customWidth="1"/>
    <col min="2" max="2" width="15" style="7" customWidth="1"/>
    <col min="3" max="3" width="16.5" style="7" customWidth="1"/>
    <col min="4" max="8" width="20.3984375" style="7" customWidth="1"/>
    <col min="9" max="16384" width="8.796875" style="7"/>
  </cols>
  <sheetData>
    <row r="1" spans="1:8" ht="26.4" customHeight="1" x14ac:dyDescent="0.45">
      <c r="A1" s="10"/>
      <c r="B1" s="11" t="s">
        <v>149</v>
      </c>
      <c r="C1" s="13" t="s">
        <v>170</v>
      </c>
      <c r="D1" s="13"/>
      <c r="E1" s="13"/>
      <c r="F1" s="32"/>
      <c r="G1" s="32"/>
      <c r="H1" s="8"/>
    </row>
    <row r="2" spans="1:8" ht="22.8" customHeight="1" x14ac:dyDescent="0.45">
      <c r="A2" s="12" t="s">
        <v>1</v>
      </c>
      <c r="B2" s="12"/>
      <c r="C2" s="9"/>
      <c r="D2" s="9"/>
    </row>
    <row r="3" spans="1:8" ht="22.8" customHeight="1" x14ac:dyDescent="0.45">
      <c r="A3" s="12" t="s">
        <v>2</v>
      </c>
      <c r="B3" s="12"/>
      <c r="C3" s="9"/>
      <c r="D3" s="9"/>
    </row>
    <row r="4" spans="1:8" ht="22.8" customHeight="1" x14ac:dyDescent="0.45">
      <c r="A4" s="12" t="s">
        <v>3</v>
      </c>
      <c r="B4" s="12"/>
      <c r="C4" s="9"/>
      <c r="D4" s="9"/>
    </row>
    <row r="5" spans="1:8" ht="22.8" customHeight="1" x14ac:dyDescent="0.45">
      <c r="A5" s="12" t="s">
        <v>4</v>
      </c>
      <c r="B5" s="12"/>
      <c r="C5" s="9"/>
      <c r="D5" s="9"/>
    </row>
    <row r="6" spans="1:8" ht="22.8" customHeight="1" x14ac:dyDescent="0.45">
      <c r="A6" s="12" t="s">
        <v>6</v>
      </c>
      <c r="B6" s="12"/>
      <c r="C6" s="9"/>
      <c r="D6" s="9"/>
    </row>
    <row r="7" spans="1:8" ht="22.8" customHeight="1" x14ac:dyDescent="0.45">
      <c r="A7" s="12" t="s">
        <v>7</v>
      </c>
      <c r="B7" s="12"/>
      <c r="C7" s="9"/>
      <c r="D7" s="9"/>
    </row>
    <row r="8" spans="1:8" ht="22.8" customHeight="1" x14ac:dyDescent="0.45">
      <c r="A8" s="12" t="s">
        <v>135</v>
      </c>
      <c r="B8" s="12"/>
      <c r="C8" s="9"/>
      <c r="D8" s="9"/>
    </row>
    <row r="9" spans="1:8" ht="38.4" customHeight="1" x14ac:dyDescent="0.45">
      <c r="A9" s="14" t="s">
        <v>125</v>
      </c>
      <c r="B9" s="15" t="s">
        <v>123</v>
      </c>
      <c r="C9" s="16" t="s">
        <v>5</v>
      </c>
      <c r="D9" s="16" t="s">
        <v>8</v>
      </c>
      <c r="E9" s="16" t="s">
        <v>124</v>
      </c>
      <c r="F9" s="16" t="s">
        <v>173</v>
      </c>
      <c r="G9" s="16" t="s">
        <v>172</v>
      </c>
      <c r="H9" s="15" t="s">
        <v>171</v>
      </c>
    </row>
    <row r="10" spans="1:8" ht="23.4" customHeight="1" x14ac:dyDescent="0.45">
      <c r="A10" s="16">
        <v>1</v>
      </c>
      <c r="B10" s="31">
        <f>基本情報1!$C$7</f>
        <v>0</v>
      </c>
      <c r="C10" s="16">
        <f>基本情報1!$C$3</f>
        <v>0</v>
      </c>
      <c r="D10" s="31">
        <f>基本情報1!$C$4</f>
        <v>0</v>
      </c>
      <c r="E10" s="16">
        <f>基本情報1!$C$6</f>
        <v>0</v>
      </c>
      <c r="F10" s="31">
        <f>基本情報1!$C$10</f>
        <v>0</v>
      </c>
      <c r="G10" s="33">
        <f>IF($F$10="介護テクノロジーの導入支援",個票1!$G$14,個票1!$I$26)</f>
        <v>0</v>
      </c>
      <c r="H10" s="33">
        <f>個票1!$J$30</f>
        <v>0</v>
      </c>
    </row>
    <row r="11" spans="1:8" ht="23.4" customHeight="1" x14ac:dyDescent="0.45">
      <c r="A11" s="16">
        <v>2</v>
      </c>
      <c r="B11" s="31">
        <f>基本情報2!$C$7</f>
        <v>0</v>
      </c>
      <c r="C11" s="16">
        <f>基本情報2!$C$3</f>
        <v>0</v>
      </c>
      <c r="D11" s="31">
        <f>基本情報2!$C$4</f>
        <v>0</v>
      </c>
      <c r="E11" s="16">
        <f>基本情報2!$C$6</f>
        <v>0</v>
      </c>
      <c r="F11" s="31">
        <f>基本情報2!$C$10</f>
        <v>0</v>
      </c>
      <c r="G11" s="33">
        <f>IF($F$11="介護テクノロジーの導入支援",個票2!$G$14,個票2!$I$26)</f>
        <v>0</v>
      </c>
      <c r="H11" s="33">
        <f>個票2!$J$30</f>
        <v>0</v>
      </c>
    </row>
    <row r="12" spans="1:8" ht="23.4" customHeight="1" x14ac:dyDescent="0.45">
      <c r="A12" s="16">
        <v>3</v>
      </c>
      <c r="B12" s="31">
        <f>基本情報3!$C$7</f>
        <v>0</v>
      </c>
      <c r="C12" s="16">
        <f>基本情報3!$C$3</f>
        <v>0</v>
      </c>
      <c r="D12" s="31">
        <f>基本情報3!$C$4</f>
        <v>0</v>
      </c>
      <c r="E12" s="16">
        <f>基本情報3!$C$6</f>
        <v>0</v>
      </c>
      <c r="F12" s="31">
        <f>基本情報3!$C$10</f>
        <v>0</v>
      </c>
      <c r="G12" s="33">
        <f>IF($F$12="介護テクノロジーの導入支援",個票3!$G$14,個票3!$I$26)</f>
        <v>0</v>
      </c>
      <c r="H12" s="33">
        <f>個票3!$J$30</f>
        <v>0</v>
      </c>
    </row>
    <row r="13" spans="1:8" ht="23.4" customHeight="1" x14ac:dyDescent="0.45">
      <c r="A13" s="16">
        <v>4</v>
      </c>
      <c r="B13" s="31">
        <f>基本情報4!$C$7</f>
        <v>0</v>
      </c>
      <c r="C13" s="16">
        <f>基本情報4!$C$3</f>
        <v>0</v>
      </c>
      <c r="D13" s="31">
        <f>基本情報4!$C$4</f>
        <v>0</v>
      </c>
      <c r="E13" s="16">
        <f>基本情報4!$C$6</f>
        <v>0</v>
      </c>
      <c r="F13" s="31">
        <f>基本情報4!$C$10</f>
        <v>0</v>
      </c>
      <c r="G13" s="33">
        <f>IF($F$13="介護テクノロジーの導入支援",個票4!$G$14,個票4!$I$26)</f>
        <v>0</v>
      </c>
      <c r="H13" s="33">
        <f>個票4!$J$30</f>
        <v>0</v>
      </c>
    </row>
    <row r="14" spans="1:8" ht="23.4" customHeight="1" x14ac:dyDescent="0.45">
      <c r="A14" s="16">
        <v>5</v>
      </c>
      <c r="B14" s="31">
        <f>基本情報5!$C$7</f>
        <v>0</v>
      </c>
      <c r="C14" s="16">
        <f>基本情報5!$C$3</f>
        <v>0</v>
      </c>
      <c r="D14" s="31">
        <f>基本情報5!$C$4</f>
        <v>0</v>
      </c>
      <c r="E14" s="16">
        <f>基本情報5!$C$6</f>
        <v>0</v>
      </c>
      <c r="F14" s="31">
        <f>基本情報5!$C$10</f>
        <v>0</v>
      </c>
      <c r="G14" s="33">
        <f>IF($F$14="介護テクノロジーの導入支援",個票5!$G$14,個票5!$I$26)</f>
        <v>0</v>
      </c>
      <c r="H14" s="33">
        <f>個票5!$J$30</f>
        <v>0</v>
      </c>
    </row>
    <row r="15" spans="1:8" ht="23.4" customHeight="1" x14ac:dyDescent="0.45">
      <c r="A15" s="16">
        <v>6</v>
      </c>
      <c r="B15" s="31">
        <f>基本情報6!$C$7</f>
        <v>0</v>
      </c>
      <c r="C15" s="16">
        <f>基本情報6!$C$3</f>
        <v>0</v>
      </c>
      <c r="D15" s="31">
        <f>基本情報6!$C$4</f>
        <v>0</v>
      </c>
      <c r="E15" s="16">
        <f>基本情報6!$C$6</f>
        <v>0</v>
      </c>
      <c r="F15" s="31">
        <f>基本情報6!$C$10</f>
        <v>0</v>
      </c>
      <c r="G15" s="33">
        <f>IF($F$15="介護テクノロジーの導入支援",個票6!$G$14,個票6!$I$26)</f>
        <v>0</v>
      </c>
      <c r="H15" s="33">
        <f>個票6!$J$30</f>
        <v>0</v>
      </c>
    </row>
    <row r="16" spans="1:8" ht="23.4" customHeight="1" x14ac:dyDescent="0.45">
      <c r="A16" s="16">
        <v>7</v>
      </c>
      <c r="B16" s="31">
        <f>基本情報7!$C$7</f>
        <v>0</v>
      </c>
      <c r="C16" s="16">
        <f>基本情報7!$C$3</f>
        <v>0</v>
      </c>
      <c r="D16" s="31">
        <f>基本情報7!$C$4</f>
        <v>0</v>
      </c>
      <c r="E16" s="16">
        <f>基本情報7!$C$6</f>
        <v>0</v>
      </c>
      <c r="F16" s="31">
        <f>基本情報7!$C$10</f>
        <v>0</v>
      </c>
      <c r="G16" s="33">
        <f>IF($F$16="介護テクノロジーの導入支援",個票7!$G$14,個票7!$I$26)</f>
        <v>0</v>
      </c>
      <c r="H16" s="33">
        <f>個票7!$J$30</f>
        <v>0</v>
      </c>
    </row>
    <row r="17" spans="1:8" ht="23.4" customHeight="1" x14ac:dyDescent="0.45">
      <c r="A17" s="16">
        <v>8</v>
      </c>
      <c r="B17" s="31">
        <f>基本情報8!$C$7</f>
        <v>0</v>
      </c>
      <c r="C17" s="16">
        <f>基本情報8!$C$3</f>
        <v>0</v>
      </c>
      <c r="D17" s="31">
        <f>基本情報8!$C$4</f>
        <v>0</v>
      </c>
      <c r="E17" s="16">
        <f>基本情報8!$C$6</f>
        <v>0</v>
      </c>
      <c r="F17" s="31">
        <f>基本情報8!$C$10</f>
        <v>0</v>
      </c>
      <c r="G17" s="33">
        <f>IF($F$17="介護テクノロジーの導入支援",個票8!$G$14,個票8!$I$26)</f>
        <v>0</v>
      </c>
      <c r="H17" s="33">
        <f>個票8!$J$30</f>
        <v>0</v>
      </c>
    </row>
    <row r="18" spans="1:8" ht="23.4" customHeight="1" x14ac:dyDescent="0.45">
      <c r="A18" s="16">
        <v>9</v>
      </c>
      <c r="B18" s="31">
        <f>基本情報9!$C$7</f>
        <v>0</v>
      </c>
      <c r="C18" s="16">
        <f>基本情報9!$C$3</f>
        <v>0</v>
      </c>
      <c r="D18" s="31">
        <f>基本情報9!$C$4</f>
        <v>0</v>
      </c>
      <c r="E18" s="16">
        <f>基本情報9!$C$6</f>
        <v>0</v>
      </c>
      <c r="F18" s="31">
        <f>基本情報9!$C$10</f>
        <v>0</v>
      </c>
      <c r="G18" s="33">
        <f>IF($F$18="介護テクノロジーの導入支援",個票9!$G$14,個票9!$I$26)</f>
        <v>0</v>
      </c>
      <c r="H18" s="33">
        <f>個票9!$J$30</f>
        <v>0</v>
      </c>
    </row>
    <row r="19" spans="1:8" ht="23.4" customHeight="1" x14ac:dyDescent="0.45">
      <c r="A19" s="16">
        <v>10</v>
      </c>
      <c r="B19" s="31">
        <f>基本情報10!$C$7</f>
        <v>0</v>
      </c>
      <c r="C19" s="16">
        <f>基本情報10!$C$3</f>
        <v>0</v>
      </c>
      <c r="D19" s="31">
        <f>基本情報10!$C$4</f>
        <v>0</v>
      </c>
      <c r="E19" s="16">
        <f>基本情報10!$C$6</f>
        <v>0</v>
      </c>
      <c r="F19" s="31">
        <f>基本情報10!$C$10</f>
        <v>0</v>
      </c>
      <c r="G19" s="33">
        <f>IF($F$19="介護テクノロジーの導入支援",個票10!$G$14,個票10!$I$26)</f>
        <v>0</v>
      </c>
      <c r="H19" s="33">
        <f>個票10!$J$30</f>
        <v>0</v>
      </c>
    </row>
    <row r="20" spans="1:8" ht="23.4" customHeight="1" x14ac:dyDescent="0.45"/>
  </sheetData>
  <mergeCells count="15">
    <mergeCell ref="C1:E1"/>
    <mergeCell ref="A8:B8"/>
    <mergeCell ref="C2:D2"/>
    <mergeCell ref="C3:D3"/>
    <mergeCell ref="C4:D4"/>
    <mergeCell ref="C5:D5"/>
    <mergeCell ref="C6:D6"/>
    <mergeCell ref="C7:D7"/>
    <mergeCell ref="C8:D8"/>
    <mergeCell ref="A2:B2"/>
    <mergeCell ref="A3:B3"/>
    <mergeCell ref="A4:B4"/>
    <mergeCell ref="A5:B5"/>
    <mergeCell ref="A6:B6"/>
    <mergeCell ref="A7:B7"/>
  </mergeCells>
  <phoneticPr fontId="1"/>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8BCA-966E-43A7-AD79-BC63FBCCAD1F}">
  <sheetPr>
    <tabColor rgb="FF66FF99"/>
    <pageSetUpPr fitToPage="1"/>
  </sheetPr>
  <dimension ref="A1:E28"/>
  <sheetViews>
    <sheetView view="pageBreakPreview" topLeftCell="A9" zoomScaleNormal="100" zoomScaleSheetLayoutView="100" workbookViewId="0">
      <selection activeCell="A12" sqref="A12:E17"/>
    </sheetView>
  </sheetViews>
  <sheetFormatPr defaultRowHeight="13.2" x14ac:dyDescent="0.45"/>
  <cols>
    <col min="1" max="1" width="3.19921875" style="17" bestFit="1" customWidth="1"/>
    <col min="2" max="2" width="43" style="17" customWidth="1"/>
    <col min="3" max="3" width="12.5" style="17" customWidth="1"/>
    <col min="4" max="4" width="11.8984375" style="17" customWidth="1"/>
    <col min="5" max="5" width="31.69921875" style="17" customWidth="1"/>
    <col min="6" max="6" width="20.796875" style="17" customWidth="1"/>
    <col min="7" max="16384" width="8.796875" style="17"/>
  </cols>
  <sheetData>
    <row r="1" spans="1:5" ht="25.2" customHeight="1" thickBot="1" x14ac:dyDescent="0.5">
      <c r="A1" s="34"/>
      <c r="B1" s="34" t="s">
        <v>121</v>
      </c>
      <c r="C1" s="34">
        <v>1</v>
      </c>
      <c r="D1" s="34"/>
      <c r="E1" s="34"/>
    </row>
    <row r="2" spans="1:5" ht="20.399999999999999" customHeight="1" thickTop="1" thickBot="1" x14ac:dyDescent="0.5">
      <c r="A2" s="35" t="s">
        <v>92</v>
      </c>
      <c r="B2" s="36"/>
      <c r="C2" s="36"/>
      <c r="D2" s="36"/>
      <c r="E2" s="37"/>
    </row>
    <row r="3" spans="1:5" ht="31.8" customHeight="1" thickTop="1" x14ac:dyDescent="0.45">
      <c r="A3" s="38">
        <v>1</v>
      </c>
      <c r="B3" s="39" t="s">
        <v>9</v>
      </c>
      <c r="C3" s="18"/>
      <c r="D3" s="19"/>
      <c r="E3" s="20"/>
    </row>
    <row r="4" spans="1:5" ht="31.8" customHeight="1" x14ac:dyDescent="0.45">
      <c r="A4" s="40">
        <v>2</v>
      </c>
      <c r="B4" s="41" t="s">
        <v>10</v>
      </c>
      <c r="C4" s="21"/>
      <c r="D4" s="22"/>
      <c r="E4" s="23"/>
    </row>
    <row r="5" spans="1:5" ht="31.8" customHeight="1" x14ac:dyDescent="0.45">
      <c r="A5" s="42">
        <v>3</v>
      </c>
      <c r="B5" s="41" t="s">
        <v>76</v>
      </c>
      <c r="C5" s="21"/>
      <c r="D5" s="22"/>
      <c r="E5" s="23"/>
    </row>
    <row r="6" spans="1:5" ht="31.8" customHeight="1" x14ac:dyDescent="0.45">
      <c r="A6" s="43"/>
      <c r="B6" s="41" t="s">
        <v>77</v>
      </c>
      <c r="C6" s="21"/>
      <c r="D6" s="22"/>
      <c r="E6" s="23"/>
    </row>
    <row r="7" spans="1:5" ht="31.8" customHeight="1" x14ac:dyDescent="0.45">
      <c r="A7" s="44">
        <v>4</v>
      </c>
      <c r="B7" s="45" t="s">
        <v>131</v>
      </c>
      <c r="C7" s="21"/>
      <c r="D7" s="22"/>
      <c r="E7" s="23"/>
    </row>
    <row r="8" spans="1:5" ht="31.8" customHeight="1" x14ac:dyDescent="0.45">
      <c r="A8" s="40">
        <v>5</v>
      </c>
      <c r="B8" s="45" t="s">
        <v>84</v>
      </c>
      <c r="C8" s="21"/>
      <c r="D8" s="22"/>
      <c r="E8" s="23"/>
    </row>
    <row r="9" spans="1:5" ht="31.8" customHeight="1" x14ac:dyDescent="0.45">
      <c r="A9" s="46">
        <v>6</v>
      </c>
      <c r="B9" s="47" t="s">
        <v>83</v>
      </c>
      <c r="C9" s="24"/>
      <c r="D9" s="25"/>
      <c r="E9" s="26"/>
    </row>
    <row r="10" spans="1:5" ht="31.8" customHeight="1" thickBot="1" x14ac:dyDescent="0.5">
      <c r="A10" s="48">
        <v>7</v>
      </c>
      <c r="B10" s="49" t="s">
        <v>108</v>
      </c>
      <c r="C10" s="27"/>
      <c r="D10" s="28"/>
      <c r="E10" s="29"/>
    </row>
    <row r="11" spans="1:5" ht="24" customHeight="1" thickTop="1" thickBot="1" x14ac:dyDescent="0.5">
      <c r="A11" s="35" t="s">
        <v>93</v>
      </c>
      <c r="B11" s="36"/>
      <c r="C11" s="36"/>
      <c r="D11" s="36"/>
      <c r="E11" s="37"/>
    </row>
    <row r="12" spans="1:5" ht="42.6" customHeight="1" thickTop="1" x14ac:dyDescent="0.45">
      <c r="A12" s="180">
        <v>8</v>
      </c>
      <c r="B12" s="181" t="s">
        <v>90</v>
      </c>
      <c r="C12" s="182"/>
      <c r="D12" s="183"/>
      <c r="E12" s="184" t="str">
        <f>IF(COUNTIF(リスト!$B$67:$B$82,$C$6)&gt;0,"【回答任意】","【回答不要】")</f>
        <v>【回答不要】</v>
      </c>
    </row>
    <row r="13" spans="1:5" ht="19.2" customHeight="1" x14ac:dyDescent="0.45">
      <c r="A13" s="50"/>
      <c r="B13" s="51" t="s">
        <v>91</v>
      </c>
      <c r="C13" s="24"/>
      <c r="D13" s="30"/>
      <c r="E13" s="53" t="s">
        <v>111</v>
      </c>
    </row>
    <row r="14" spans="1:5" ht="19.2" customHeight="1" x14ac:dyDescent="0.45">
      <c r="A14" s="50"/>
      <c r="B14" s="52"/>
      <c r="C14" s="24"/>
      <c r="D14" s="30"/>
      <c r="E14" s="54"/>
    </row>
    <row r="15" spans="1:5" ht="19.2" customHeight="1" x14ac:dyDescent="0.45">
      <c r="A15" s="50"/>
      <c r="B15" s="52"/>
      <c r="C15" s="24"/>
      <c r="D15" s="30"/>
      <c r="E15" s="54"/>
    </row>
    <row r="16" spans="1:5" ht="19.2" customHeight="1" x14ac:dyDescent="0.45">
      <c r="A16" s="50"/>
      <c r="B16" s="52"/>
      <c r="C16" s="24"/>
      <c r="D16" s="30"/>
      <c r="E16" s="54"/>
    </row>
    <row r="17" spans="1:5" ht="19.2" customHeight="1" thickBot="1" x14ac:dyDescent="0.5">
      <c r="A17" s="185"/>
      <c r="B17" s="186"/>
      <c r="C17" s="187"/>
      <c r="D17" s="188"/>
      <c r="E17" s="189"/>
    </row>
    <row r="18" spans="1:5" ht="31.2" customHeight="1" x14ac:dyDescent="0.45"/>
    <row r="19" spans="1:5" ht="31.2" customHeight="1" x14ac:dyDescent="0.45"/>
    <row r="20" spans="1:5" ht="31.2" customHeight="1" x14ac:dyDescent="0.45"/>
    <row r="21" spans="1:5" ht="31.2" customHeight="1" x14ac:dyDescent="0.45"/>
    <row r="22" spans="1:5" ht="31.2" customHeight="1" x14ac:dyDescent="0.45"/>
    <row r="23" spans="1:5" ht="31.2" customHeight="1" x14ac:dyDescent="0.45"/>
    <row r="24" spans="1:5" ht="31.2" customHeight="1" x14ac:dyDescent="0.45"/>
    <row r="25" spans="1:5" ht="31.2" customHeight="1" x14ac:dyDescent="0.45"/>
    <row r="26" spans="1:5" ht="31.2" customHeight="1" x14ac:dyDescent="0.45"/>
    <row r="27" spans="1:5" ht="31.2" customHeight="1" x14ac:dyDescent="0.45"/>
    <row r="28" spans="1:5" ht="31.2" customHeight="1" x14ac:dyDescent="0.45"/>
  </sheetData>
  <sheetProtection algorithmName="SHA-512" hashValue="uH5e/Z62/RdDc3/fyVLf7ly6dIkohIYgkfMNzxwexvJgS/xaUrnnc92stfMhZYPUQ74XzsjdpVNQS5TQzqEhjQ==" saltValue="kIX2rzVBS6lPstrfuxFKfg==" spinCount="100000" sheet="1" objects="1" scenarios="1"/>
  <mergeCells count="20">
    <mergeCell ref="C8:E8"/>
    <mergeCell ref="A5:A6"/>
    <mergeCell ref="A11:E11"/>
    <mergeCell ref="A2:E2"/>
    <mergeCell ref="C3:E3"/>
    <mergeCell ref="C4:E4"/>
    <mergeCell ref="C5:E5"/>
    <mergeCell ref="C6:E6"/>
    <mergeCell ref="C9:E9"/>
    <mergeCell ref="C7:E7"/>
    <mergeCell ref="A12:A17"/>
    <mergeCell ref="B13:B17"/>
    <mergeCell ref="E13:E17"/>
    <mergeCell ref="C10:E10"/>
    <mergeCell ref="C12:D12"/>
    <mergeCell ref="C13:D13"/>
    <mergeCell ref="C14:D14"/>
    <mergeCell ref="C15:D15"/>
    <mergeCell ref="C16:D16"/>
    <mergeCell ref="C17:D17"/>
  </mergeCells>
  <phoneticPr fontId="1"/>
  <dataValidations count="1">
    <dataValidation type="list" allowBlank="1" showInputMessage="1" showErrorMessage="1" sqref="C12" xr:uid="{3B64B36F-B15A-4099-AAF9-7267822CE6EF}">
      <formula1>"はい,いいえ"</formula1>
    </dataValidation>
  </dataValidations>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0202DF8-CBB6-43AA-A01A-ADB4616C2168}">
          <x14:formula1>
            <xm:f>リスト!$D$1:$H$1</xm:f>
          </x14:formula1>
          <xm:sqref>C5:E5</xm:sqref>
        </x14:dataValidation>
        <x14:dataValidation type="list" allowBlank="1" showInputMessage="1" showErrorMessage="1" xr:uid="{CC48B2D5-7A57-41F2-A730-586C1947DCF0}">
          <x14:formula1>
            <xm:f>_xlfn.XLOOKUP($C$5,リスト!$D$1:$H$1,リスト!$D$2:$H$24)</xm:f>
          </x14:formula1>
          <xm:sqref>C6:E6</xm:sqref>
        </x14:dataValidation>
        <x14:dataValidation type="list" allowBlank="1" showInputMessage="1" showErrorMessage="1" xr:uid="{143531A4-FAE7-43D7-B005-76F579755F77}">
          <x14:formula1>
            <xm:f>リスト!$M$2:$M$5</xm:f>
          </x14:formula1>
          <xm:sqref>C9:E9</xm:sqref>
        </x14:dataValidation>
        <x14:dataValidation type="list" allowBlank="1" showInputMessage="1" showErrorMessage="1" xr:uid="{BBDB0544-BE5A-483E-AEC9-6774DC9AF1DE}">
          <x14:formula1>
            <xm:f>リスト!$O$2:$O$3</xm:f>
          </x14:formula1>
          <xm:sqref>C10:E10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4CE1-B4EB-431C-BFED-DAC32EB9089D}">
  <sheetPr>
    <tabColor rgb="FF66FF99"/>
    <pageSetUpPr fitToPage="1"/>
  </sheetPr>
  <dimension ref="A1:J31"/>
  <sheetViews>
    <sheetView view="pageBreakPreview" zoomScale="80" zoomScaleNormal="80" zoomScaleSheetLayoutView="80" workbookViewId="0">
      <selection activeCell="B18" sqref="B18"/>
    </sheetView>
  </sheetViews>
  <sheetFormatPr defaultRowHeight="18" x14ac:dyDescent="0.45"/>
  <cols>
    <col min="1" max="1" width="7.5" style="55" bestFit="1" customWidth="1"/>
    <col min="2" max="6" width="28.69921875" style="55" customWidth="1"/>
    <col min="7" max="7" width="31" style="55" customWidth="1"/>
    <col min="8" max="8" width="20.3984375" style="55" bestFit="1" customWidth="1"/>
    <col min="9" max="9" width="28.69921875" style="55" customWidth="1"/>
    <col min="10" max="10" width="22.296875" style="55" customWidth="1"/>
    <col min="11" max="16384" width="8.796875" style="55"/>
  </cols>
  <sheetData>
    <row r="1" spans="1:10" ht="44.4" customHeight="1" thickBot="1" x14ac:dyDescent="0.5">
      <c r="A1" s="117" t="s">
        <v>144</v>
      </c>
      <c r="B1" s="118">
        <v>1</v>
      </c>
      <c r="C1" s="119" t="s">
        <v>145</v>
      </c>
      <c r="D1" s="120">
        <f>基本情報1!$C$3</f>
        <v>0</v>
      </c>
      <c r="E1" s="119" t="s">
        <v>146</v>
      </c>
      <c r="F1" s="121">
        <f>基本情報1!$C$10</f>
        <v>0</v>
      </c>
      <c r="G1" s="119" t="s">
        <v>147</v>
      </c>
      <c r="H1" s="122">
        <f>IF(F1="介護テクノロジーの導入支援",SUM(7500000,F11),10000000)</f>
        <v>10000000</v>
      </c>
      <c r="I1" s="119" t="s">
        <v>148</v>
      </c>
      <c r="J1" s="123">
        <f>ROUNDUP(基本情報1!C8/2,0)</f>
        <v>0</v>
      </c>
    </row>
    <row r="2" spans="1:10" ht="48.6" customHeight="1" thickBot="1" x14ac:dyDescent="0.5">
      <c r="A2" s="124" t="s">
        <v>129</v>
      </c>
      <c r="B2" s="125"/>
      <c r="C2" s="126"/>
      <c r="D2" s="127" t="str">
        <f>IF($F$1="介護テクノロジーの導入支援","※この表に入力してください。","※この表は入力不要です。パッケージ型の表に入力してください。")</f>
        <v>※この表は入力不要です。パッケージ型の表に入力してください。</v>
      </c>
      <c r="E2" s="56"/>
      <c r="F2" s="56"/>
      <c r="G2" s="56"/>
      <c r="H2" s="56"/>
      <c r="I2" s="56"/>
      <c r="J2" s="56"/>
    </row>
    <row r="3" spans="1:10" ht="61.8" customHeight="1" thickBot="1" x14ac:dyDescent="0.5">
      <c r="A3" s="128" t="s">
        <v>112</v>
      </c>
      <c r="B3" s="129" t="s">
        <v>150</v>
      </c>
      <c r="C3" s="130" t="s">
        <v>151</v>
      </c>
      <c r="D3" s="131" t="s">
        <v>152</v>
      </c>
      <c r="E3" s="131" t="s">
        <v>153</v>
      </c>
      <c r="F3" s="131" t="s">
        <v>154</v>
      </c>
      <c r="G3" s="131" t="s">
        <v>155</v>
      </c>
      <c r="H3" s="131" t="s">
        <v>156</v>
      </c>
      <c r="I3" s="132" t="s">
        <v>169</v>
      </c>
      <c r="J3" s="57"/>
    </row>
    <row r="4" spans="1:10" ht="42.6" customHeight="1" x14ac:dyDescent="0.45">
      <c r="A4" s="139" t="s">
        <v>113</v>
      </c>
      <c r="B4" s="58"/>
      <c r="C4" s="59"/>
      <c r="D4" s="60"/>
      <c r="E4" s="133">
        <f>ROUNDDOWN(D4*3/4,-3)</f>
        <v>0</v>
      </c>
      <c r="F4" s="133" t="str">
        <f>IF($C4="","",VLOOKUP($C4,リスト!$K$2:$L$13,2,0))</f>
        <v/>
      </c>
      <c r="G4" s="133">
        <f>IF(F4&gt;E4,E4,F4)</f>
        <v>0</v>
      </c>
      <c r="H4" s="61"/>
      <c r="I4" s="136">
        <f>G4*H4</f>
        <v>0</v>
      </c>
      <c r="J4" s="62"/>
    </row>
    <row r="5" spans="1:10" ht="42.6" customHeight="1" x14ac:dyDescent="0.45">
      <c r="A5" s="140" t="s">
        <v>114</v>
      </c>
      <c r="B5" s="58"/>
      <c r="C5" s="59"/>
      <c r="D5" s="60"/>
      <c r="E5" s="133">
        <f t="shared" ref="E5:E11" si="0">ROUNDDOWN(D5*3/4,-3)</f>
        <v>0</v>
      </c>
      <c r="F5" s="133" t="str">
        <f>IF($C5="","",VLOOKUP($C5,リスト!$K$2:$L$13,2,0))</f>
        <v/>
      </c>
      <c r="G5" s="133">
        <f t="shared" ref="G5:G11" si="1">IF(F5&gt;E5,E5,F5)</f>
        <v>0</v>
      </c>
      <c r="H5" s="61"/>
      <c r="I5" s="136">
        <f t="shared" ref="I5:I11" si="2">G5*H5</f>
        <v>0</v>
      </c>
      <c r="J5" s="62"/>
    </row>
    <row r="6" spans="1:10" ht="42.6" customHeight="1" x14ac:dyDescent="0.45">
      <c r="A6" s="140" t="s">
        <v>115</v>
      </c>
      <c r="B6" s="58"/>
      <c r="C6" s="59"/>
      <c r="D6" s="60"/>
      <c r="E6" s="133">
        <f t="shared" si="0"/>
        <v>0</v>
      </c>
      <c r="F6" s="133" t="str">
        <f>IF($C6="","",VLOOKUP($C6,リスト!$K$2:$L$13,2,0))</f>
        <v/>
      </c>
      <c r="G6" s="133">
        <f t="shared" si="1"/>
        <v>0</v>
      </c>
      <c r="H6" s="61"/>
      <c r="I6" s="136">
        <f t="shared" si="2"/>
        <v>0</v>
      </c>
      <c r="J6" s="62"/>
    </row>
    <row r="7" spans="1:10" ht="42.6" customHeight="1" x14ac:dyDescent="0.45">
      <c r="A7" s="140" t="s">
        <v>116</v>
      </c>
      <c r="B7" s="58"/>
      <c r="C7" s="59"/>
      <c r="D7" s="60"/>
      <c r="E7" s="133">
        <f t="shared" si="0"/>
        <v>0</v>
      </c>
      <c r="F7" s="133" t="str">
        <f>IF($C7="","",VLOOKUP($C7,リスト!$K$2:$L$13,2,0))</f>
        <v/>
      </c>
      <c r="G7" s="133">
        <f t="shared" si="1"/>
        <v>0</v>
      </c>
      <c r="H7" s="61"/>
      <c r="I7" s="136">
        <f t="shared" si="2"/>
        <v>0</v>
      </c>
      <c r="J7" s="62"/>
    </row>
    <row r="8" spans="1:10" ht="42.6" customHeight="1" x14ac:dyDescent="0.45">
      <c r="A8" s="141" t="s">
        <v>117</v>
      </c>
      <c r="B8" s="63"/>
      <c r="C8" s="64"/>
      <c r="D8" s="65"/>
      <c r="E8" s="134">
        <f>ROUNDDOWN(D8*3/4,-3)</f>
        <v>0</v>
      </c>
      <c r="F8" s="134" t="str">
        <f>IF($C8="","",VLOOKUP($C8,リスト!$K$2:$L$13,2,0))</f>
        <v/>
      </c>
      <c r="G8" s="134">
        <f t="shared" ref="G8:G9" si="3">IF(F8&gt;E8,E8,F8)</f>
        <v>0</v>
      </c>
      <c r="H8" s="66"/>
      <c r="I8" s="137">
        <f t="shared" ref="I8:I9" si="4">G8*H8</f>
        <v>0</v>
      </c>
      <c r="J8" s="62"/>
    </row>
    <row r="9" spans="1:10" ht="42.6" customHeight="1" thickBot="1" x14ac:dyDescent="0.5">
      <c r="A9" s="142" t="s">
        <v>126</v>
      </c>
      <c r="B9" s="67"/>
      <c r="C9" s="68"/>
      <c r="D9" s="69"/>
      <c r="E9" s="135">
        <f t="shared" ref="E9" si="5">ROUNDDOWN(D9*3/4,-3)</f>
        <v>0</v>
      </c>
      <c r="F9" s="135" t="str">
        <f>IF($C9="","",VLOOKUP($C9,リスト!$K$2:$L$13,2,0))</f>
        <v/>
      </c>
      <c r="G9" s="135">
        <f t="shared" si="3"/>
        <v>0</v>
      </c>
      <c r="H9" s="70"/>
      <c r="I9" s="138">
        <f t="shared" si="4"/>
        <v>0</v>
      </c>
      <c r="J9" s="62"/>
    </row>
    <row r="10" spans="1:10" ht="16.8" customHeight="1" thickBot="1" x14ac:dyDescent="0.5">
      <c r="A10" s="143" t="s">
        <v>142</v>
      </c>
      <c r="B10" s="144"/>
      <c r="C10" s="144"/>
      <c r="D10" s="144"/>
      <c r="E10" s="144"/>
      <c r="F10" s="144"/>
      <c r="G10" s="144"/>
      <c r="H10" s="144"/>
      <c r="I10" s="145"/>
      <c r="J10" s="62"/>
    </row>
    <row r="11" spans="1:10" ht="42.6" customHeight="1" thickBot="1" x14ac:dyDescent="0.5">
      <c r="A11" s="146" t="s">
        <v>127</v>
      </c>
      <c r="B11" s="71"/>
      <c r="C11" s="72"/>
      <c r="D11" s="73"/>
      <c r="E11" s="147">
        <f t="shared" si="0"/>
        <v>0</v>
      </c>
      <c r="F11" s="147" t="str">
        <f>IF($C11="","",IF($C11="介護業務支援（介護ソフト・ライセンスあり）",VLOOKUP(基本情報1!$C$9,リスト!$M$2:$N$5,2),2500000))</f>
        <v/>
      </c>
      <c r="G11" s="147">
        <f t="shared" si="1"/>
        <v>0</v>
      </c>
      <c r="H11" s="74"/>
      <c r="I11" s="148">
        <f t="shared" si="2"/>
        <v>0</v>
      </c>
      <c r="J11" s="56"/>
    </row>
    <row r="12" spans="1:10" ht="55.8" customHeight="1" thickBot="1" x14ac:dyDescent="0.5">
      <c r="A12" s="75"/>
      <c r="B12" s="76"/>
      <c r="C12" s="76"/>
      <c r="D12" s="76"/>
      <c r="E12" s="77"/>
      <c r="F12" s="77"/>
      <c r="G12" s="149" t="s">
        <v>143</v>
      </c>
      <c r="H12" s="150">
        <f ca="1">SUM(H4:H9)-SUMIF($C$4:$H$9,"その他（ソフト・インカム）",H4:H9)-SUMIF($C$4:$H$9,"導入機器等と一体的に使用するための情報端末",H4:H9)</f>
        <v>0</v>
      </c>
      <c r="I12" s="151">
        <f>SUM(I4:I11)</f>
        <v>0</v>
      </c>
      <c r="J12" s="56"/>
    </row>
    <row r="13" spans="1:10" ht="55.8" customHeight="1" thickBot="1" x14ac:dyDescent="0.5">
      <c r="A13" s="78"/>
      <c r="B13" s="77"/>
      <c r="F13" s="152" t="s">
        <v>128</v>
      </c>
      <c r="G13" s="154" t="s">
        <v>163</v>
      </c>
      <c r="H13" s="154" t="s">
        <v>164</v>
      </c>
      <c r="I13" s="155" t="s">
        <v>165</v>
      </c>
      <c r="J13" s="79" t="s">
        <v>118</v>
      </c>
    </row>
    <row r="14" spans="1:10" ht="61.2" customHeight="1" thickBot="1" x14ac:dyDescent="0.5">
      <c r="A14" s="78"/>
      <c r="B14" s="80"/>
      <c r="C14" s="80"/>
      <c r="D14" s="80"/>
      <c r="E14" s="80"/>
      <c r="F14" s="153">
        <f>IF(基本情報1!$C$12="はい",50000,0)</f>
        <v>0</v>
      </c>
      <c r="G14" s="81"/>
      <c r="H14" s="156">
        <f>G14-I12+F14</f>
        <v>0</v>
      </c>
      <c r="I14" s="157">
        <f>IF((G14&lt;I12+F14),G14,I12+F14)</f>
        <v>0</v>
      </c>
      <c r="J14" s="82" t="str">
        <f ca="1">IF((J1&lt;H12),"NG","OK")</f>
        <v>OK</v>
      </c>
    </row>
    <row r="15" spans="1:10" ht="21.6" customHeight="1" thickBot="1" x14ac:dyDescent="0.5">
      <c r="A15" s="83"/>
      <c r="B15" s="84"/>
      <c r="C15" s="84"/>
      <c r="D15" s="84"/>
      <c r="E15" s="84"/>
      <c r="F15" s="85"/>
      <c r="G15" s="86"/>
      <c r="H15" s="86"/>
      <c r="I15" s="86"/>
      <c r="J15" s="86"/>
    </row>
    <row r="16" spans="1:10" ht="49.2" customHeight="1" thickTop="1" thickBot="1" x14ac:dyDescent="0.5">
      <c r="A16" s="158" t="s">
        <v>130</v>
      </c>
      <c r="B16" s="125"/>
      <c r="C16" s="159"/>
      <c r="D16" s="1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80"/>
      <c r="F16" s="77"/>
    </row>
    <row r="17" spans="1:10" ht="55.2" customHeight="1" thickBot="1" x14ac:dyDescent="0.5">
      <c r="A17" s="128" t="s">
        <v>112</v>
      </c>
      <c r="B17" s="160" t="s">
        <v>157</v>
      </c>
      <c r="C17" s="161" t="s">
        <v>158</v>
      </c>
      <c r="D17" s="162" t="s">
        <v>159</v>
      </c>
      <c r="E17" s="163" t="s">
        <v>160</v>
      </c>
      <c r="F17" s="164" t="s">
        <v>161</v>
      </c>
      <c r="G17" s="87"/>
    </row>
    <row r="18" spans="1:10" ht="46.8" customHeight="1" thickBot="1" x14ac:dyDescent="0.5">
      <c r="A18" s="168" t="s">
        <v>132</v>
      </c>
      <c r="B18" s="88"/>
      <c r="C18" s="179" t="s">
        <v>174</v>
      </c>
      <c r="D18" s="89"/>
      <c r="E18" s="90"/>
      <c r="F18" s="165" cm="1">
        <f t="array" ref="F18">SUM(D18:D23*E18:E23,D28,IF(D25*3/4&lt;100000,D25*E25,133334*E25),IF(D26*3/4&lt;100000,D26*E26,133334*E26))</f>
        <v>0</v>
      </c>
    </row>
    <row r="19" spans="1:10" ht="23.4" customHeight="1" thickBot="1" x14ac:dyDescent="0.5">
      <c r="A19" s="143" t="s">
        <v>137</v>
      </c>
      <c r="B19" s="144"/>
      <c r="C19" s="144"/>
      <c r="D19" s="144"/>
      <c r="E19" s="145"/>
      <c r="F19" s="166"/>
    </row>
    <row r="20" spans="1:10" ht="46.8" customHeight="1" x14ac:dyDescent="0.45">
      <c r="A20" s="169" t="s">
        <v>133</v>
      </c>
      <c r="B20" s="91"/>
      <c r="C20" s="92"/>
      <c r="D20" s="93"/>
      <c r="E20" s="94"/>
      <c r="F20" s="166"/>
    </row>
    <row r="21" spans="1:10" ht="46.8" customHeight="1" x14ac:dyDescent="0.45">
      <c r="A21" s="170" t="s">
        <v>115</v>
      </c>
      <c r="B21" s="95"/>
      <c r="C21" s="96"/>
      <c r="D21" s="97"/>
      <c r="E21" s="98"/>
      <c r="F21" s="166"/>
    </row>
    <row r="22" spans="1:10" ht="46.8" customHeight="1" x14ac:dyDescent="0.45">
      <c r="A22" s="170" t="s">
        <v>116</v>
      </c>
      <c r="B22" s="95"/>
      <c r="C22" s="96"/>
      <c r="D22" s="97"/>
      <c r="E22" s="98"/>
      <c r="F22" s="166"/>
    </row>
    <row r="23" spans="1:10" ht="46.8" customHeight="1" thickBot="1" x14ac:dyDescent="0.5">
      <c r="A23" s="171" t="s">
        <v>134</v>
      </c>
      <c r="B23" s="99"/>
      <c r="C23" s="100"/>
      <c r="D23" s="101"/>
      <c r="E23" s="102"/>
      <c r="F23" s="166"/>
    </row>
    <row r="24" spans="1:10" ht="21" customHeight="1" thickBot="1" x14ac:dyDescent="0.5">
      <c r="A24" s="143" t="s">
        <v>138</v>
      </c>
      <c r="B24" s="144"/>
      <c r="C24" s="144"/>
      <c r="D24" s="144"/>
      <c r="E24" s="145"/>
      <c r="F24" s="166"/>
      <c r="G24" s="103"/>
    </row>
    <row r="25" spans="1:10" ht="46.8" customHeight="1" thickBot="1" x14ac:dyDescent="0.5">
      <c r="A25" s="172" t="s">
        <v>126</v>
      </c>
      <c r="B25" s="104"/>
      <c r="C25" s="105"/>
      <c r="D25" s="106"/>
      <c r="E25" s="107"/>
      <c r="F25" s="166"/>
      <c r="G25" s="175" t="s">
        <v>162</v>
      </c>
      <c r="H25" s="176" t="s">
        <v>128</v>
      </c>
      <c r="I25" s="178" t="s">
        <v>166</v>
      </c>
      <c r="J25" s="175" t="s">
        <v>168</v>
      </c>
    </row>
    <row r="26" spans="1:10" ht="46.8" customHeight="1" thickBot="1" x14ac:dyDescent="0.5">
      <c r="A26" s="173" t="s">
        <v>127</v>
      </c>
      <c r="B26" s="108"/>
      <c r="C26" s="109"/>
      <c r="D26" s="110"/>
      <c r="E26" s="111"/>
      <c r="F26" s="166"/>
      <c r="G26" s="177">
        <f>ROUNDDOWN(F18*3/4,-3)</f>
        <v>0</v>
      </c>
      <c r="H26" s="153">
        <f>IF(基本情報1!$C$12="はい",50000,0)</f>
        <v>0</v>
      </c>
      <c r="I26" s="112"/>
      <c r="J26" s="177">
        <f>I26-G26+H26</f>
        <v>0</v>
      </c>
    </row>
    <row r="27" spans="1:10" ht="18" customHeight="1" thickBot="1" x14ac:dyDescent="0.5">
      <c r="A27" s="143" t="s">
        <v>140</v>
      </c>
      <c r="B27" s="144"/>
      <c r="C27" s="144"/>
      <c r="D27" s="144"/>
      <c r="E27" s="145"/>
      <c r="F27" s="166"/>
      <c r="J27" s="155" t="s">
        <v>167</v>
      </c>
    </row>
    <row r="28" spans="1:10" ht="46.8" customHeight="1" thickBot="1" x14ac:dyDescent="0.5">
      <c r="A28" s="173" t="s">
        <v>139</v>
      </c>
      <c r="B28" s="104"/>
      <c r="C28" s="105"/>
      <c r="D28" s="106"/>
      <c r="E28" s="174" t="s">
        <v>141</v>
      </c>
      <c r="F28" s="167"/>
      <c r="J28" s="157">
        <f>IF((I26&lt;G26+H26),I26,G26)</f>
        <v>0</v>
      </c>
    </row>
    <row r="29" spans="1:10" ht="49.8" customHeight="1" x14ac:dyDescent="0.45">
      <c r="I29" s="113" t="s">
        <v>119</v>
      </c>
      <c r="J29" s="114" t="s">
        <v>120</v>
      </c>
    </row>
    <row r="30" spans="1:10" ht="49.8" customHeight="1" x14ac:dyDescent="0.45">
      <c r="I30" s="115">
        <v>1</v>
      </c>
      <c r="J30" s="116">
        <f>IF(F1="介護テクノロジーの導入支援",ROUNDUP(I14*I30,-3),ROUNDUP(J28*I30,-3))</f>
        <v>0</v>
      </c>
    </row>
    <row r="31" spans="1:10" ht="49.8" customHeight="1" x14ac:dyDescent="0.45"/>
  </sheetData>
  <sheetProtection algorithmName="SHA-512" hashValue="Bqo+Cm+qZ+NsTvKuJHcBfe29aypWoyIKkWpXWBglxlNcMO5E7UJLN+sd4AuBEeNakXHEnCyVXTknF1vNHp6WQg==" saltValue="QrVIVJV+86TG7ZXfZjWRIw==" spinCount="100000" sheet="1" objects="1" scenarios="1"/>
  <protectedRanges>
    <protectedRange algorithmName="SHA-512" hashValue="fN0WwrJaYnA+mV5hZUvSkoW13BeVQdV7aEzoXfTRmjbiVKGEMsBBccIWJ0GspyUbhBfEYgAaK8vgn/+qneD5OA==" saltValue="EXUmp8ZtLZEkRCdtcU6nRA==" spinCount="100000" sqref="B4:D9 C20:C23 C25:C26 C28 B11:D12" name="範囲3"/>
    <protectedRange sqref="B4:D9 H4:H11 C20:C23 C25:C26 C28 B11:D12" name="範囲1"/>
  </protectedRanges>
  <mergeCells count="5">
    <mergeCell ref="A10:I10"/>
    <mergeCell ref="A27:E27"/>
    <mergeCell ref="F18:F28"/>
    <mergeCell ref="A19:E19"/>
    <mergeCell ref="A24:E24"/>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97C2F16-0009-4728-8F29-F5E89731EC11}">
          <x14:formula1>
            <xm:f>リスト!$K$2:$K$12</xm:f>
          </x14:formula1>
          <xm:sqref>C4:C8 C20:C23</xm:sqref>
        </x14:dataValidation>
        <x14:dataValidation type="list" allowBlank="1" showInputMessage="1" showErrorMessage="1" xr:uid="{8893A8E7-0F6A-431B-8BF2-45F9583732AF}">
          <x14:formula1>
            <xm:f>リスト!$K$14:$K$15</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E5B6-8870-4674-BEB8-EC158CFB7146}">
  <sheetPr>
    <tabColor rgb="FF99FF99"/>
    <pageSetUpPr fitToPage="1"/>
  </sheetPr>
  <dimension ref="A1:E28"/>
  <sheetViews>
    <sheetView view="pageBreakPreview" topLeftCell="A8" zoomScaleNormal="100" zoomScaleSheetLayoutView="100" workbookViewId="0">
      <selection activeCell="A12" sqref="A12:E17"/>
    </sheetView>
  </sheetViews>
  <sheetFormatPr defaultRowHeight="13.2" x14ac:dyDescent="0.45"/>
  <cols>
    <col min="1" max="1" width="3.19921875" style="17" bestFit="1" customWidth="1"/>
    <col min="2" max="2" width="43" style="17" customWidth="1"/>
    <col min="3" max="3" width="12.5" style="17" customWidth="1"/>
    <col min="4" max="4" width="11.8984375" style="17" customWidth="1"/>
    <col min="5" max="5" width="31.69921875" style="17" customWidth="1"/>
    <col min="6" max="6" width="20.796875" style="17" customWidth="1"/>
    <col min="7" max="16384" width="8.796875" style="17"/>
  </cols>
  <sheetData>
    <row r="1" spans="1:5" ht="25.2" customHeight="1" thickBot="1" x14ac:dyDescent="0.5">
      <c r="A1" s="34"/>
      <c r="B1" s="34" t="s">
        <v>92</v>
      </c>
      <c r="C1" s="34">
        <v>2</v>
      </c>
      <c r="D1" s="34"/>
      <c r="E1" s="34"/>
    </row>
    <row r="2" spans="1:5" ht="20.399999999999999" customHeight="1" thickTop="1" thickBot="1" x14ac:dyDescent="0.5">
      <c r="A2" s="35" t="s">
        <v>92</v>
      </c>
      <c r="B2" s="36"/>
      <c r="C2" s="36"/>
      <c r="D2" s="36"/>
      <c r="E2" s="37"/>
    </row>
    <row r="3" spans="1:5" ht="31.8" customHeight="1" thickTop="1" x14ac:dyDescent="0.45">
      <c r="A3" s="38">
        <v>1</v>
      </c>
      <c r="B3" s="39" t="s">
        <v>9</v>
      </c>
      <c r="C3" s="18"/>
      <c r="D3" s="19"/>
      <c r="E3" s="20"/>
    </row>
    <row r="4" spans="1:5" ht="31.8" customHeight="1" x14ac:dyDescent="0.45">
      <c r="A4" s="40">
        <v>2</v>
      </c>
      <c r="B4" s="41" t="s">
        <v>10</v>
      </c>
      <c r="C4" s="21"/>
      <c r="D4" s="22"/>
      <c r="E4" s="23"/>
    </row>
    <row r="5" spans="1:5" ht="31.8" customHeight="1" x14ac:dyDescent="0.45">
      <c r="A5" s="42">
        <v>3</v>
      </c>
      <c r="B5" s="41" t="s">
        <v>76</v>
      </c>
      <c r="C5" s="21"/>
      <c r="D5" s="22"/>
      <c r="E5" s="23"/>
    </row>
    <row r="6" spans="1:5" ht="31.8" customHeight="1" x14ac:dyDescent="0.45">
      <c r="A6" s="43"/>
      <c r="B6" s="41" t="s">
        <v>77</v>
      </c>
      <c r="C6" s="21"/>
      <c r="D6" s="22"/>
      <c r="E6" s="23"/>
    </row>
    <row r="7" spans="1:5" ht="31.8" customHeight="1" x14ac:dyDescent="0.45">
      <c r="A7" s="44">
        <v>4</v>
      </c>
      <c r="B7" s="45" t="s">
        <v>131</v>
      </c>
      <c r="C7" s="21"/>
      <c r="D7" s="22"/>
      <c r="E7" s="23"/>
    </row>
    <row r="8" spans="1:5" ht="31.8" customHeight="1" x14ac:dyDescent="0.45">
      <c r="A8" s="40">
        <v>5</v>
      </c>
      <c r="B8" s="45" t="s">
        <v>84</v>
      </c>
      <c r="C8" s="21"/>
      <c r="D8" s="22"/>
      <c r="E8" s="23"/>
    </row>
    <row r="9" spans="1:5" ht="31.8" customHeight="1" x14ac:dyDescent="0.45">
      <c r="A9" s="46">
        <v>6</v>
      </c>
      <c r="B9" s="47" t="s">
        <v>83</v>
      </c>
      <c r="C9" s="24"/>
      <c r="D9" s="25"/>
      <c r="E9" s="26"/>
    </row>
    <row r="10" spans="1:5" ht="31.8" customHeight="1" thickBot="1" x14ac:dyDescent="0.5">
      <c r="A10" s="48">
        <v>7</v>
      </c>
      <c r="B10" s="49" t="s">
        <v>108</v>
      </c>
      <c r="C10" s="27"/>
      <c r="D10" s="28"/>
      <c r="E10" s="29"/>
    </row>
    <row r="11" spans="1:5" ht="24" customHeight="1" thickTop="1" thickBot="1" x14ac:dyDescent="0.5">
      <c r="A11" s="35" t="s">
        <v>93</v>
      </c>
      <c r="B11" s="36"/>
      <c r="C11" s="36"/>
      <c r="D11" s="36"/>
      <c r="E11" s="37"/>
    </row>
    <row r="12" spans="1:5" ht="42.6" customHeight="1" thickTop="1" x14ac:dyDescent="0.45">
      <c r="A12" s="180">
        <v>8</v>
      </c>
      <c r="B12" s="181" t="s">
        <v>90</v>
      </c>
      <c r="C12" s="182"/>
      <c r="D12" s="183"/>
      <c r="E12" s="184" t="str">
        <f>IF(COUNTIF(リスト!$B$67:$B$82,$C$6)&gt;0,"【回答任意】","【回答不要】")</f>
        <v>【回答不要】</v>
      </c>
    </row>
    <row r="13" spans="1:5" ht="19.2" customHeight="1" x14ac:dyDescent="0.45">
      <c r="A13" s="50"/>
      <c r="B13" s="51" t="s">
        <v>91</v>
      </c>
      <c r="C13" s="24"/>
      <c r="D13" s="30"/>
      <c r="E13" s="53" t="s">
        <v>111</v>
      </c>
    </row>
    <row r="14" spans="1:5" ht="19.2" customHeight="1" x14ac:dyDescent="0.45">
      <c r="A14" s="50"/>
      <c r="B14" s="52"/>
      <c r="C14" s="24"/>
      <c r="D14" s="30"/>
      <c r="E14" s="54"/>
    </row>
    <row r="15" spans="1:5" ht="19.2" customHeight="1" x14ac:dyDescent="0.45">
      <c r="A15" s="50"/>
      <c r="B15" s="52"/>
      <c r="C15" s="24"/>
      <c r="D15" s="30"/>
      <c r="E15" s="54"/>
    </row>
    <row r="16" spans="1:5" ht="19.2" customHeight="1" x14ac:dyDescent="0.45">
      <c r="A16" s="50"/>
      <c r="B16" s="52"/>
      <c r="C16" s="24"/>
      <c r="D16" s="30"/>
      <c r="E16" s="54"/>
    </row>
    <row r="17" spans="1:5" ht="19.2" customHeight="1" thickBot="1" x14ac:dyDescent="0.5">
      <c r="A17" s="185"/>
      <c r="B17" s="186"/>
      <c r="C17" s="187"/>
      <c r="D17" s="188"/>
      <c r="E17" s="189"/>
    </row>
    <row r="18" spans="1:5" ht="31.2" customHeight="1" x14ac:dyDescent="0.45"/>
    <row r="19" spans="1:5" ht="31.2" customHeight="1" x14ac:dyDescent="0.45"/>
    <row r="20" spans="1:5" ht="31.2" customHeight="1" x14ac:dyDescent="0.45"/>
    <row r="21" spans="1:5" ht="31.2" customHeight="1" x14ac:dyDescent="0.45"/>
    <row r="22" spans="1:5" ht="31.2" customHeight="1" x14ac:dyDescent="0.45"/>
    <row r="23" spans="1:5" ht="31.2" customHeight="1" x14ac:dyDescent="0.45"/>
    <row r="24" spans="1:5" ht="31.2" customHeight="1" x14ac:dyDescent="0.45"/>
    <row r="25" spans="1:5" ht="31.2" customHeight="1" x14ac:dyDescent="0.45"/>
    <row r="26" spans="1:5" ht="31.2" customHeight="1" x14ac:dyDescent="0.45"/>
    <row r="27" spans="1:5" ht="31.2" customHeight="1" x14ac:dyDescent="0.45"/>
    <row r="28" spans="1:5" ht="31.2" customHeight="1" x14ac:dyDescent="0.45"/>
  </sheetData>
  <sheetProtection algorithmName="SHA-512" hashValue="J0B2VvdhfUMlrtbz5Rbc2i23ZOb3hFPCkndt2kci/mU2rLkVRre6VNm052996/U7gcnpWUS6fzLKLy7KAMKf4A==" saltValue="bFUiCNT3wVkNEI2qs8facQ==" spinCount="100000" sheet="1" objects="1" scenarios="1"/>
  <mergeCells count="20">
    <mergeCell ref="C14:D14"/>
    <mergeCell ref="C15:D15"/>
    <mergeCell ref="C16:D16"/>
    <mergeCell ref="C17:D17"/>
    <mergeCell ref="C7:E7"/>
    <mergeCell ref="C8:E8"/>
    <mergeCell ref="C9:E9"/>
    <mergeCell ref="C10:E10"/>
    <mergeCell ref="A11:E11"/>
    <mergeCell ref="A12:A17"/>
    <mergeCell ref="C12:D12"/>
    <mergeCell ref="B13:B17"/>
    <mergeCell ref="C13:D13"/>
    <mergeCell ref="E13:E17"/>
    <mergeCell ref="A2:E2"/>
    <mergeCell ref="C3:E3"/>
    <mergeCell ref="C4:E4"/>
    <mergeCell ref="A5:A6"/>
    <mergeCell ref="C5:E5"/>
    <mergeCell ref="C6:E6"/>
  </mergeCells>
  <phoneticPr fontId="1"/>
  <dataValidations count="1">
    <dataValidation type="list" allowBlank="1" showInputMessage="1" showErrorMessage="1" sqref="C12" xr:uid="{F60EE102-AE28-4A8E-A92C-F2FACC9C0AA1}">
      <formula1>"はい,いいえ"</formula1>
    </dataValidation>
  </dataValidations>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3C6C99F-D7A4-440C-8974-8BF913744ABA}">
          <x14:formula1>
            <xm:f>リスト!$O$2:$O$3</xm:f>
          </x14:formula1>
          <xm:sqref>C10:E10</xm:sqref>
        </x14:dataValidation>
        <x14:dataValidation type="list" allowBlank="1" showInputMessage="1" showErrorMessage="1" xr:uid="{4E9D9CE2-8DD7-481B-ADC2-E974CFB9F577}">
          <x14:formula1>
            <xm:f>リスト!$M$2:$M$5</xm:f>
          </x14:formula1>
          <xm:sqref>C9:E9</xm:sqref>
        </x14:dataValidation>
        <x14:dataValidation type="list" allowBlank="1" showInputMessage="1" showErrorMessage="1" xr:uid="{ED62E207-9427-41D3-A229-621D48B6344C}">
          <x14:formula1>
            <xm:f>_xlfn.XLOOKUP($C$5,リスト!$D$1:$H$1,リスト!$D$2:$H$24)</xm:f>
          </x14:formula1>
          <xm:sqref>C6:E6</xm:sqref>
        </x14:dataValidation>
        <x14:dataValidation type="list" allowBlank="1" showInputMessage="1" showErrorMessage="1" xr:uid="{14E7F383-CD59-444E-BAAA-6B3DC5B432AD}">
          <x14:formula1>
            <xm:f>リスト!$D$1:$H$1</xm:f>
          </x14:formula1>
          <xm:sqref>C5:E5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B2A6A-2709-4A47-8CBF-3757619ACE01}">
  <sheetPr>
    <tabColor rgb="FF99FF99"/>
    <pageSetUpPr fitToPage="1"/>
  </sheetPr>
  <dimension ref="A1:J31"/>
  <sheetViews>
    <sheetView view="pageBreakPreview" zoomScale="80" zoomScaleNormal="80" zoomScaleSheetLayoutView="80" workbookViewId="0">
      <selection activeCell="B18" sqref="B18"/>
    </sheetView>
  </sheetViews>
  <sheetFormatPr defaultRowHeight="18" x14ac:dyDescent="0.45"/>
  <cols>
    <col min="1" max="1" width="7.5" style="55" bestFit="1" customWidth="1"/>
    <col min="2" max="6" width="28.69921875" style="55" customWidth="1"/>
    <col min="7" max="7" width="31" style="55" customWidth="1"/>
    <col min="8" max="8" width="20.3984375" style="55" bestFit="1" customWidth="1"/>
    <col min="9" max="9" width="28.69921875" style="55" customWidth="1"/>
    <col min="10" max="10" width="22.296875" style="55" customWidth="1"/>
    <col min="11" max="16384" width="8.796875" style="55"/>
  </cols>
  <sheetData>
    <row r="1" spans="1:10" ht="44.4" customHeight="1" thickBot="1" x14ac:dyDescent="0.5">
      <c r="A1" s="117" t="s">
        <v>144</v>
      </c>
      <c r="B1" s="118">
        <v>2</v>
      </c>
      <c r="C1" s="119" t="s">
        <v>145</v>
      </c>
      <c r="D1" s="120">
        <f>基本情報2!$C$3</f>
        <v>0</v>
      </c>
      <c r="E1" s="119" t="s">
        <v>146</v>
      </c>
      <c r="F1" s="121">
        <f>基本情報2!$C$10</f>
        <v>0</v>
      </c>
      <c r="G1" s="119" t="s">
        <v>147</v>
      </c>
      <c r="H1" s="122">
        <f>IF(F1="介護テクノロジーの導入支援",SUM(7500000,F11),10000000)</f>
        <v>10000000</v>
      </c>
      <c r="I1" s="119" t="s">
        <v>148</v>
      </c>
      <c r="J1" s="123">
        <f>ROUNDUP(基本情報2!C8/2,0)</f>
        <v>0</v>
      </c>
    </row>
    <row r="2" spans="1:10" ht="48.6" customHeight="1" thickBot="1" x14ac:dyDescent="0.5">
      <c r="A2" s="124" t="s">
        <v>129</v>
      </c>
      <c r="B2" s="125"/>
      <c r="C2" s="126"/>
      <c r="D2" s="127" t="str">
        <f>IF($F$1="介護テクノロジーの導入支援","※この表に入力してください。","※この表は入力不要です。パッケージ型の表に入力してください。")</f>
        <v>※この表は入力不要です。パッケージ型の表に入力してください。</v>
      </c>
      <c r="E2" s="56"/>
      <c r="F2" s="56"/>
      <c r="G2" s="56"/>
      <c r="H2" s="56"/>
      <c r="I2" s="56"/>
      <c r="J2" s="56"/>
    </row>
    <row r="3" spans="1:10" ht="61.8" customHeight="1" thickBot="1" x14ac:dyDescent="0.5">
      <c r="A3" s="128" t="s">
        <v>112</v>
      </c>
      <c r="B3" s="129" t="s">
        <v>150</v>
      </c>
      <c r="C3" s="130" t="s">
        <v>151</v>
      </c>
      <c r="D3" s="131" t="s">
        <v>152</v>
      </c>
      <c r="E3" s="131" t="s">
        <v>153</v>
      </c>
      <c r="F3" s="131" t="s">
        <v>154</v>
      </c>
      <c r="G3" s="131" t="s">
        <v>155</v>
      </c>
      <c r="H3" s="131" t="s">
        <v>156</v>
      </c>
      <c r="I3" s="132" t="s">
        <v>169</v>
      </c>
      <c r="J3" s="57"/>
    </row>
    <row r="4" spans="1:10" ht="42.6" customHeight="1" x14ac:dyDescent="0.45">
      <c r="A4" s="139" t="s">
        <v>113</v>
      </c>
      <c r="B4" s="58"/>
      <c r="C4" s="59"/>
      <c r="D4" s="60"/>
      <c r="E4" s="133">
        <f>ROUNDDOWN(D4*3/4,-3)</f>
        <v>0</v>
      </c>
      <c r="F4" s="133" t="str">
        <f>IF($C4="","",VLOOKUP($C4,リスト!$K$2:$L$13,2,0))</f>
        <v/>
      </c>
      <c r="G4" s="133">
        <f>IF(F4&gt;E4,E4,F4)</f>
        <v>0</v>
      </c>
      <c r="H4" s="61"/>
      <c r="I4" s="136">
        <f>G4*H4</f>
        <v>0</v>
      </c>
      <c r="J4" s="62"/>
    </row>
    <row r="5" spans="1:10" ht="42.6" customHeight="1" x14ac:dyDescent="0.45">
      <c r="A5" s="140" t="s">
        <v>114</v>
      </c>
      <c r="B5" s="58"/>
      <c r="C5" s="59"/>
      <c r="D5" s="60"/>
      <c r="E5" s="133">
        <f t="shared" ref="E5:E11" si="0">ROUNDDOWN(D5*3/4,-3)</f>
        <v>0</v>
      </c>
      <c r="F5" s="133" t="str">
        <f>IF($C5="","",VLOOKUP($C5,リスト!$K$2:$L$13,2,0))</f>
        <v/>
      </c>
      <c r="G5" s="133">
        <f t="shared" ref="G5:G11" si="1">IF(F5&gt;E5,E5,F5)</f>
        <v>0</v>
      </c>
      <c r="H5" s="61"/>
      <c r="I5" s="136">
        <f t="shared" ref="I5:I11" si="2">G5*H5</f>
        <v>0</v>
      </c>
      <c r="J5" s="62"/>
    </row>
    <row r="6" spans="1:10" ht="42.6" customHeight="1" x14ac:dyDescent="0.45">
      <c r="A6" s="140" t="s">
        <v>115</v>
      </c>
      <c r="B6" s="58"/>
      <c r="C6" s="59"/>
      <c r="D6" s="60"/>
      <c r="E6" s="133">
        <f t="shared" si="0"/>
        <v>0</v>
      </c>
      <c r="F6" s="133" t="str">
        <f>IF($C6="","",VLOOKUP($C6,リスト!$K$2:$L$13,2,0))</f>
        <v/>
      </c>
      <c r="G6" s="133">
        <f t="shared" si="1"/>
        <v>0</v>
      </c>
      <c r="H6" s="61"/>
      <c r="I6" s="136">
        <f t="shared" si="2"/>
        <v>0</v>
      </c>
      <c r="J6" s="62"/>
    </row>
    <row r="7" spans="1:10" ht="42.6" customHeight="1" x14ac:dyDescent="0.45">
      <c r="A7" s="140" t="s">
        <v>116</v>
      </c>
      <c r="B7" s="58"/>
      <c r="C7" s="59"/>
      <c r="D7" s="60"/>
      <c r="E7" s="133">
        <f t="shared" si="0"/>
        <v>0</v>
      </c>
      <c r="F7" s="133" t="str">
        <f>IF($C7="","",VLOOKUP($C7,リスト!$K$2:$L$13,2,0))</f>
        <v/>
      </c>
      <c r="G7" s="133">
        <f t="shared" si="1"/>
        <v>0</v>
      </c>
      <c r="H7" s="61"/>
      <c r="I7" s="136">
        <f t="shared" si="2"/>
        <v>0</v>
      </c>
      <c r="J7" s="62"/>
    </row>
    <row r="8" spans="1:10" ht="42.6" customHeight="1" x14ac:dyDescent="0.45">
      <c r="A8" s="141" t="s">
        <v>117</v>
      </c>
      <c r="B8" s="63"/>
      <c r="C8" s="64"/>
      <c r="D8" s="65"/>
      <c r="E8" s="134">
        <f>ROUNDDOWN(D8*3/4,-3)</f>
        <v>0</v>
      </c>
      <c r="F8" s="134" t="str">
        <f>IF($C8="","",VLOOKUP($C8,リスト!$K$2:$L$13,2,0))</f>
        <v/>
      </c>
      <c r="G8" s="134">
        <f t="shared" si="1"/>
        <v>0</v>
      </c>
      <c r="H8" s="66"/>
      <c r="I8" s="137">
        <f t="shared" si="2"/>
        <v>0</v>
      </c>
      <c r="J8" s="62"/>
    </row>
    <row r="9" spans="1:10" ht="42.6" customHeight="1" thickBot="1" x14ac:dyDescent="0.5">
      <c r="A9" s="142" t="s">
        <v>126</v>
      </c>
      <c r="B9" s="67"/>
      <c r="C9" s="68"/>
      <c r="D9" s="69"/>
      <c r="E9" s="135">
        <f t="shared" ref="E9" si="3">ROUNDDOWN(D9*3/4,-3)</f>
        <v>0</v>
      </c>
      <c r="F9" s="135" t="str">
        <f>IF($C9="","",VLOOKUP($C9,リスト!$K$2:$L$13,2,0))</f>
        <v/>
      </c>
      <c r="G9" s="135">
        <f t="shared" si="1"/>
        <v>0</v>
      </c>
      <c r="H9" s="70"/>
      <c r="I9" s="138">
        <f t="shared" si="2"/>
        <v>0</v>
      </c>
      <c r="J9" s="62"/>
    </row>
    <row r="10" spans="1:10" ht="16.8" customHeight="1" thickBot="1" x14ac:dyDescent="0.5">
      <c r="A10" s="143" t="s">
        <v>142</v>
      </c>
      <c r="B10" s="144"/>
      <c r="C10" s="144"/>
      <c r="D10" s="144"/>
      <c r="E10" s="144"/>
      <c r="F10" s="144"/>
      <c r="G10" s="144"/>
      <c r="H10" s="144"/>
      <c r="I10" s="145"/>
      <c r="J10" s="62"/>
    </row>
    <row r="11" spans="1:10" ht="42.6" customHeight="1" thickBot="1" x14ac:dyDescent="0.5">
      <c r="A11" s="146" t="s">
        <v>127</v>
      </c>
      <c r="B11" s="71"/>
      <c r="C11" s="72"/>
      <c r="D11" s="73"/>
      <c r="E11" s="147">
        <f t="shared" si="0"/>
        <v>0</v>
      </c>
      <c r="F11" s="147" t="str">
        <f>IF($C11="","",IF($C11="介護業務支援（介護ソフト・ライセンスあり）",VLOOKUP(基本情報2!$C$9,リスト!$M$2:$N$5,2),2500000))</f>
        <v/>
      </c>
      <c r="G11" s="147">
        <f t="shared" si="1"/>
        <v>0</v>
      </c>
      <c r="H11" s="74"/>
      <c r="I11" s="148">
        <f t="shared" si="2"/>
        <v>0</v>
      </c>
      <c r="J11" s="56"/>
    </row>
    <row r="12" spans="1:10" ht="55.8" customHeight="1" thickBot="1" x14ac:dyDescent="0.5">
      <c r="A12" s="75"/>
      <c r="B12" s="76"/>
      <c r="C12" s="76"/>
      <c r="D12" s="76"/>
      <c r="E12" s="77"/>
      <c r="F12" s="77"/>
      <c r="G12" s="149" t="s">
        <v>143</v>
      </c>
      <c r="H12" s="150">
        <f ca="1">SUM(H4:H9)-SUMIF($C$4:$H$9,"その他（ソフト・インカム）",H4:H9)-SUMIF($C$4:$H$9,"導入機器等と一体的に使用するための情報端末",H4:H9)</f>
        <v>0</v>
      </c>
      <c r="I12" s="151">
        <f>SUM(I4:I11)</f>
        <v>0</v>
      </c>
      <c r="J12" s="56"/>
    </row>
    <row r="13" spans="1:10" ht="55.8" customHeight="1" thickBot="1" x14ac:dyDescent="0.5">
      <c r="A13" s="78"/>
      <c r="B13" s="77"/>
      <c r="F13" s="152" t="s">
        <v>128</v>
      </c>
      <c r="G13" s="154" t="s">
        <v>163</v>
      </c>
      <c r="H13" s="154" t="s">
        <v>164</v>
      </c>
      <c r="I13" s="155" t="s">
        <v>165</v>
      </c>
      <c r="J13" s="79" t="s">
        <v>118</v>
      </c>
    </row>
    <row r="14" spans="1:10" ht="61.2" customHeight="1" thickBot="1" x14ac:dyDescent="0.5">
      <c r="A14" s="78"/>
      <c r="B14" s="80"/>
      <c r="C14" s="80"/>
      <c r="D14" s="80"/>
      <c r="E14" s="80"/>
      <c r="F14" s="153">
        <f>IF(基本情報2!$C$12="はい",50000,0)</f>
        <v>0</v>
      </c>
      <c r="G14" s="81"/>
      <c r="H14" s="156">
        <f>G14-I12+F14</f>
        <v>0</v>
      </c>
      <c r="I14" s="157">
        <f>IF((G14&lt;I12+F14),G14,I12+F14)</f>
        <v>0</v>
      </c>
      <c r="J14" s="82" t="str">
        <f ca="1">IF((J1&lt;H12),"NG","OK")</f>
        <v>OK</v>
      </c>
    </row>
    <row r="15" spans="1:10" ht="21.6" customHeight="1" thickBot="1" x14ac:dyDescent="0.5">
      <c r="A15" s="83"/>
      <c r="B15" s="84"/>
      <c r="C15" s="84"/>
      <c r="D15" s="84"/>
      <c r="E15" s="84"/>
      <c r="F15" s="85"/>
      <c r="G15" s="86"/>
      <c r="H15" s="86"/>
      <c r="I15" s="86"/>
      <c r="J15" s="86"/>
    </row>
    <row r="16" spans="1:10" ht="49.2" customHeight="1" thickTop="1" thickBot="1" x14ac:dyDescent="0.5">
      <c r="A16" s="158" t="s">
        <v>130</v>
      </c>
      <c r="B16" s="125"/>
      <c r="C16" s="159"/>
      <c r="D16" s="1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80"/>
      <c r="F16" s="77"/>
    </row>
    <row r="17" spans="1:10" ht="55.2" customHeight="1" thickBot="1" x14ac:dyDescent="0.5">
      <c r="A17" s="128" t="s">
        <v>112</v>
      </c>
      <c r="B17" s="160" t="s">
        <v>157</v>
      </c>
      <c r="C17" s="161" t="s">
        <v>158</v>
      </c>
      <c r="D17" s="162" t="s">
        <v>159</v>
      </c>
      <c r="E17" s="163" t="s">
        <v>160</v>
      </c>
      <c r="F17" s="164" t="s">
        <v>161</v>
      </c>
      <c r="G17" s="87"/>
    </row>
    <row r="18" spans="1:10" ht="46.8" customHeight="1" thickBot="1" x14ac:dyDescent="0.5">
      <c r="A18" s="168" t="s">
        <v>132</v>
      </c>
      <c r="B18" s="88"/>
      <c r="C18" s="179" t="s">
        <v>174</v>
      </c>
      <c r="D18" s="89"/>
      <c r="E18" s="90"/>
      <c r="F18" s="165" cm="1">
        <f t="array" ref="F18">SUM(D18:D23*E18:E23,D28,IF(D25*3/4&lt;100000,D25*E25,133334*E25),IF(D26*3/4&lt;100000,D26*E26,133334*E26))</f>
        <v>0</v>
      </c>
    </row>
    <row r="19" spans="1:10" ht="23.4" customHeight="1" thickBot="1" x14ac:dyDescent="0.5">
      <c r="A19" s="143" t="s">
        <v>137</v>
      </c>
      <c r="B19" s="144"/>
      <c r="C19" s="144"/>
      <c r="D19" s="144"/>
      <c r="E19" s="145"/>
      <c r="F19" s="166"/>
    </row>
    <row r="20" spans="1:10" ht="46.8" customHeight="1" x14ac:dyDescent="0.45">
      <c r="A20" s="169" t="s">
        <v>133</v>
      </c>
      <c r="B20" s="91"/>
      <c r="C20" s="92"/>
      <c r="D20" s="93"/>
      <c r="E20" s="94"/>
      <c r="F20" s="166"/>
    </row>
    <row r="21" spans="1:10" ht="46.8" customHeight="1" x14ac:dyDescent="0.45">
      <c r="A21" s="170" t="s">
        <v>115</v>
      </c>
      <c r="B21" s="95"/>
      <c r="C21" s="96"/>
      <c r="D21" s="97"/>
      <c r="E21" s="98"/>
      <c r="F21" s="166"/>
    </row>
    <row r="22" spans="1:10" ht="46.8" customHeight="1" x14ac:dyDescent="0.45">
      <c r="A22" s="170" t="s">
        <v>116</v>
      </c>
      <c r="B22" s="95"/>
      <c r="C22" s="96"/>
      <c r="D22" s="97"/>
      <c r="E22" s="98"/>
      <c r="F22" s="166"/>
    </row>
    <row r="23" spans="1:10" ht="46.8" customHeight="1" thickBot="1" x14ac:dyDescent="0.5">
      <c r="A23" s="171" t="s">
        <v>134</v>
      </c>
      <c r="B23" s="99"/>
      <c r="C23" s="100"/>
      <c r="D23" s="101"/>
      <c r="E23" s="102"/>
      <c r="F23" s="166"/>
    </row>
    <row r="24" spans="1:10" ht="21" customHeight="1" thickBot="1" x14ac:dyDescent="0.5">
      <c r="A24" s="143" t="s">
        <v>138</v>
      </c>
      <c r="B24" s="144"/>
      <c r="C24" s="144"/>
      <c r="D24" s="144"/>
      <c r="E24" s="145"/>
      <c r="F24" s="166"/>
      <c r="G24" s="103"/>
    </row>
    <row r="25" spans="1:10" ht="46.8" customHeight="1" thickBot="1" x14ac:dyDescent="0.5">
      <c r="A25" s="172" t="s">
        <v>126</v>
      </c>
      <c r="B25" s="104"/>
      <c r="C25" s="105"/>
      <c r="D25" s="106"/>
      <c r="E25" s="107"/>
      <c r="F25" s="166"/>
      <c r="G25" s="175" t="s">
        <v>162</v>
      </c>
      <c r="H25" s="176" t="s">
        <v>128</v>
      </c>
      <c r="I25" s="178" t="s">
        <v>166</v>
      </c>
      <c r="J25" s="175" t="s">
        <v>168</v>
      </c>
    </row>
    <row r="26" spans="1:10" ht="46.8" customHeight="1" thickBot="1" x14ac:dyDescent="0.5">
      <c r="A26" s="173" t="s">
        <v>127</v>
      </c>
      <c r="B26" s="108"/>
      <c r="C26" s="109"/>
      <c r="D26" s="110"/>
      <c r="E26" s="111"/>
      <c r="F26" s="166"/>
      <c r="G26" s="177">
        <f>ROUNDDOWN(F18*3/4,-3)</f>
        <v>0</v>
      </c>
      <c r="H26" s="153">
        <f>IF(基本情報2!$C$12="はい",50000,0)</f>
        <v>0</v>
      </c>
      <c r="I26" s="112"/>
      <c r="J26" s="177">
        <f>I26-G26+H26</f>
        <v>0</v>
      </c>
    </row>
    <row r="27" spans="1:10" ht="18" customHeight="1" thickBot="1" x14ac:dyDescent="0.5">
      <c r="A27" s="143" t="s">
        <v>140</v>
      </c>
      <c r="B27" s="144"/>
      <c r="C27" s="144"/>
      <c r="D27" s="144"/>
      <c r="E27" s="145"/>
      <c r="F27" s="166"/>
      <c r="J27" s="155" t="s">
        <v>167</v>
      </c>
    </row>
    <row r="28" spans="1:10" ht="46.8" customHeight="1" thickBot="1" x14ac:dyDescent="0.5">
      <c r="A28" s="173" t="s">
        <v>139</v>
      </c>
      <c r="B28" s="104"/>
      <c r="C28" s="105"/>
      <c r="D28" s="106"/>
      <c r="E28" s="174" t="s">
        <v>141</v>
      </c>
      <c r="F28" s="167"/>
      <c r="J28" s="157">
        <f>IF((I26&lt;G26+H26),I26,G26)</f>
        <v>0</v>
      </c>
    </row>
    <row r="29" spans="1:10" ht="49.8" customHeight="1" x14ac:dyDescent="0.45">
      <c r="I29" s="113" t="s">
        <v>119</v>
      </c>
      <c r="J29" s="114" t="s">
        <v>120</v>
      </c>
    </row>
    <row r="30" spans="1:10" ht="49.8" customHeight="1" x14ac:dyDescent="0.45">
      <c r="I30" s="115">
        <v>1</v>
      </c>
      <c r="J30" s="116">
        <f>IF(F1="介護テクノロジーの導入支援",ROUNDUP(I14*I30,-3),ROUNDUP(J28*I30,-3))</f>
        <v>0</v>
      </c>
    </row>
    <row r="31" spans="1:10" ht="49.8" customHeight="1" x14ac:dyDescent="0.45"/>
  </sheetData>
  <sheetProtection algorithmName="SHA-512" hashValue="LJIi9d4qIxcn0TeRb1KVrz4FshQ2H6A/CcZ4CUXyrlHc3XUPQXeagG3hN7CB2Nl7/53mB7NR/9QaAbOmqAtMyA==" saltValue="fIIlJ1iqxUjpddhfRqjWuQ==" spinCount="100000" sheet="1" objects="1" scenarios="1"/>
  <protectedRanges>
    <protectedRange algorithmName="SHA-512" hashValue="fN0WwrJaYnA+mV5hZUvSkoW13BeVQdV7aEzoXfTRmjbiVKGEMsBBccIWJ0GspyUbhBfEYgAaK8vgn/+qneD5OA==" saltValue="EXUmp8ZtLZEkRCdtcU6nRA==" spinCount="100000" sqref="B4:D9 C20:C23 C25:C26 C28 B11:D12" name="範囲3"/>
    <protectedRange sqref="B4:D9 H4:H11 C20:C23 C25:C26 C28 B11:D12" name="範囲1"/>
  </protectedRanges>
  <mergeCells count="5">
    <mergeCell ref="A10:I10"/>
    <mergeCell ref="F18:F28"/>
    <mergeCell ref="A19:E19"/>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ED3D78-0F85-4D0C-BB2D-D1309AFA44B8}">
          <x14:formula1>
            <xm:f>リスト!$K$14:$K$15</xm:f>
          </x14:formula1>
          <xm:sqref>C11</xm:sqref>
        </x14:dataValidation>
        <x14:dataValidation type="list" allowBlank="1" showInputMessage="1" showErrorMessage="1" xr:uid="{CCD8A9F3-F108-457A-BCC6-3CB6F1B829CA}">
          <x14:formula1>
            <xm:f>リスト!$K$2:$K$12</xm:f>
          </x14:formula1>
          <xm:sqref>C4:C8 C20:C23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78A7A-6FB2-4244-AAE5-6743F1C0B8CB}">
  <sheetPr>
    <tabColor rgb="FFFFFF99"/>
    <pageSetUpPr fitToPage="1"/>
  </sheetPr>
  <dimension ref="A1:E28"/>
  <sheetViews>
    <sheetView view="pageBreakPreview" topLeftCell="A6" zoomScaleNormal="100" zoomScaleSheetLayoutView="100" workbookViewId="0">
      <selection activeCell="A12" sqref="A12:E17"/>
    </sheetView>
  </sheetViews>
  <sheetFormatPr defaultRowHeight="13.2" x14ac:dyDescent="0.45"/>
  <cols>
    <col min="1" max="1" width="3.19921875" style="17" bestFit="1" customWidth="1"/>
    <col min="2" max="2" width="43" style="17" customWidth="1"/>
    <col min="3" max="3" width="12.5" style="17" customWidth="1"/>
    <col min="4" max="4" width="11.8984375" style="17" customWidth="1"/>
    <col min="5" max="5" width="31.69921875" style="17" customWidth="1"/>
    <col min="6" max="6" width="20.796875" style="17" customWidth="1"/>
    <col min="7" max="16384" width="8.796875" style="17"/>
  </cols>
  <sheetData>
    <row r="1" spans="1:5" ht="25.2" customHeight="1" thickBot="1" x14ac:dyDescent="0.5">
      <c r="A1" s="34"/>
      <c r="B1" s="34" t="s">
        <v>92</v>
      </c>
      <c r="C1" s="34">
        <v>3</v>
      </c>
      <c r="D1" s="34"/>
      <c r="E1" s="34"/>
    </row>
    <row r="2" spans="1:5" ht="20.399999999999999" customHeight="1" thickTop="1" thickBot="1" x14ac:dyDescent="0.5">
      <c r="A2" s="35" t="s">
        <v>92</v>
      </c>
      <c r="B2" s="36"/>
      <c r="C2" s="36"/>
      <c r="D2" s="36"/>
      <c r="E2" s="37"/>
    </row>
    <row r="3" spans="1:5" ht="31.8" customHeight="1" thickTop="1" x14ac:dyDescent="0.45">
      <c r="A3" s="38">
        <v>1</v>
      </c>
      <c r="B3" s="39" t="s">
        <v>9</v>
      </c>
      <c r="C3" s="18"/>
      <c r="D3" s="19"/>
      <c r="E3" s="20"/>
    </row>
    <row r="4" spans="1:5" ht="31.8" customHeight="1" x14ac:dyDescent="0.45">
      <c r="A4" s="40">
        <v>2</v>
      </c>
      <c r="B4" s="41" t="s">
        <v>10</v>
      </c>
      <c r="C4" s="21"/>
      <c r="D4" s="22"/>
      <c r="E4" s="23"/>
    </row>
    <row r="5" spans="1:5" ht="31.8" customHeight="1" x14ac:dyDescent="0.45">
      <c r="A5" s="42">
        <v>3</v>
      </c>
      <c r="B5" s="41" t="s">
        <v>76</v>
      </c>
      <c r="C5" s="21"/>
      <c r="D5" s="22"/>
      <c r="E5" s="23"/>
    </row>
    <row r="6" spans="1:5" ht="31.8" customHeight="1" x14ac:dyDescent="0.45">
      <c r="A6" s="43"/>
      <c r="B6" s="41" t="s">
        <v>77</v>
      </c>
      <c r="C6" s="21"/>
      <c r="D6" s="22"/>
      <c r="E6" s="23"/>
    </row>
    <row r="7" spans="1:5" ht="31.8" customHeight="1" x14ac:dyDescent="0.45">
      <c r="A7" s="44">
        <v>4</v>
      </c>
      <c r="B7" s="45" t="s">
        <v>131</v>
      </c>
      <c r="C7" s="21"/>
      <c r="D7" s="22"/>
      <c r="E7" s="23"/>
    </row>
    <row r="8" spans="1:5" ht="31.8" customHeight="1" x14ac:dyDescent="0.45">
      <c r="A8" s="40">
        <v>5</v>
      </c>
      <c r="B8" s="45" t="s">
        <v>84</v>
      </c>
      <c r="C8" s="21"/>
      <c r="D8" s="22"/>
      <c r="E8" s="23"/>
    </row>
    <row r="9" spans="1:5" ht="31.8" customHeight="1" x14ac:dyDescent="0.45">
      <c r="A9" s="46">
        <v>6</v>
      </c>
      <c r="B9" s="47" t="s">
        <v>83</v>
      </c>
      <c r="C9" s="24"/>
      <c r="D9" s="25"/>
      <c r="E9" s="26"/>
    </row>
    <row r="10" spans="1:5" ht="31.8" customHeight="1" thickBot="1" x14ac:dyDescent="0.5">
      <c r="A10" s="48">
        <v>7</v>
      </c>
      <c r="B10" s="49" t="s">
        <v>108</v>
      </c>
      <c r="C10" s="27"/>
      <c r="D10" s="28"/>
      <c r="E10" s="29"/>
    </row>
    <row r="11" spans="1:5" ht="24" customHeight="1" thickTop="1" thickBot="1" x14ac:dyDescent="0.5">
      <c r="A11" s="35" t="s">
        <v>93</v>
      </c>
      <c r="B11" s="36"/>
      <c r="C11" s="36"/>
      <c r="D11" s="36"/>
      <c r="E11" s="37"/>
    </row>
    <row r="12" spans="1:5" ht="42.6" customHeight="1" thickTop="1" x14ac:dyDescent="0.45">
      <c r="A12" s="180">
        <v>8</v>
      </c>
      <c r="B12" s="181" t="s">
        <v>90</v>
      </c>
      <c r="C12" s="182"/>
      <c r="D12" s="183"/>
      <c r="E12" s="184" t="str">
        <f>IF(COUNTIF(リスト!$B$67:$B$82,$C$6)&gt;0,"【回答任意】","【回答不要】")</f>
        <v>【回答不要】</v>
      </c>
    </row>
    <row r="13" spans="1:5" ht="19.2" customHeight="1" x14ac:dyDescent="0.45">
      <c r="A13" s="50"/>
      <c r="B13" s="51" t="s">
        <v>91</v>
      </c>
      <c r="C13" s="24"/>
      <c r="D13" s="30"/>
      <c r="E13" s="53" t="s">
        <v>111</v>
      </c>
    </row>
    <row r="14" spans="1:5" ht="19.2" customHeight="1" x14ac:dyDescent="0.45">
      <c r="A14" s="50"/>
      <c r="B14" s="52"/>
      <c r="C14" s="24"/>
      <c r="D14" s="30"/>
      <c r="E14" s="54"/>
    </row>
    <row r="15" spans="1:5" ht="19.2" customHeight="1" x14ac:dyDescent="0.45">
      <c r="A15" s="50"/>
      <c r="B15" s="52"/>
      <c r="C15" s="24"/>
      <c r="D15" s="30"/>
      <c r="E15" s="54"/>
    </row>
    <row r="16" spans="1:5" ht="19.2" customHeight="1" x14ac:dyDescent="0.45">
      <c r="A16" s="50"/>
      <c r="B16" s="52"/>
      <c r="C16" s="24"/>
      <c r="D16" s="30"/>
      <c r="E16" s="54"/>
    </row>
    <row r="17" spans="1:5" ht="19.2" customHeight="1" thickBot="1" x14ac:dyDescent="0.5">
      <c r="A17" s="185"/>
      <c r="B17" s="186"/>
      <c r="C17" s="187"/>
      <c r="D17" s="188"/>
      <c r="E17" s="189"/>
    </row>
    <row r="18" spans="1:5" ht="31.2" customHeight="1" x14ac:dyDescent="0.45"/>
    <row r="19" spans="1:5" ht="31.2" customHeight="1" x14ac:dyDescent="0.45"/>
    <row r="20" spans="1:5" ht="31.2" customHeight="1" x14ac:dyDescent="0.45"/>
    <row r="21" spans="1:5" ht="31.2" customHeight="1" x14ac:dyDescent="0.45"/>
    <row r="22" spans="1:5" ht="31.2" customHeight="1" x14ac:dyDescent="0.45"/>
    <row r="23" spans="1:5" ht="31.2" customHeight="1" x14ac:dyDescent="0.45"/>
    <row r="24" spans="1:5" ht="31.2" customHeight="1" x14ac:dyDescent="0.45"/>
    <row r="25" spans="1:5" ht="31.2" customHeight="1" x14ac:dyDescent="0.45"/>
    <row r="26" spans="1:5" ht="31.2" customHeight="1" x14ac:dyDescent="0.45"/>
    <row r="27" spans="1:5" ht="31.2" customHeight="1" x14ac:dyDescent="0.45"/>
    <row r="28" spans="1:5" ht="31.2" customHeight="1" x14ac:dyDescent="0.45"/>
  </sheetData>
  <sheetProtection algorithmName="SHA-512" hashValue="YxKpd2gfgXqjBvRiOi+m2YMy3xkXQwVwpYzAb/vBDtRqaIZa/+mjPFg//EnWDq3ayCkRS4HnXPjQi/W8jh4MYg==" saltValue="rA510Ynhi1Bp1/k1Ui/GKw==" spinCount="100000" sheet="1" objects="1" scenarios="1"/>
  <mergeCells count="20">
    <mergeCell ref="C14:D14"/>
    <mergeCell ref="C15:D15"/>
    <mergeCell ref="C16:D16"/>
    <mergeCell ref="C17:D17"/>
    <mergeCell ref="C7:E7"/>
    <mergeCell ref="C8:E8"/>
    <mergeCell ref="C9:E9"/>
    <mergeCell ref="C10:E10"/>
    <mergeCell ref="A11:E11"/>
    <mergeCell ref="A12:A17"/>
    <mergeCell ref="C12:D12"/>
    <mergeCell ref="B13:B17"/>
    <mergeCell ref="C13:D13"/>
    <mergeCell ref="E13:E17"/>
    <mergeCell ref="A2:E2"/>
    <mergeCell ref="C3:E3"/>
    <mergeCell ref="C4:E4"/>
    <mergeCell ref="A5:A6"/>
    <mergeCell ref="C5:E5"/>
    <mergeCell ref="C6:E6"/>
  </mergeCells>
  <phoneticPr fontId="1"/>
  <dataValidations count="1">
    <dataValidation type="list" allowBlank="1" showInputMessage="1" showErrorMessage="1" sqref="C12" xr:uid="{F4E35BB4-6003-4B9A-88F1-3679A3171E5E}">
      <formula1>"はい,いいえ"</formula1>
    </dataValidation>
  </dataValidations>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2E7F620-8DE4-48E1-A8CD-82BABA6E3C0A}">
          <x14:formula1>
            <xm:f>リスト!$O$2:$O$3</xm:f>
          </x14:formula1>
          <xm:sqref>C10:E10</xm:sqref>
        </x14:dataValidation>
        <x14:dataValidation type="list" allowBlank="1" showInputMessage="1" showErrorMessage="1" xr:uid="{1A345527-7225-45BF-89CA-352FCCBAF8F6}">
          <x14:formula1>
            <xm:f>リスト!$M$2:$M$5</xm:f>
          </x14:formula1>
          <xm:sqref>C9:E9</xm:sqref>
        </x14:dataValidation>
        <x14:dataValidation type="list" allowBlank="1" showInputMessage="1" showErrorMessage="1" xr:uid="{F8BF4333-5BAD-42A9-BBDB-7E7D5FAD244C}">
          <x14:formula1>
            <xm:f>_xlfn.XLOOKUP($C$5,リスト!$D$1:$H$1,リスト!$D$2:$H$24)</xm:f>
          </x14:formula1>
          <xm:sqref>C6:E6</xm:sqref>
        </x14:dataValidation>
        <x14:dataValidation type="list" allowBlank="1" showInputMessage="1" showErrorMessage="1" xr:uid="{CE931264-2791-439C-A95F-6B6F54DE059E}">
          <x14:formula1>
            <xm:f>リスト!$D$1:$H$1</xm:f>
          </x14:formula1>
          <xm:sqref>C5:E5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0B79-1E85-47E8-9412-60CCEEFA4B45}">
  <sheetPr>
    <tabColor rgb="FFFFFF99"/>
    <pageSetUpPr fitToPage="1"/>
  </sheetPr>
  <dimension ref="A1:J31"/>
  <sheetViews>
    <sheetView view="pageBreakPreview" zoomScale="80" zoomScaleNormal="80" zoomScaleSheetLayoutView="80" workbookViewId="0">
      <selection activeCell="B18" sqref="B18"/>
    </sheetView>
  </sheetViews>
  <sheetFormatPr defaultRowHeight="18" x14ac:dyDescent="0.45"/>
  <cols>
    <col min="1" max="1" width="7.5" style="55" bestFit="1" customWidth="1"/>
    <col min="2" max="6" width="28.69921875" style="55" customWidth="1"/>
    <col min="7" max="7" width="31" style="55" customWidth="1"/>
    <col min="8" max="8" width="20.3984375" style="55" bestFit="1" customWidth="1"/>
    <col min="9" max="9" width="28.69921875" style="55" customWidth="1"/>
    <col min="10" max="10" width="22.296875" style="55" customWidth="1"/>
    <col min="11" max="16384" width="8.796875" style="55"/>
  </cols>
  <sheetData>
    <row r="1" spans="1:10" ht="44.4" customHeight="1" thickBot="1" x14ac:dyDescent="0.5">
      <c r="A1" s="117" t="s">
        <v>144</v>
      </c>
      <c r="B1" s="118">
        <v>3</v>
      </c>
      <c r="C1" s="119" t="s">
        <v>145</v>
      </c>
      <c r="D1" s="120">
        <f>基本情報3!$C$3</f>
        <v>0</v>
      </c>
      <c r="E1" s="119" t="s">
        <v>146</v>
      </c>
      <c r="F1" s="121">
        <f>基本情報3!$C$10</f>
        <v>0</v>
      </c>
      <c r="G1" s="119" t="s">
        <v>147</v>
      </c>
      <c r="H1" s="122">
        <f>IF(F1="介護テクノロジーの導入支援",SUM(7500000,F11),10000000)</f>
        <v>10000000</v>
      </c>
      <c r="I1" s="119" t="s">
        <v>148</v>
      </c>
      <c r="J1" s="123">
        <f>ROUNDUP(基本情報3!C8/2,0)</f>
        <v>0</v>
      </c>
    </row>
    <row r="2" spans="1:10" ht="48.6" customHeight="1" thickBot="1" x14ac:dyDescent="0.5">
      <c r="A2" s="124" t="s">
        <v>129</v>
      </c>
      <c r="B2" s="125"/>
      <c r="C2" s="126"/>
      <c r="D2" s="127" t="str">
        <f>IF($F$1="介護テクノロジーの導入支援","※この表に入力してください。","※この表は入力不要です。パッケージ型の表に入力してください。")</f>
        <v>※この表は入力不要です。パッケージ型の表に入力してください。</v>
      </c>
      <c r="E2" s="56"/>
      <c r="F2" s="56"/>
      <c r="G2" s="56"/>
      <c r="H2" s="56"/>
      <c r="I2" s="56"/>
      <c r="J2" s="56"/>
    </row>
    <row r="3" spans="1:10" ht="61.8" customHeight="1" thickBot="1" x14ac:dyDescent="0.5">
      <c r="A3" s="128" t="s">
        <v>112</v>
      </c>
      <c r="B3" s="129" t="s">
        <v>150</v>
      </c>
      <c r="C3" s="130" t="s">
        <v>151</v>
      </c>
      <c r="D3" s="131" t="s">
        <v>152</v>
      </c>
      <c r="E3" s="131" t="s">
        <v>153</v>
      </c>
      <c r="F3" s="131" t="s">
        <v>154</v>
      </c>
      <c r="G3" s="131" t="s">
        <v>155</v>
      </c>
      <c r="H3" s="131" t="s">
        <v>156</v>
      </c>
      <c r="I3" s="132" t="s">
        <v>169</v>
      </c>
      <c r="J3" s="57"/>
    </row>
    <row r="4" spans="1:10" ht="42.6" customHeight="1" x14ac:dyDescent="0.45">
      <c r="A4" s="139" t="s">
        <v>113</v>
      </c>
      <c r="B4" s="58"/>
      <c r="C4" s="59"/>
      <c r="D4" s="60"/>
      <c r="E4" s="133">
        <f>ROUNDDOWN(D4*3/4,-3)</f>
        <v>0</v>
      </c>
      <c r="F4" s="133" t="str">
        <f>IF($C4="","",VLOOKUP($C4,リスト!$K$2:$L$13,2,0))</f>
        <v/>
      </c>
      <c r="G4" s="133">
        <f>IF(F4&gt;E4,E4,F4)</f>
        <v>0</v>
      </c>
      <c r="H4" s="61"/>
      <c r="I4" s="136">
        <f>G4*H4</f>
        <v>0</v>
      </c>
      <c r="J4" s="62"/>
    </row>
    <row r="5" spans="1:10" ht="42.6" customHeight="1" x14ac:dyDescent="0.45">
      <c r="A5" s="140" t="s">
        <v>114</v>
      </c>
      <c r="B5" s="58"/>
      <c r="C5" s="59"/>
      <c r="D5" s="60"/>
      <c r="E5" s="133">
        <f t="shared" ref="E5:E11" si="0">ROUNDDOWN(D5*3/4,-3)</f>
        <v>0</v>
      </c>
      <c r="F5" s="133" t="str">
        <f>IF($C5="","",VLOOKUP($C5,リスト!$K$2:$L$13,2,0))</f>
        <v/>
      </c>
      <c r="G5" s="133">
        <f t="shared" ref="G5:G11" si="1">IF(F5&gt;E5,E5,F5)</f>
        <v>0</v>
      </c>
      <c r="H5" s="61"/>
      <c r="I5" s="136">
        <f t="shared" ref="I5:I11" si="2">G5*H5</f>
        <v>0</v>
      </c>
      <c r="J5" s="62"/>
    </row>
    <row r="6" spans="1:10" ht="42.6" customHeight="1" x14ac:dyDescent="0.45">
      <c r="A6" s="140" t="s">
        <v>115</v>
      </c>
      <c r="B6" s="58"/>
      <c r="C6" s="59"/>
      <c r="D6" s="60"/>
      <c r="E6" s="133">
        <f t="shared" si="0"/>
        <v>0</v>
      </c>
      <c r="F6" s="133" t="str">
        <f>IF($C6="","",VLOOKUP($C6,リスト!$K$2:$L$13,2,0))</f>
        <v/>
      </c>
      <c r="G6" s="133">
        <f t="shared" si="1"/>
        <v>0</v>
      </c>
      <c r="H6" s="61"/>
      <c r="I6" s="136">
        <f t="shared" si="2"/>
        <v>0</v>
      </c>
      <c r="J6" s="62"/>
    </row>
    <row r="7" spans="1:10" ht="42.6" customHeight="1" x14ac:dyDescent="0.45">
      <c r="A7" s="140" t="s">
        <v>116</v>
      </c>
      <c r="B7" s="58"/>
      <c r="C7" s="59"/>
      <c r="D7" s="60"/>
      <c r="E7" s="133">
        <f t="shared" si="0"/>
        <v>0</v>
      </c>
      <c r="F7" s="133" t="str">
        <f>IF($C7="","",VLOOKUP($C7,リスト!$K$2:$L$13,2,0))</f>
        <v/>
      </c>
      <c r="G7" s="133">
        <f t="shared" si="1"/>
        <v>0</v>
      </c>
      <c r="H7" s="61"/>
      <c r="I7" s="136">
        <f t="shared" si="2"/>
        <v>0</v>
      </c>
      <c r="J7" s="62"/>
    </row>
    <row r="8" spans="1:10" ht="42.6" customHeight="1" x14ac:dyDescent="0.45">
      <c r="A8" s="141" t="s">
        <v>117</v>
      </c>
      <c r="B8" s="63"/>
      <c r="C8" s="64"/>
      <c r="D8" s="65"/>
      <c r="E8" s="134">
        <f>ROUNDDOWN(D8*3/4,-3)</f>
        <v>0</v>
      </c>
      <c r="F8" s="134" t="str">
        <f>IF($C8="","",VLOOKUP($C8,リスト!$K$2:$L$13,2,0))</f>
        <v/>
      </c>
      <c r="G8" s="134">
        <f t="shared" si="1"/>
        <v>0</v>
      </c>
      <c r="H8" s="66"/>
      <c r="I8" s="137">
        <f t="shared" si="2"/>
        <v>0</v>
      </c>
      <c r="J8" s="62"/>
    </row>
    <row r="9" spans="1:10" ht="42.6" customHeight="1" thickBot="1" x14ac:dyDescent="0.5">
      <c r="A9" s="142" t="s">
        <v>126</v>
      </c>
      <c r="B9" s="67"/>
      <c r="C9" s="68"/>
      <c r="D9" s="69"/>
      <c r="E9" s="135">
        <f t="shared" ref="E9" si="3">ROUNDDOWN(D9*3/4,-3)</f>
        <v>0</v>
      </c>
      <c r="F9" s="135" t="str">
        <f>IF($C9="","",VLOOKUP($C9,リスト!$K$2:$L$13,2,0))</f>
        <v/>
      </c>
      <c r="G9" s="135">
        <f t="shared" si="1"/>
        <v>0</v>
      </c>
      <c r="H9" s="70"/>
      <c r="I9" s="138">
        <f t="shared" si="2"/>
        <v>0</v>
      </c>
      <c r="J9" s="62"/>
    </row>
    <row r="10" spans="1:10" ht="16.8" customHeight="1" thickBot="1" x14ac:dyDescent="0.5">
      <c r="A10" s="143" t="s">
        <v>142</v>
      </c>
      <c r="B10" s="144"/>
      <c r="C10" s="144"/>
      <c r="D10" s="144"/>
      <c r="E10" s="144"/>
      <c r="F10" s="144"/>
      <c r="G10" s="144"/>
      <c r="H10" s="144"/>
      <c r="I10" s="145"/>
      <c r="J10" s="62"/>
    </row>
    <row r="11" spans="1:10" ht="42.6" customHeight="1" thickBot="1" x14ac:dyDescent="0.5">
      <c r="A11" s="146" t="s">
        <v>127</v>
      </c>
      <c r="B11" s="71"/>
      <c r="C11" s="72"/>
      <c r="D11" s="73"/>
      <c r="E11" s="147">
        <f t="shared" si="0"/>
        <v>0</v>
      </c>
      <c r="F11" s="147" t="str">
        <f>IF($C11="","",IF($C11="介護業務支援（介護ソフト・ライセンスあり）",VLOOKUP(基本情報3!$C$9,リスト!$M$2:$N$5,2),2500000))</f>
        <v/>
      </c>
      <c r="G11" s="147">
        <f t="shared" si="1"/>
        <v>0</v>
      </c>
      <c r="H11" s="74"/>
      <c r="I11" s="148">
        <f t="shared" si="2"/>
        <v>0</v>
      </c>
      <c r="J11" s="56"/>
    </row>
    <row r="12" spans="1:10" ht="55.8" customHeight="1" thickBot="1" x14ac:dyDescent="0.5">
      <c r="A12" s="75"/>
      <c r="B12" s="76"/>
      <c r="C12" s="76"/>
      <c r="D12" s="76"/>
      <c r="E12" s="77"/>
      <c r="F12" s="77"/>
      <c r="G12" s="149" t="s">
        <v>143</v>
      </c>
      <c r="H12" s="150">
        <f ca="1">SUM(H4:H9)-SUMIF($C$4:$H$9,"その他（ソフト・インカム）",H4:H9)-SUMIF($C$4:$H$9,"導入機器等と一体的に使用するための情報端末",H4:H9)</f>
        <v>0</v>
      </c>
      <c r="I12" s="151">
        <f>SUM(I4:I11)</f>
        <v>0</v>
      </c>
      <c r="J12" s="56"/>
    </row>
    <row r="13" spans="1:10" ht="55.8" customHeight="1" thickBot="1" x14ac:dyDescent="0.5">
      <c r="A13" s="78"/>
      <c r="B13" s="77"/>
      <c r="F13" s="152" t="s">
        <v>128</v>
      </c>
      <c r="G13" s="154" t="s">
        <v>163</v>
      </c>
      <c r="H13" s="154" t="s">
        <v>164</v>
      </c>
      <c r="I13" s="155" t="s">
        <v>165</v>
      </c>
      <c r="J13" s="79" t="s">
        <v>118</v>
      </c>
    </row>
    <row r="14" spans="1:10" ht="61.2" customHeight="1" thickBot="1" x14ac:dyDescent="0.5">
      <c r="A14" s="78"/>
      <c r="B14" s="80"/>
      <c r="C14" s="80"/>
      <c r="D14" s="80"/>
      <c r="E14" s="80"/>
      <c r="F14" s="153">
        <f>IF(基本情報3!$C$12="はい",50000,0)</f>
        <v>0</v>
      </c>
      <c r="G14" s="81"/>
      <c r="H14" s="156">
        <f>G14-I12+F14</f>
        <v>0</v>
      </c>
      <c r="I14" s="157">
        <f>IF((G14&lt;I12+F14),G14,I12+F14)</f>
        <v>0</v>
      </c>
      <c r="J14" s="82" t="str">
        <f ca="1">IF((J1&lt;H12),"NG","OK")</f>
        <v>OK</v>
      </c>
    </row>
    <row r="15" spans="1:10" ht="21.6" customHeight="1" thickBot="1" x14ac:dyDescent="0.5">
      <c r="A15" s="83"/>
      <c r="B15" s="84"/>
      <c r="C15" s="84"/>
      <c r="D15" s="84"/>
      <c r="E15" s="84"/>
      <c r="F15" s="85"/>
      <c r="G15" s="86"/>
      <c r="H15" s="86"/>
      <c r="I15" s="86"/>
      <c r="J15" s="86"/>
    </row>
    <row r="16" spans="1:10" ht="49.2" customHeight="1" thickTop="1" thickBot="1" x14ac:dyDescent="0.5">
      <c r="A16" s="158" t="s">
        <v>130</v>
      </c>
      <c r="B16" s="125"/>
      <c r="C16" s="159"/>
      <c r="D16" s="1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80"/>
      <c r="F16" s="77"/>
    </row>
    <row r="17" spans="1:10" ht="55.2" customHeight="1" thickBot="1" x14ac:dyDescent="0.5">
      <c r="A17" s="128" t="s">
        <v>112</v>
      </c>
      <c r="B17" s="160" t="s">
        <v>157</v>
      </c>
      <c r="C17" s="161" t="s">
        <v>158</v>
      </c>
      <c r="D17" s="162" t="s">
        <v>159</v>
      </c>
      <c r="E17" s="163" t="s">
        <v>160</v>
      </c>
      <c r="F17" s="164" t="s">
        <v>161</v>
      </c>
      <c r="G17" s="87"/>
    </row>
    <row r="18" spans="1:10" ht="46.8" customHeight="1" thickBot="1" x14ac:dyDescent="0.5">
      <c r="A18" s="168" t="s">
        <v>132</v>
      </c>
      <c r="B18" s="88"/>
      <c r="C18" s="179" t="s">
        <v>174</v>
      </c>
      <c r="D18" s="89"/>
      <c r="E18" s="90"/>
      <c r="F18" s="165" cm="1">
        <f t="array" ref="F18">SUM(D18:D23*E18:E23,D28,IF(D25*3/4&lt;100000,D25*E25,133334*E25),IF(D26*3/4&lt;100000,D26*E26,133334*E26))</f>
        <v>0</v>
      </c>
    </row>
    <row r="19" spans="1:10" ht="23.4" customHeight="1" thickBot="1" x14ac:dyDescent="0.5">
      <c r="A19" s="143" t="s">
        <v>137</v>
      </c>
      <c r="B19" s="144"/>
      <c r="C19" s="144"/>
      <c r="D19" s="144"/>
      <c r="E19" s="145"/>
      <c r="F19" s="166"/>
    </row>
    <row r="20" spans="1:10" ht="46.8" customHeight="1" x14ac:dyDescent="0.45">
      <c r="A20" s="169" t="s">
        <v>133</v>
      </c>
      <c r="B20" s="91"/>
      <c r="C20" s="92"/>
      <c r="D20" s="93"/>
      <c r="E20" s="94"/>
      <c r="F20" s="166"/>
    </row>
    <row r="21" spans="1:10" ht="46.8" customHeight="1" x14ac:dyDescent="0.45">
      <c r="A21" s="170" t="s">
        <v>115</v>
      </c>
      <c r="B21" s="95"/>
      <c r="C21" s="96"/>
      <c r="D21" s="97"/>
      <c r="E21" s="98"/>
      <c r="F21" s="166"/>
    </row>
    <row r="22" spans="1:10" ht="46.8" customHeight="1" x14ac:dyDescent="0.45">
      <c r="A22" s="170" t="s">
        <v>116</v>
      </c>
      <c r="B22" s="95"/>
      <c r="C22" s="96"/>
      <c r="D22" s="97"/>
      <c r="E22" s="98"/>
      <c r="F22" s="166"/>
    </row>
    <row r="23" spans="1:10" ht="46.8" customHeight="1" thickBot="1" x14ac:dyDescent="0.5">
      <c r="A23" s="171" t="s">
        <v>134</v>
      </c>
      <c r="B23" s="99"/>
      <c r="C23" s="100"/>
      <c r="D23" s="101"/>
      <c r="E23" s="102"/>
      <c r="F23" s="166"/>
    </row>
    <row r="24" spans="1:10" ht="21" customHeight="1" thickBot="1" x14ac:dyDescent="0.5">
      <c r="A24" s="143" t="s">
        <v>138</v>
      </c>
      <c r="B24" s="144"/>
      <c r="C24" s="144"/>
      <c r="D24" s="144"/>
      <c r="E24" s="145"/>
      <c r="F24" s="166"/>
      <c r="G24" s="103"/>
    </row>
    <row r="25" spans="1:10" ht="46.8" customHeight="1" thickBot="1" x14ac:dyDescent="0.5">
      <c r="A25" s="172" t="s">
        <v>126</v>
      </c>
      <c r="B25" s="104"/>
      <c r="C25" s="105"/>
      <c r="D25" s="106"/>
      <c r="E25" s="107"/>
      <c r="F25" s="166"/>
      <c r="G25" s="175" t="s">
        <v>162</v>
      </c>
      <c r="H25" s="176" t="s">
        <v>128</v>
      </c>
      <c r="I25" s="178" t="s">
        <v>166</v>
      </c>
      <c r="J25" s="175" t="s">
        <v>168</v>
      </c>
    </row>
    <row r="26" spans="1:10" ht="46.8" customHeight="1" thickBot="1" x14ac:dyDescent="0.5">
      <c r="A26" s="173" t="s">
        <v>127</v>
      </c>
      <c r="B26" s="108"/>
      <c r="C26" s="109"/>
      <c r="D26" s="110"/>
      <c r="E26" s="111"/>
      <c r="F26" s="166"/>
      <c r="G26" s="177">
        <f>ROUNDDOWN(F18*3/4,-3)</f>
        <v>0</v>
      </c>
      <c r="H26" s="153">
        <f>IF(基本情報3!$C$12="はい",50000,0)</f>
        <v>0</v>
      </c>
      <c r="I26" s="112"/>
      <c r="J26" s="177">
        <f>I26-G26+H26</f>
        <v>0</v>
      </c>
    </row>
    <row r="27" spans="1:10" ht="18" customHeight="1" thickBot="1" x14ac:dyDescent="0.5">
      <c r="A27" s="143" t="s">
        <v>140</v>
      </c>
      <c r="B27" s="144"/>
      <c r="C27" s="144"/>
      <c r="D27" s="144"/>
      <c r="E27" s="145"/>
      <c r="F27" s="166"/>
      <c r="J27" s="155" t="s">
        <v>167</v>
      </c>
    </row>
    <row r="28" spans="1:10" ht="46.8" customHeight="1" thickBot="1" x14ac:dyDescent="0.5">
      <c r="A28" s="173" t="s">
        <v>139</v>
      </c>
      <c r="B28" s="104"/>
      <c r="C28" s="105"/>
      <c r="D28" s="106"/>
      <c r="E28" s="174" t="s">
        <v>141</v>
      </c>
      <c r="F28" s="167"/>
      <c r="J28" s="157">
        <f>IF((I26&lt;G26+H26),I26,G26)</f>
        <v>0</v>
      </c>
    </row>
    <row r="29" spans="1:10" ht="49.8" customHeight="1" x14ac:dyDescent="0.45">
      <c r="I29" s="113" t="s">
        <v>119</v>
      </c>
      <c r="J29" s="114" t="s">
        <v>120</v>
      </c>
    </row>
    <row r="30" spans="1:10" ht="49.8" customHeight="1" x14ac:dyDescent="0.45">
      <c r="I30" s="115">
        <v>1</v>
      </c>
      <c r="J30" s="116">
        <f>IF(F1="介護テクノロジーの導入支援",ROUNDUP(I14*I30,-3),ROUNDUP(J28*I30,-3))</f>
        <v>0</v>
      </c>
    </row>
    <row r="31" spans="1:10" ht="49.8" customHeight="1" x14ac:dyDescent="0.45"/>
  </sheetData>
  <sheetProtection algorithmName="SHA-512" hashValue="VBj+nK6Qqf2qdwz4ptWpNDGrO1OPdi+7llFQ6xyeUXY/s4X+tG9r/PP9DMlV8IMKrZVRDEC4kjyby4CWYHVqIw==" saltValue="G3sGHfDGPHPq+oPR2Ssrnw==" spinCount="100000" sheet="1" objects="1" scenarios="1"/>
  <protectedRanges>
    <protectedRange algorithmName="SHA-512" hashValue="fN0WwrJaYnA+mV5hZUvSkoW13BeVQdV7aEzoXfTRmjbiVKGEMsBBccIWJ0GspyUbhBfEYgAaK8vgn/+qneD5OA==" saltValue="EXUmp8ZtLZEkRCdtcU6nRA==" spinCount="100000" sqref="B4:D9 C20:C23 C25:C26 C28 B11:D12" name="範囲3"/>
    <protectedRange sqref="B4:D9 H4:H11 C20:C23 C25:C26 C28 B11:D12" name="範囲1"/>
  </protectedRanges>
  <mergeCells count="5">
    <mergeCell ref="A10:I10"/>
    <mergeCell ref="F18:F28"/>
    <mergeCell ref="A19:E19"/>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0AD20F8-0ADB-42C6-8879-607058139FA3}">
          <x14:formula1>
            <xm:f>リスト!$K$14:$K$15</xm:f>
          </x14:formula1>
          <xm:sqref>C11</xm:sqref>
        </x14:dataValidation>
        <x14:dataValidation type="list" allowBlank="1" showInputMessage="1" showErrorMessage="1" xr:uid="{2CE80A02-5459-421D-88FE-9F7ECD6D5D5B}">
          <x14:formula1>
            <xm:f>リスト!$K$2:$K$12</xm:f>
          </x14:formula1>
          <xm:sqref>C4:C8 C20:C23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BA45-84A7-4578-B6B5-9B20E526D5EF}">
  <sheetPr>
    <tabColor rgb="FFFFCC99"/>
    <pageSetUpPr fitToPage="1"/>
  </sheetPr>
  <dimension ref="A1:E28"/>
  <sheetViews>
    <sheetView view="pageBreakPreview" topLeftCell="A7" zoomScaleNormal="100" zoomScaleSheetLayoutView="100" workbookViewId="0">
      <selection activeCell="A12" sqref="A12:E17"/>
    </sheetView>
  </sheetViews>
  <sheetFormatPr defaultRowHeight="13.2" x14ac:dyDescent="0.45"/>
  <cols>
    <col min="1" max="1" width="3.19921875" style="17" bestFit="1" customWidth="1"/>
    <col min="2" max="2" width="43" style="17" customWidth="1"/>
    <col min="3" max="3" width="12.5" style="17" customWidth="1"/>
    <col min="4" max="4" width="11.8984375" style="17" customWidth="1"/>
    <col min="5" max="5" width="31.69921875" style="17" customWidth="1"/>
    <col min="6" max="6" width="20.796875" style="17" customWidth="1"/>
    <col min="7" max="16384" width="8.796875" style="17"/>
  </cols>
  <sheetData>
    <row r="1" spans="1:5" ht="25.2" customHeight="1" thickBot="1" x14ac:dyDescent="0.5">
      <c r="A1" s="34"/>
      <c r="B1" s="34" t="s">
        <v>92</v>
      </c>
      <c r="C1" s="34">
        <v>4</v>
      </c>
      <c r="D1" s="34"/>
      <c r="E1" s="34"/>
    </row>
    <row r="2" spans="1:5" ht="20.399999999999999" customHeight="1" thickTop="1" thickBot="1" x14ac:dyDescent="0.5">
      <c r="A2" s="35" t="s">
        <v>92</v>
      </c>
      <c r="B2" s="36"/>
      <c r="C2" s="36"/>
      <c r="D2" s="36"/>
      <c r="E2" s="37"/>
    </row>
    <row r="3" spans="1:5" ht="31.8" customHeight="1" thickTop="1" x14ac:dyDescent="0.45">
      <c r="A3" s="38">
        <v>1</v>
      </c>
      <c r="B3" s="39" t="s">
        <v>9</v>
      </c>
      <c r="C3" s="18"/>
      <c r="D3" s="19"/>
      <c r="E3" s="20"/>
    </row>
    <row r="4" spans="1:5" ht="31.8" customHeight="1" x14ac:dyDescent="0.45">
      <c r="A4" s="40">
        <v>2</v>
      </c>
      <c r="B4" s="41" t="s">
        <v>10</v>
      </c>
      <c r="C4" s="21"/>
      <c r="D4" s="22"/>
      <c r="E4" s="23"/>
    </row>
    <row r="5" spans="1:5" ht="31.8" customHeight="1" x14ac:dyDescent="0.45">
      <c r="A5" s="42">
        <v>3</v>
      </c>
      <c r="B5" s="41" t="s">
        <v>76</v>
      </c>
      <c r="C5" s="21"/>
      <c r="D5" s="22"/>
      <c r="E5" s="23"/>
    </row>
    <row r="6" spans="1:5" ht="31.8" customHeight="1" x14ac:dyDescent="0.45">
      <c r="A6" s="43"/>
      <c r="B6" s="41" t="s">
        <v>77</v>
      </c>
      <c r="C6" s="21"/>
      <c r="D6" s="22"/>
      <c r="E6" s="23"/>
    </row>
    <row r="7" spans="1:5" ht="31.8" customHeight="1" x14ac:dyDescent="0.45">
      <c r="A7" s="44">
        <v>4</v>
      </c>
      <c r="B7" s="45" t="s">
        <v>131</v>
      </c>
      <c r="C7" s="21"/>
      <c r="D7" s="22"/>
      <c r="E7" s="23"/>
    </row>
    <row r="8" spans="1:5" ht="31.8" customHeight="1" x14ac:dyDescent="0.45">
      <c r="A8" s="40">
        <v>5</v>
      </c>
      <c r="B8" s="45" t="s">
        <v>84</v>
      </c>
      <c r="C8" s="21"/>
      <c r="D8" s="22"/>
      <c r="E8" s="23"/>
    </row>
    <row r="9" spans="1:5" ht="31.8" customHeight="1" x14ac:dyDescent="0.45">
      <c r="A9" s="46">
        <v>6</v>
      </c>
      <c r="B9" s="47" t="s">
        <v>83</v>
      </c>
      <c r="C9" s="24"/>
      <c r="D9" s="25"/>
      <c r="E9" s="26"/>
    </row>
    <row r="10" spans="1:5" ht="31.8" customHeight="1" thickBot="1" x14ac:dyDescent="0.5">
      <c r="A10" s="48">
        <v>7</v>
      </c>
      <c r="B10" s="49" t="s">
        <v>108</v>
      </c>
      <c r="C10" s="27"/>
      <c r="D10" s="28"/>
      <c r="E10" s="29"/>
    </row>
    <row r="11" spans="1:5" ht="24" customHeight="1" thickTop="1" thickBot="1" x14ac:dyDescent="0.5">
      <c r="A11" s="35" t="s">
        <v>93</v>
      </c>
      <c r="B11" s="36"/>
      <c r="C11" s="36"/>
      <c r="D11" s="36"/>
      <c r="E11" s="37"/>
    </row>
    <row r="12" spans="1:5" ht="42.6" customHeight="1" thickTop="1" x14ac:dyDescent="0.45">
      <c r="A12" s="180">
        <v>8</v>
      </c>
      <c r="B12" s="181" t="s">
        <v>90</v>
      </c>
      <c r="C12" s="182"/>
      <c r="D12" s="183"/>
      <c r="E12" s="184" t="str">
        <f>IF(COUNTIF(リスト!$B$67:$B$82,$C$6)&gt;0,"【回答任意】","【回答不要】")</f>
        <v>【回答不要】</v>
      </c>
    </row>
    <row r="13" spans="1:5" ht="19.2" customHeight="1" x14ac:dyDescent="0.45">
      <c r="A13" s="50"/>
      <c r="B13" s="51" t="s">
        <v>91</v>
      </c>
      <c r="C13" s="24"/>
      <c r="D13" s="30"/>
      <c r="E13" s="53" t="s">
        <v>111</v>
      </c>
    </row>
    <row r="14" spans="1:5" ht="19.2" customHeight="1" x14ac:dyDescent="0.45">
      <c r="A14" s="50"/>
      <c r="B14" s="52"/>
      <c r="C14" s="24"/>
      <c r="D14" s="30"/>
      <c r="E14" s="54"/>
    </row>
    <row r="15" spans="1:5" ht="19.2" customHeight="1" x14ac:dyDescent="0.45">
      <c r="A15" s="50"/>
      <c r="B15" s="52"/>
      <c r="C15" s="24"/>
      <c r="D15" s="30"/>
      <c r="E15" s="54"/>
    </row>
    <row r="16" spans="1:5" ht="19.2" customHeight="1" x14ac:dyDescent="0.45">
      <c r="A16" s="50"/>
      <c r="B16" s="52"/>
      <c r="C16" s="24"/>
      <c r="D16" s="30"/>
      <c r="E16" s="54"/>
    </row>
    <row r="17" spans="1:5" ht="19.2" customHeight="1" thickBot="1" x14ac:dyDescent="0.5">
      <c r="A17" s="185"/>
      <c r="B17" s="186"/>
      <c r="C17" s="187"/>
      <c r="D17" s="188"/>
      <c r="E17" s="189"/>
    </row>
    <row r="18" spans="1:5" ht="31.2" customHeight="1" x14ac:dyDescent="0.45"/>
    <row r="19" spans="1:5" ht="31.2" customHeight="1" x14ac:dyDescent="0.45"/>
    <row r="20" spans="1:5" ht="31.2" customHeight="1" x14ac:dyDescent="0.45"/>
    <row r="21" spans="1:5" ht="31.2" customHeight="1" x14ac:dyDescent="0.45"/>
    <row r="22" spans="1:5" ht="31.2" customHeight="1" x14ac:dyDescent="0.45"/>
    <row r="23" spans="1:5" ht="31.2" customHeight="1" x14ac:dyDescent="0.45"/>
    <row r="24" spans="1:5" ht="31.2" customHeight="1" x14ac:dyDescent="0.45"/>
    <row r="25" spans="1:5" ht="31.2" customHeight="1" x14ac:dyDescent="0.45"/>
    <row r="26" spans="1:5" ht="31.2" customHeight="1" x14ac:dyDescent="0.45"/>
    <row r="27" spans="1:5" ht="31.2" customHeight="1" x14ac:dyDescent="0.45"/>
    <row r="28" spans="1:5" ht="31.2" customHeight="1" x14ac:dyDescent="0.45"/>
  </sheetData>
  <sheetProtection algorithmName="SHA-512" hashValue="KRyaNXDTiRuC4DG9oELhHX1D1Lq7OoGqhvlby4IJcsfKixxrSRRQ6acwJwGz1J2NTs9lQcGAIONEyUXG1jOkIA==" saltValue="ByEizxC0lRra8i73SZA01A==" spinCount="100000" sheet="1" objects="1" scenarios="1"/>
  <mergeCells count="20">
    <mergeCell ref="C14:D14"/>
    <mergeCell ref="C15:D15"/>
    <mergeCell ref="C16:D16"/>
    <mergeCell ref="C17:D17"/>
    <mergeCell ref="C7:E7"/>
    <mergeCell ref="C8:E8"/>
    <mergeCell ref="C9:E9"/>
    <mergeCell ref="C10:E10"/>
    <mergeCell ref="A11:E11"/>
    <mergeCell ref="A12:A17"/>
    <mergeCell ref="C12:D12"/>
    <mergeCell ref="B13:B17"/>
    <mergeCell ref="C13:D13"/>
    <mergeCell ref="E13:E17"/>
    <mergeCell ref="A2:E2"/>
    <mergeCell ref="C3:E3"/>
    <mergeCell ref="C4:E4"/>
    <mergeCell ref="A5:A6"/>
    <mergeCell ref="C5:E5"/>
    <mergeCell ref="C6:E6"/>
  </mergeCells>
  <phoneticPr fontId="1"/>
  <dataValidations count="1">
    <dataValidation type="list" allowBlank="1" showInputMessage="1" showErrorMessage="1" sqref="C12" xr:uid="{CBAC1417-D341-4DD6-838A-1C4AAC2D2994}">
      <formula1>"はい,いいえ"</formula1>
    </dataValidation>
  </dataValidations>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C75B718-5413-4549-9B56-42C919727FEA}">
          <x14:formula1>
            <xm:f>リスト!$O$2:$O$3</xm:f>
          </x14:formula1>
          <xm:sqref>C10:E10</xm:sqref>
        </x14:dataValidation>
        <x14:dataValidation type="list" allowBlank="1" showInputMessage="1" showErrorMessage="1" xr:uid="{A8942B2E-82DC-48F3-8309-79C3F02791B1}">
          <x14:formula1>
            <xm:f>リスト!$M$2:$M$5</xm:f>
          </x14:formula1>
          <xm:sqref>C9:E9</xm:sqref>
        </x14:dataValidation>
        <x14:dataValidation type="list" allowBlank="1" showInputMessage="1" showErrorMessage="1" xr:uid="{7CEC404E-EA00-41BD-8966-D99899888BC0}">
          <x14:formula1>
            <xm:f>_xlfn.XLOOKUP($C$5,リスト!$D$1:$H$1,リスト!$D$2:$H$24)</xm:f>
          </x14:formula1>
          <xm:sqref>C6:E6</xm:sqref>
        </x14:dataValidation>
        <x14:dataValidation type="list" allowBlank="1" showInputMessage="1" showErrorMessage="1" xr:uid="{8D8337E8-C45A-4A4A-82F6-C46904C8F7E1}">
          <x14:formula1>
            <xm:f>リスト!$D$1:$H$1</xm:f>
          </x14:formula1>
          <xm:sqref>C5:E5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C35B8-142D-46A6-B086-F1E453B56987}">
  <sheetPr>
    <tabColor rgb="FFFFCC99"/>
    <pageSetUpPr fitToPage="1"/>
  </sheetPr>
  <dimension ref="A1:J31"/>
  <sheetViews>
    <sheetView view="pageBreakPreview" zoomScale="80" zoomScaleNormal="80" zoomScaleSheetLayoutView="80" workbookViewId="0">
      <selection activeCell="B18" sqref="B18"/>
    </sheetView>
  </sheetViews>
  <sheetFormatPr defaultRowHeight="18" x14ac:dyDescent="0.45"/>
  <cols>
    <col min="1" max="1" width="7.5" style="55" bestFit="1" customWidth="1"/>
    <col min="2" max="6" width="28.69921875" style="55" customWidth="1"/>
    <col min="7" max="7" width="31" style="55" customWidth="1"/>
    <col min="8" max="8" width="20.3984375" style="55" bestFit="1" customWidth="1"/>
    <col min="9" max="9" width="28.69921875" style="55" customWidth="1"/>
    <col min="10" max="10" width="22.296875" style="55" customWidth="1"/>
    <col min="11" max="16384" width="8.796875" style="55"/>
  </cols>
  <sheetData>
    <row r="1" spans="1:10" ht="44.4" customHeight="1" thickBot="1" x14ac:dyDescent="0.5">
      <c r="A1" s="117" t="s">
        <v>144</v>
      </c>
      <c r="B1" s="118">
        <v>4</v>
      </c>
      <c r="C1" s="119" t="s">
        <v>145</v>
      </c>
      <c r="D1" s="120">
        <f>基本情報4!$C$3</f>
        <v>0</v>
      </c>
      <c r="E1" s="119" t="s">
        <v>146</v>
      </c>
      <c r="F1" s="121">
        <f>基本情報4!$C$10</f>
        <v>0</v>
      </c>
      <c r="G1" s="119" t="s">
        <v>147</v>
      </c>
      <c r="H1" s="122">
        <f>IF(F1="介護テクノロジーの導入支援",SUM(7500000,F11),10000000)</f>
        <v>10000000</v>
      </c>
      <c r="I1" s="119" t="s">
        <v>148</v>
      </c>
      <c r="J1" s="123">
        <f>ROUNDUP(基本情報4!C8/2,0)</f>
        <v>0</v>
      </c>
    </row>
    <row r="2" spans="1:10" ht="48.6" customHeight="1" thickBot="1" x14ac:dyDescent="0.5">
      <c r="A2" s="124" t="s">
        <v>129</v>
      </c>
      <c r="B2" s="125"/>
      <c r="C2" s="126"/>
      <c r="D2" s="127" t="str">
        <f>IF($F$1="介護テクノロジーの導入支援","※この表に入力してください。","※この表は入力不要です。パッケージ型の表に入力してください。")</f>
        <v>※この表は入力不要です。パッケージ型の表に入力してください。</v>
      </c>
      <c r="E2" s="56"/>
      <c r="F2" s="56"/>
      <c r="G2" s="56"/>
      <c r="H2" s="56"/>
      <c r="I2" s="56"/>
      <c r="J2" s="56"/>
    </row>
    <row r="3" spans="1:10" ht="61.8" customHeight="1" thickBot="1" x14ac:dyDescent="0.5">
      <c r="A3" s="128" t="s">
        <v>112</v>
      </c>
      <c r="B3" s="129" t="s">
        <v>150</v>
      </c>
      <c r="C3" s="130" t="s">
        <v>151</v>
      </c>
      <c r="D3" s="131" t="s">
        <v>152</v>
      </c>
      <c r="E3" s="131" t="s">
        <v>153</v>
      </c>
      <c r="F3" s="131" t="s">
        <v>154</v>
      </c>
      <c r="G3" s="131" t="s">
        <v>155</v>
      </c>
      <c r="H3" s="131" t="s">
        <v>156</v>
      </c>
      <c r="I3" s="132" t="s">
        <v>169</v>
      </c>
      <c r="J3" s="57"/>
    </row>
    <row r="4" spans="1:10" ht="42.6" customHeight="1" x14ac:dyDescent="0.45">
      <c r="A4" s="139" t="s">
        <v>113</v>
      </c>
      <c r="B4" s="58"/>
      <c r="C4" s="59"/>
      <c r="D4" s="60"/>
      <c r="E4" s="133">
        <f>ROUNDDOWN(D4*3/4,-3)</f>
        <v>0</v>
      </c>
      <c r="F4" s="133" t="str">
        <f>IF($C4="","",VLOOKUP($C4,リスト!$K$2:$L$13,2,0))</f>
        <v/>
      </c>
      <c r="G4" s="133">
        <f>IF(F4&gt;E4,E4,F4)</f>
        <v>0</v>
      </c>
      <c r="H4" s="61"/>
      <c r="I4" s="136">
        <f>G4*H4</f>
        <v>0</v>
      </c>
      <c r="J4" s="62"/>
    </row>
    <row r="5" spans="1:10" ht="42.6" customHeight="1" x14ac:dyDescent="0.45">
      <c r="A5" s="140" t="s">
        <v>114</v>
      </c>
      <c r="B5" s="58"/>
      <c r="C5" s="59"/>
      <c r="D5" s="60"/>
      <c r="E5" s="133">
        <f t="shared" ref="E5:E11" si="0">ROUNDDOWN(D5*3/4,-3)</f>
        <v>0</v>
      </c>
      <c r="F5" s="133" t="str">
        <f>IF($C5="","",VLOOKUP($C5,リスト!$K$2:$L$13,2,0))</f>
        <v/>
      </c>
      <c r="G5" s="133">
        <f t="shared" ref="G5:G11" si="1">IF(F5&gt;E5,E5,F5)</f>
        <v>0</v>
      </c>
      <c r="H5" s="61"/>
      <c r="I5" s="136">
        <f t="shared" ref="I5:I11" si="2">G5*H5</f>
        <v>0</v>
      </c>
      <c r="J5" s="62"/>
    </row>
    <row r="6" spans="1:10" ht="42.6" customHeight="1" x14ac:dyDescent="0.45">
      <c r="A6" s="140" t="s">
        <v>115</v>
      </c>
      <c r="B6" s="58"/>
      <c r="C6" s="59"/>
      <c r="D6" s="60"/>
      <c r="E6" s="133">
        <f t="shared" si="0"/>
        <v>0</v>
      </c>
      <c r="F6" s="133" t="str">
        <f>IF($C6="","",VLOOKUP($C6,リスト!$K$2:$L$13,2,0))</f>
        <v/>
      </c>
      <c r="G6" s="133">
        <f t="shared" si="1"/>
        <v>0</v>
      </c>
      <c r="H6" s="61"/>
      <c r="I6" s="136">
        <f t="shared" si="2"/>
        <v>0</v>
      </c>
      <c r="J6" s="62"/>
    </row>
    <row r="7" spans="1:10" ht="42.6" customHeight="1" x14ac:dyDescent="0.45">
      <c r="A7" s="140" t="s">
        <v>116</v>
      </c>
      <c r="B7" s="58"/>
      <c r="C7" s="59"/>
      <c r="D7" s="60"/>
      <c r="E7" s="133">
        <f t="shared" si="0"/>
        <v>0</v>
      </c>
      <c r="F7" s="133" t="str">
        <f>IF($C7="","",VLOOKUP($C7,リスト!$K$2:$L$13,2,0))</f>
        <v/>
      </c>
      <c r="G7" s="133">
        <f t="shared" si="1"/>
        <v>0</v>
      </c>
      <c r="H7" s="61"/>
      <c r="I7" s="136">
        <f t="shared" si="2"/>
        <v>0</v>
      </c>
      <c r="J7" s="62"/>
    </row>
    <row r="8" spans="1:10" ht="42.6" customHeight="1" x14ac:dyDescent="0.45">
      <c r="A8" s="141" t="s">
        <v>117</v>
      </c>
      <c r="B8" s="63"/>
      <c r="C8" s="64"/>
      <c r="D8" s="65"/>
      <c r="E8" s="134">
        <f>ROUNDDOWN(D8*3/4,-3)</f>
        <v>0</v>
      </c>
      <c r="F8" s="134" t="str">
        <f>IF($C8="","",VLOOKUP($C8,リスト!$K$2:$L$13,2,0))</f>
        <v/>
      </c>
      <c r="G8" s="134">
        <f t="shared" si="1"/>
        <v>0</v>
      </c>
      <c r="H8" s="66"/>
      <c r="I8" s="137">
        <f t="shared" si="2"/>
        <v>0</v>
      </c>
      <c r="J8" s="62"/>
    </row>
    <row r="9" spans="1:10" ht="42.6" customHeight="1" thickBot="1" x14ac:dyDescent="0.5">
      <c r="A9" s="142" t="s">
        <v>126</v>
      </c>
      <c r="B9" s="67"/>
      <c r="C9" s="68"/>
      <c r="D9" s="69"/>
      <c r="E9" s="135">
        <f t="shared" ref="E9" si="3">ROUNDDOWN(D9*3/4,-3)</f>
        <v>0</v>
      </c>
      <c r="F9" s="135" t="str">
        <f>IF($C9="","",VLOOKUP($C9,リスト!$K$2:$L$13,2,0))</f>
        <v/>
      </c>
      <c r="G9" s="135">
        <f t="shared" si="1"/>
        <v>0</v>
      </c>
      <c r="H9" s="70"/>
      <c r="I9" s="138">
        <f t="shared" si="2"/>
        <v>0</v>
      </c>
      <c r="J9" s="62"/>
    </row>
    <row r="10" spans="1:10" ht="16.8" customHeight="1" thickBot="1" x14ac:dyDescent="0.5">
      <c r="A10" s="143" t="s">
        <v>142</v>
      </c>
      <c r="B10" s="144"/>
      <c r="C10" s="144"/>
      <c r="D10" s="144"/>
      <c r="E10" s="144"/>
      <c r="F10" s="144"/>
      <c r="G10" s="144"/>
      <c r="H10" s="144"/>
      <c r="I10" s="145"/>
      <c r="J10" s="62"/>
    </row>
    <row r="11" spans="1:10" ht="42.6" customHeight="1" thickBot="1" x14ac:dyDescent="0.5">
      <c r="A11" s="146" t="s">
        <v>127</v>
      </c>
      <c r="B11" s="71"/>
      <c r="C11" s="72"/>
      <c r="D11" s="73"/>
      <c r="E11" s="147">
        <f t="shared" si="0"/>
        <v>0</v>
      </c>
      <c r="F11" s="147" t="str">
        <f>IF($C11="","",IF($C11="介護業務支援（介護ソフト・ライセンスあり）",VLOOKUP(基本情報4!$C$9,リスト!$M$2:$N$5,2),2500000))</f>
        <v/>
      </c>
      <c r="G11" s="147">
        <f t="shared" si="1"/>
        <v>0</v>
      </c>
      <c r="H11" s="74"/>
      <c r="I11" s="148">
        <f t="shared" si="2"/>
        <v>0</v>
      </c>
      <c r="J11" s="56"/>
    </row>
    <row r="12" spans="1:10" ht="55.8" customHeight="1" thickBot="1" x14ac:dyDescent="0.5">
      <c r="A12" s="75"/>
      <c r="B12" s="76"/>
      <c r="C12" s="76"/>
      <c r="D12" s="76"/>
      <c r="E12" s="77"/>
      <c r="F12" s="77"/>
      <c r="G12" s="149" t="s">
        <v>143</v>
      </c>
      <c r="H12" s="150">
        <f ca="1">SUM(H4:H9)-SUMIF($C$4:$H$9,"その他（ソフト・インカム）",H4:H9)-SUMIF($C$4:$H$9,"導入機器等と一体的に使用するための情報端末",H4:H9)</f>
        <v>0</v>
      </c>
      <c r="I12" s="151">
        <f>SUM(I4:I11)</f>
        <v>0</v>
      </c>
      <c r="J12" s="56"/>
    </row>
    <row r="13" spans="1:10" ht="55.8" customHeight="1" thickBot="1" x14ac:dyDescent="0.5">
      <c r="A13" s="78"/>
      <c r="B13" s="77"/>
      <c r="F13" s="152" t="s">
        <v>128</v>
      </c>
      <c r="G13" s="154" t="s">
        <v>163</v>
      </c>
      <c r="H13" s="154" t="s">
        <v>164</v>
      </c>
      <c r="I13" s="155" t="s">
        <v>165</v>
      </c>
      <c r="J13" s="79" t="s">
        <v>118</v>
      </c>
    </row>
    <row r="14" spans="1:10" ht="61.2" customHeight="1" thickBot="1" x14ac:dyDescent="0.5">
      <c r="A14" s="78"/>
      <c r="B14" s="80"/>
      <c r="C14" s="80"/>
      <c r="D14" s="80"/>
      <c r="E14" s="80"/>
      <c r="F14" s="153">
        <f>IF(基本情報4!$C$12="はい",50000,0)</f>
        <v>0</v>
      </c>
      <c r="G14" s="81"/>
      <c r="H14" s="156">
        <f>G14-I12+F14</f>
        <v>0</v>
      </c>
      <c r="I14" s="157">
        <f>IF((G14&lt;I12+F14),G14,I12+F14)</f>
        <v>0</v>
      </c>
      <c r="J14" s="82" t="str">
        <f ca="1">IF((J1&lt;H12),"NG","OK")</f>
        <v>OK</v>
      </c>
    </row>
    <row r="15" spans="1:10" ht="21.6" customHeight="1" thickBot="1" x14ac:dyDescent="0.5">
      <c r="A15" s="83"/>
      <c r="B15" s="84"/>
      <c r="C15" s="84"/>
      <c r="D15" s="84"/>
      <c r="E15" s="84"/>
      <c r="F15" s="85"/>
      <c r="G15" s="86"/>
      <c r="H15" s="86"/>
      <c r="I15" s="86"/>
      <c r="J15" s="86"/>
    </row>
    <row r="16" spans="1:10" ht="49.2" customHeight="1" thickTop="1" thickBot="1" x14ac:dyDescent="0.5">
      <c r="A16" s="158" t="s">
        <v>130</v>
      </c>
      <c r="B16" s="125"/>
      <c r="C16" s="159"/>
      <c r="D16" s="1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80"/>
      <c r="F16" s="77"/>
    </row>
    <row r="17" spans="1:10" ht="55.2" customHeight="1" thickBot="1" x14ac:dyDescent="0.5">
      <c r="A17" s="128" t="s">
        <v>112</v>
      </c>
      <c r="B17" s="160" t="s">
        <v>157</v>
      </c>
      <c r="C17" s="161" t="s">
        <v>158</v>
      </c>
      <c r="D17" s="162" t="s">
        <v>159</v>
      </c>
      <c r="E17" s="163" t="s">
        <v>160</v>
      </c>
      <c r="F17" s="164" t="s">
        <v>161</v>
      </c>
      <c r="G17" s="87"/>
    </row>
    <row r="18" spans="1:10" ht="46.8" customHeight="1" thickBot="1" x14ac:dyDescent="0.5">
      <c r="A18" s="168" t="s">
        <v>132</v>
      </c>
      <c r="B18" s="88"/>
      <c r="C18" s="179" t="s">
        <v>174</v>
      </c>
      <c r="D18" s="89"/>
      <c r="E18" s="90"/>
      <c r="F18" s="165" cm="1">
        <f t="array" ref="F18">SUM(D18:D23*E18:E23,D28,IF(D25*3/4&lt;100000,D25*E25,133334*E25),IF(D26*3/4&lt;100000,D26*E26,133334*E26))</f>
        <v>0</v>
      </c>
    </row>
    <row r="19" spans="1:10" ht="23.4" customHeight="1" thickBot="1" x14ac:dyDescent="0.5">
      <c r="A19" s="143" t="s">
        <v>137</v>
      </c>
      <c r="B19" s="144"/>
      <c r="C19" s="144"/>
      <c r="D19" s="144"/>
      <c r="E19" s="145"/>
      <c r="F19" s="166"/>
    </row>
    <row r="20" spans="1:10" ht="46.8" customHeight="1" x14ac:dyDescent="0.45">
      <c r="A20" s="169" t="s">
        <v>133</v>
      </c>
      <c r="B20" s="91"/>
      <c r="C20" s="92"/>
      <c r="D20" s="93"/>
      <c r="E20" s="94"/>
      <c r="F20" s="166"/>
    </row>
    <row r="21" spans="1:10" ht="46.8" customHeight="1" x14ac:dyDescent="0.45">
      <c r="A21" s="170" t="s">
        <v>115</v>
      </c>
      <c r="B21" s="95"/>
      <c r="C21" s="96"/>
      <c r="D21" s="97"/>
      <c r="E21" s="98"/>
      <c r="F21" s="166"/>
    </row>
    <row r="22" spans="1:10" ht="46.8" customHeight="1" x14ac:dyDescent="0.45">
      <c r="A22" s="170" t="s">
        <v>116</v>
      </c>
      <c r="B22" s="95"/>
      <c r="C22" s="96"/>
      <c r="D22" s="97"/>
      <c r="E22" s="98"/>
      <c r="F22" s="166"/>
    </row>
    <row r="23" spans="1:10" ht="46.8" customHeight="1" thickBot="1" x14ac:dyDescent="0.5">
      <c r="A23" s="171" t="s">
        <v>134</v>
      </c>
      <c r="B23" s="99"/>
      <c r="C23" s="100"/>
      <c r="D23" s="101"/>
      <c r="E23" s="102"/>
      <c r="F23" s="166"/>
    </row>
    <row r="24" spans="1:10" ht="21" customHeight="1" thickBot="1" x14ac:dyDescent="0.5">
      <c r="A24" s="143" t="s">
        <v>138</v>
      </c>
      <c r="B24" s="144"/>
      <c r="C24" s="144"/>
      <c r="D24" s="144"/>
      <c r="E24" s="145"/>
      <c r="F24" s="166"/>
      <c r="G24" s="103"/>
    </row>
    <row r="25" spans="1:10" ht="46.8" customHeight="1" thickBot="1" x14ac:dyDescent="0.5">
      <c r="A25" s="172" t="s">
        <v>126</v>
      </c>
      <c r="B25" s="104"/>
      <c r="C25" s="105"/>
      <c r="D25" s="106"/>
      <c r="E25" s="107"/>
      <c r="F25" s="166"/>
      <c r="G25" s="175" t="s">
        <v>162</v>
      </c>
      <c r="H25" s="176" t="s">
        <v>128</v>
      </c>
      <c r="I25" s="178" t="s">
        <v>166</v>
      </c>
      <c r="J25" s="175" t="s">
        <v>168</v>
      </c>
    </row>
    <row r="26" spans="1:10" ht="46.8" customHeight="1" thickBot="1" x14ac:dyDescent="0.5">
      <c r="A26" s="173" t="s">
        <v>127</v>
      </c>
      <c r="B26" s="108"/>
      <c r="C26" s="109"/>
      <c r="D26" s="110"/>
      <c r="E26" s="111"/>
      <c r="F26" s="166"/>
      <c r="G26" s="177">
        <f>ROUNDDOWN(F18*3/4,-3)</f>
        <v>0</v>
      </c>
      <c r="H26" s="153">
        <f>IF(基本情報4!$C$12="はい",50000,0)</f>
        <v>0</v>
      </c>
      <c r="I26" s="112"/>
      <c r="J26" s="177">
        <f>I26-G26+H26</f>
        <v>0</v>
      </c>
    </row>
    <row r="27" spans="1:10" ht="18" customHeight="1" thickBot="1" x14ac:dyDescent="0.5">
      <c r="A27" s="143" t="s">
        <v>140</v>
      </c>
      <c r="B27" s="144"/>
      <c r="C27" s="144"/>
      <c r="D27" s="144"/>
      <c r="E27" s="145"/>
      <c r="F27" s="166"/>
      <c r="J27" s="155" t="s">
        <v>167</v>
      </c>
    </row>
    <row r="28" spans="1:10" ht="46.8" customHeight="1" thickBot="1" x14ac:dyDescent="0.5">
      <c r="A28" s="173" t="s">
        <v>139</v>
      </c>
      <c r="B28" s="104"/>
      <c r="C28" s="105"/>
      <c r="D28" s="106"/>
      <c r="E28" s="174" t="s">
        <v>141</v>
      </c>
      <c r="F28" s="167"/>
      <c r="J28" s="157">
        <f>IF((I26&lt;G26+H26),I26,G26)</f>
        <v>0</v>
      </c>
    </row>
    <row r="29" spans="1:10" ht="49.8" customHeight="1" x14ac:dyDescent="0.45">
      <c r="I29" s="113" t="s">
        <v>119</v>
      </c>
      <c r="J29" s="114" t="s">
        <v>120</v>
      </c>
    </row>
    <row r="30" spans="1:10" ht="49.8" customHeight="1" x14ac:dyDescent="0.45">
      <c r="I30" s="115">
        <v>1</v>
      </c>
      <c r="J30" s="116">
        <f>IF(F1="介護テクノロジーの導入支援",ROUNDUP(I14*I30,-3),ROUNDUP(J28*I30,-3))</f>
        <v>0</v>
      </c>
    </row>
    <row r="31" spans="1:10" ht="49.8" customHeight="1" x14ac:dyDescent="0.45"/>
  </sheetData>
  <sheetProtection algorithmName="SHA-512" hashValue="ypquinbkYOntZnPSMYk8fqV6b+J0dAlrID0nrQhbL3MI3RpOoXX/j9Y6WLOYzIdR5qYdoF8RqLeT0S8pkEnNCg==" saltValue="6/a6Km1jG2v1BY3CUAO/QQ==" spinCount="100000" sheet="1" objects="1" scenarios="1"/>
  <protectedRanges>
    <protectedRange algorithmName="SHA-512" hashValue="fN0WwrJaYnA+mV5hZUvSkoW13BeVQdV7aEzoXfTRmjbiVKGEMsBBccIWJ0GspyUbhBfEYgAaK8vgn/+qneD5OA==" saltValue="EXUmp8ZtLZEkRCdtcU6nRA==" spinCount="100000" sqref="B4:D9 C20:C23 C25:C26 C28 B11:D12" name="範囲3"/>
    <protectedRange sqref="B4:D9 H4:H11 C20:C23 C25:C26 C28 B11:D12" name="範囲1"/>
  </protectedRanges>
  <mergeCells count="5">
    <mergeCell ref="A10:I10"/>
    <mergeCell ref="F18:F28"/>
    <mergeCell ref="A19:E19"/>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9A0F2E-2F5B-4519-90DE-962BBAAEBB87}">
          <x14:formula1>
            <xm:f>リスト!$K$14:$K$15</xm:f>
          </x14:formula1>
          <xm:sqref>C11</xm:sqref>
        </x14:dataValidation>
        <x14:dataValidation type="list" allowBlank="1" showInputMessage="1" showErrorMessage="1" xr:uid="{21CDED0D-87D7-461F-BC86-CC999F9FF2B6}">
          <x14:formula1>
            <xm:f>リスト!$K$2:$K$12</xm:f>
          </x14:formula1>
          <xm:sqref>C4:C8 C20:C23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7B8A-FBBB-4ABD-AAF1-B2A564196479}">
  <sheetPr>
    <tabColor rgb="FFFF99CC"/>
    <pageSetUpPr fitToPage="1"/>
  </sheetPr>
  <dimension ref="A1:E28"/>
  <sheetViews>
    <sheetView view="pageBreakPreview" topLeftCell="A8" zoomScaleNormal="100" zoomScaleSheetLayoutView="100" workbookViewId="0">
      <selection activeCell="A12" sqref="A12:E17"/>
    </sheetView>
  </sheetViews>
  <sheetFormatPr defaultRowHeight="13.2" x14ac:dyDescent="0.45"/>
  <cols>
    <col min="1" max="1" width="3.19921875" style="17" bestFit="1" customWidth="1"/>
    <col min="2" max="2" width="43" style="17" customWidth="1"/>
    <col min="3" max="3" width="12.5" style="17" customWidth="1"/>
    <col min="4" max="4" width="11.8984375" style="17" customWidth="1"/>
    <col min="5" max="5" width="31.69921875" style="17" customWidth="1"/>
    <col min="6" max="6" width="20.796875" style="17" customWidth="1"/>
    <col min="7" max="16384" width="8.796875" style="17"/>
  </cols>
  <sheetData>
    <row r="1" spans="1:5" ht="25.2" customHeight="1" thickBot="1" x14ac:dyDescent="0.5">
      <c r="A1" s="34"/>
      <c r="B1" s="34" t="s">
        <v>92</v>
      </c>
      <c r="C1" s="34">
        <v>5</v>
      </c>
      <c r="D1" s="34"/>
      <c r="E1" s="34"/>
    </row>
    <row r="2" spans="1:5" ht="20.399999999999999" customHeight="1" thickTop="1" thickBot="1" x14ac:dyDescent="0.5">
      <c r="A2" s="35" t="s">
        <v>92</v>
      </c>
      <c r="B2" s="36"/>
      <c r="C2" s="36"/>
      <c r="D2" s="36"/>
      <c r="E2" s="37"/>
    </row>
    <row r="3" spans="1:5" ht="31.8" customHeight="1" thickTop="1" x14ac:dyDescent="0.45">
      <c r="A3" s="38">
        <v>1</v>
      </c>
      <c r="B3" s="39" t="s">
        <v>9</v>
      </c>
      <c r="C3" s="18"/>
      <c r="D3" s="19"/>
      <c r="E3" s="20"/>
    </row>
    <row r="4" spans="1:5" ht="31.8" customHeight="1" x14ac:dyDescent="0.45">
      <c r="A4" s="40">
        <v>2</v>
      </c>
      <c r="B4" s="41" t="s">
        <v>10</v>
      </c>
      <c r="C4" s="21"/>
      <c r="D4" s="22"/>
      <c r="E4" s="23"/>
    </row>
    <row r="5" spans="1:5" ht="31.8" customHeight="1" x14ac:dyDescent="0.45">
      <c r="A5" s="42">
        <v>3</v>
      </c>
      <c r="B5" s="41" t="s">
        <v>76</v>
      </c>
      <c r="C5" s="21"/>
      <c r="D5" s="22"/>
      <c r="E5" s="23"/>
    </row>
    <row r="6" spans="1:5" ht="31.8" customHeight="1" x14ac:dyDescent="0.45">
      <c r="A6" s="43"/>
      <c r="B6" s="41" t="s">
        <v>77</v>
      </c>
      <c r="C6" s="21"/>
      <c r="D6" s="22"/>
      <c r="E6" s="23"/>
    </row>
    <row r="7" spans="1:5" ht="31.8" customHeight="1" x14ac:dyDescent="0.45">
      <c r="A7" s="44">
        <v>4</v>
      </c>
      <c r="B7" s="45" t="s">
        <v>131</v>
      </c>
      <c r="C7" s="21"/>
      <c r="D7" s="22"/>
      <c r="E7" s="23"/>
    </row>
    <row r="8" spans="1:5" ht="31.8" customHeight="1" x14ac:dyDescent="0.45">
      <c r="A8" s="40">
        <v>5</v>
      </c>
      <c r="B8" s="45" t="s">
        <v>84</v>
      </c>
      <c r="C8" s="21"/>
      <c r="D8" s="22"/>
      <c r="E8" s="23"/>
    </row>
    <row r="9" spans="1:5" ht="31.8" customHeight="1" x14ac:dyDescent="0.45">
      <c r="A9" s="46">
        <v>6</v>
      </c>
      <c r="B9" s="47" t="s">
        <v>83</v>
      </c>
      <c r="C9" s="24"/>
      <c r="D9" s="25"/>
      <c r="E9" s="26"/>
    </row>
    <row r="10" spans="1:5" ht="31.8" customHeight="1" thickBot="1" x14ac:dyDescent="0.5">
      <c r="A10" s="48">
        <v>7</v>
      </c>
      <c r="B10" s="49" t="s">
        <v>108</v>
      </c>
      <c r="C10" s="27"/>
      <c r="D10" s="28"/>
      <c r="E10" s="29"/>
    </row>
    <row r="11" spans="1:5" ht="24" customHeight="1" thickTop="1" thickBot="1" x14ac:dyDescent="0.5">
      <c r="A11" s="35" t="s">
        <v>93</v>
      </c>
      <c r="B11" s="36"/>
      <c r="C11" s="36"/>
      <c r="D11" s="36"/>
      <c r="E11" s="37"/>
    </row>
    <row r="12" spans="1:5" ht="42.6" customHeight="1" thickTop="1" x14ac:dyDescent="0.45">
      <c r="A12" s="180">
        <v>8</v>
      </c>
      <c r="B12" s="181" t="s">
        <v>90</v>
      </c>
      <c r="C12" s="182"/>
      <c r="D12" s="183"/>
      <c r="E12" s="184" t="str">
        <f>IF(COUNTIF(リスト!$B$67:$B$82,$C$6)&gt;0,"【回答任意】","【回答不要】")</f>
        <v>【回答不要】</v>
      </c>
    </row>
    <row r="13" spans="1:5" ht="19.2" customHeight="1" x14ac:dyDescent="0.45">
      <c r="A13" s="50"/>
      <c r="B13" s="51" t="s">
        <v>91</v>
      </c>
      <c r="C13" s="24"/>
      <c r="D13" s="30"/>
      <c r="E13" s="53" t="s">
        <v>111</v>
      </c>
    </row>
    <row r="14" spans="1:5" ht="19.2" customHeight="1" x14ac:dyDescent="0.45">
      <c r="A14" s="50"/>
      <c r="B14" s="52"/>
      <c r="C14" s="24"/>
      <c r="D14" s="30"/>
      <c r="E14" s="54"/>
    </row>
    <row r="15" spans="1:5" ht="19.2" customHeight="1" x14ac:dyDescent="0.45">
      <c r="A15" s="50"/>
      <c r="B15" s="52"/>
      <c r="C15" s="24"/>
      <c r="D15" s="30"/>
      <c r="E15" s="54"/>
    </row>
    <row r="16" spans="1:5" ht="19.2" customHeight="1" x14ac:dyDescent="0.45">
      <c r="A16" s="50"/>
      <c r="B16" s="52"/>
      <c r="C16" s="24"/>
      <c r="D16" s="30"/>
      <c r="E16" s="54"/>
    </row>
    <row r="17" spans="1:5" ht="19.2" customHeight="1" thickBot="1" x14ac:dyDescent="0.5">
      <c r="A17" s="185"/>
      <c r="B17" s="186"/>
      <c r="C17" s="187"/>
      <c r="D17" s="188"/>
      <c r="E17" s="189"/>
    </row>
    <row r="18" spans="1:5" ht="31.2" customHeight="1" x14ac:dyDescent="0.45"/>
    <row r="19" spans="1:5" ht="31.2" customHeight="1" x14ac:dyDescent="0.45"/>
    <row r="20" spans="1:5" ht="31.2" customHeight="1" x14ac:dyDescent="0.45"/>
    <row r="21" spans="1:5" ht="31.2" customHeight="1" x14ac:dyDescent="0.45"/>
    <row r="22" spans="1:5" ht="31.2" customHeight="1" x14ac:dyDescent="0.45"/>
    <row r="23" spans="1:5" ht="31.2" customHeight="1" x14ac:dyDescent="0.45"/>
    <row r="24" spans="1:5" ht="31.2" customHeight="1" x14ac:dyDescent="0.45"/>
    <row r="25" spans="1:5" ht="31.2" customHeight="1" x14ac:dyDescent="0.45"/>
    <row r="26" spans="1:5" ht="31.2" customHeight="1" x14ac:dyDescent="0.45"/>
    <row r="27" spans="1:5" ht="31.2" customHeight="1" x14ac:dyDescent="0.45"/>
    <row r="28" spans="1:5" ht="31.2" customHeight="1" x14ac:dyDescent="0.45"/>
  </sheetData>
  <sheetProtection algorithmName="SHA-512" hashValue="+qYsbxw+p0R5XrmcfUu64bEuHc5GbK04AyrVBLrDJTVyMfcQMMKqnVCoT7Y2Rc/N3WKT2DUCKdfXLJEbmyHcdg==" saltValue="g0pLekKhHbpaT+ELDREoZg==" spinCount="100000" sheet="1" objects="1" scenarios="1"/>
  <mergeCells count="20">
    <mergeCell ref="C14:D14"/>
    <mergeCell ref="C15:D15"/>
    <mergeCell ref="C16:D16"/>
    <mergeCell ref="C17:D17"/>
    <mergeCell ref="C7:E7"/>
    <mergeCell ref="C8:E8"/>
    <mergeCell ref="C9:E9"/>
    <mergeCell ref="C10:E10"/>
    <mergeCell ref="A11:E11"/>
    <mergeCell ref="A12:A17"/>
    <mergeCell ref="C12:D12"/>
    <mergeCell ref="B13:B17"/>
    <mergeCell ref="C13:D13"/>
    <mergeCell ref="E13:E17"/>
    <mergeCell ref="A2:E2"/>
    <mergeCell ref="C3:E3"/>
    <mergeCell ref="C4:E4"/>
    <mergeCell ref="A5:A6"/>
    <mergeCell ref="C5:E5"/>
    <mergeCell ref="C6:E6"/>
  </mergeCells>
  <phoneticPr fontId="1"/>
  <dataValidations count="1">
    <dataValidation type="list" allowBlank="1" showInputMessage="1" showErrorMessage="1" sqref="C12" xr:uid="{53E5C1D3-B903-495F-926F-3354B39BC5D6}">
      <formula1>"はい,いいえ"</formula1>
    </dataValidation>
  </dataValidations>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BBF9AD7-C6AC-4B9F-8A97-CC9C00D752FB}">
          <x14:formula1>
            <xm:f>リスト!$O$2:$O$3</xm:f>
          </x14:formula1>
          <xm:sqref>C10:E10</xm:sqref>
        </x14:dataValidation>
        <x14:dataValidation type="list" allowBlank="1" showInputMessage="1" showErrorMessage="1" xr:uid="{662622EF-9CAC-4555-BED0-7BC79BE3431B}">
          <x14:formula1>
            <xm:f>リスト!$M$2:$M$5</xm:f>
          </x14:formula1>
          <xm:sqref>C9:E9</xm:sqref>
        </x14:dataValidation>
        <x14:dataValidation type="list" allowBlank="1" showInputMessage="1" showErrorMessage="1" xr:uid="{A1A94937-A7F9-49A4-A67E-3C5E715F04BB}">
          <x14:formula1>
            <xm:f>_xlfn.XLOOKUP($C$5,リスト!$D$1:$H$1,リスト!$D$2:$H$24)</xm:f>
          </x14:formula1>
          <xm:sqref>C6:E6</xm:sqref>
        </x14:dataValidation>
        <x14:dataValidation type="list" allowBlank="1" showInputMessage="1" showErrorMessage="1" xr:uid="{5DB646EF-FABD-4662-A836-3B347DEACC32}">
          <x14:formula1>
            <xm:f>リスト!$D$1:$H$1</xm:f>
          </x14:formula1>
          <xm:sqref>C5:E5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901C-4B14-4D8B-AAA0-F3BB08D2C0E0}">
  <sheetPr>
    <tabColor rgb="FFFF99CC"/>
    <pageSetUpPr fitToPage="1"/>
  </sheetPr>
  <dimension ref="A1:J31"/>
  <sheetViews>
    <sheetView view="pageBreakPreview" zoomScale="80" zoomScaleNormal="80" zoomScaleSheetLayoutView="80" workbookViewId="0">
      <selection activeCell="B18" sqref="B18"/>
    </sheetView>
  </sheetViews>
  <sheetFormatPr defaultRowHeight="18" x14ac:dyDescent="0.45"/>
  <cols>
    <col min="1" max="1" width="7.5" style="55" bestFit="1" customWidth="1"/>
    <col min="2" max="6" width="28.69921875" style="55" customWidth="1"/>
    <col min="7" max="7" width="31" style="55" customWidth="1"/>
    <col min="8" max="8" width="20.3984375" style="55" bestFit="1" customWidth="1"/>
    <col min="9" max="9" width="28.69921875" style="55" customWidth="1"/>
    <col min="10" max="10" width="22.296875" style="55" customWidth="1"/>
    <col min="11" max="16384" width="8.796875" style="55"/>
  </cols>
  <sheetData>
    <row r="1" spans="1:10" ht="44.4" customHeight="1" thickBot="1" x14ac:dyDescent="0.5">
      <c r="A1" s="117" t="s">
        <v>144</v>
      </c>
      <c r="B1" s="118">
        <v>5</v>
      </c>
      <c r="C1" s="119" t="s">
        <v>145</v>
      </c>
      <c r="D1" s="120">
        <f>基本情報5!$C$3</f>
        <v>0</v>
      </c>
      <c r="E1" s="119" t="s">
        <v>146</v>
      </c>
      <c r="F1" s="121">
        <f>基本情報5!$C$10</f>
        <v>0</v>
      </c>
      <c r="G1" s="119" t="s">
        <v>147</v>
      </c>
      <c r="H1" s="122">
        <f>IF(F1="介護テクノロジーの導入支援",SUM(7500000,F11),10000000)</f>
        <v>10000000</v>
      </c>
      <c r="I1" s="119" t="s">
        <v>148</v>
      </c>
      <c r="J1" s="123">
        <f>ROUNDUP(基本情報5!C8/2,0)</f>
        <v>0</v>
      </c>
    </row>
    <row r="2" spans="1:10" ht="48.6" customHeight="1" thickBot="1" x14ac:dyDescent="0.5">
      <c r="A2" s="124" t="s">
        <v>129</v>
      </c>
      <c r="B2" s="125"/>
      <c r="C2" s="126"/>
      <c r="D2" s="127" t="str">
        <f>IF($F$1="介護テクノロジーの導入支援","※この表に入力してください。","※この表は入力不要です。パッケージ型の表に入力してください。")</f>
        <v>※この表は入力不要です。パッケージ型の表に入力してください。</v>
      </c>
      <c r="E2" s="56"/>
      <c r="F2" s="56"/>
      <c r="G2" s="56"/>
      <c r="H2" s="56"/>
      <c r="I2" s="56"/>
      <c r="J2" s="56"/>
    </row>
    <row r="3" spans="1:10" ht="61.8" customHeight="1" thickBot="1" x14ac:dyDescent="0.5">
      <c r="A3" s="128" t="s">
        <v>112</v>
      </c>
      <c r="B3" s="129" t="s">
        <v>150</v>
      </c>
      <c r="C3" s="130" t="s">
        <v>151</v>
      </c>
      <c r="D3" s="131" t="s">
        <v>152</v>
      </c>
      <c r="E3" s="131" t="s">
        <v>153</v>
      </c>
      <c r="F3" s="131" t="s">
        <v>154</v>
      </c>
      <c r="G3" s="131" t="s">
        <v>155</v>
      </c>
      <c r="H3" s="131" t="s">
        <v>156</v>
      </c>
      <c r="I3" s="132" t="s">
        <v>169</v>
      </c>
      <c r="J3" s="57"/>
    </row>
    <row r="4" spans="1:10" ht="42.6" customHeight="1" x14ac:dyDescent="0.45">
      <c r="A4" s="139" t="s">
        <v>113</v>
      </c>
      <c r="B4" s="58"/>
      <c r="C4" s="59"/>
      <c r="D4" s="60"/>
      <c r="E4" s="133">
        <f>ROUNDDOWN(D4*3/4,-3)</f>
        <v>0</v>
      </c>
      <c r="F4" s="133" t="str">
        <f>IF($C4="","",VLOOKUP($C4,リスト!$K$2:$L$13,2,0))</f>
        <v/>
      </c>
      <c r="G4" s="133">
        <f>IF(F4&gt;E4,E4,F4)</f>
        <v>0</v>
      </c>
      <c r="H4" s="61"/>
      <c r="I4" s="136">
        <f>G4*H4</f>
        <v>0</v>
      </c>
      <c r="J4" s="62"/>
    </row>
    <row r="5" spans="1:10" ht="42.6" customHeight="1" x14ac:dyDescent="0.45">
      <c r="A5" s="140" t="s">
        <v>114</v>
      </c>
      <c r="B5" s="58"/>
      <c r="C5" s="59"/>
      <c r="D5" s="60"/>
      <c r="E5" s="133">
        <f t="shared" ref="E5:E11" si="0">ROUNDDOWN(D5*3/4,-3)</f>
        <v>0</v>
      </c>
      <c r="F5" s="133" t="str">
        <f>IF($C5="","",VLOOKUP($C5,リスト!$K$2:$L$13,2,0))</f>
        <v/>
      </c>
      <c r="G5" s="133">
        <f t="shared" ref="G5:G11" si="1">IF(F5&gt;E5,E5,F5)</f>
        <v>0</v>
      </c>
      <c r="H5" s="61"/>
      <c r="I5" s="136">
        <f t="shared" ref="I5:I11" si="2">G5*H5</f>
        <v>0</v>
      </c>
      <c r="J5" s="62"/>
    </row>
    <row r="6" spans="1:10" ht="42.6" customHeight="1" x14ac:dyDescent="0.45">
      <c r="A6" s="140" t="s">
        <v>115</v>
      </c>
      <c r="B6" s="58"/>
      <c r="C6" s="59"/>
      <c r="D6" s="60"/>
      <c r="E6" s="133">
        <f t="shared" si="0"/>
        <v>0</v>
      </c>
      <c r="F6" s="133" t="str">
        <f>IF($C6="","",VLOOKUP($C6,リスト!$K$2:$L$13,2,0))</f>
        <v/>
      </c>
      <c r="G6" s="133">
        <f t="shared" si="1"/>
        <v>0</v>
      </c>
      <c r="H6" s="61"/>
      <c r="I6" s="136">
        <f t="shared" si="2"/>
        <v>0</v>
      </c>
      <c r="J6" s="62"/>
    </row>
    <row r="7" spans="1:10" ht="42.6" customHeight="1" x14ac:dyDescent="0.45">
      <c r="A7" s="140" t="s">
        <v>116</v>
      </c>
      <c r="B7" s="58"/>
      <c r="C7" s="59"/>
      <c r="D7" s="60"/>
      <c r="E7" s="133">
        <f t="shared" si="0"/>
        <v>0</v>
      </c>
      <c r="F7" s="133" t="str">
        <f>IF($C7="","",VLOOKUP($C7,リスト!$K$2:$L$13,2,0))</f>
        <v/>
      </c>
      <c r="G7" s="133">
        <f t="shared" si="1"/>
        <v>0</v>
      </c>
      <c r="H7" s="61"/>
      <c r="I7" s="136">
        <f t="shared" si="2"/>
        <v>0</v>
      </c>
      <c r="J7" s="62"/>
    </row>
    <row r="8" spans="1:10" ht="42.6" customHeight="1" x14ac:dyDescent="0.45">
      <c r="A8" s="141" t="s">
        <v>117</v>
      </c>
      <c r="B8" s="63"/>
      <c r="C8" s="64"/>
      <c r="D8" s="65"/>
      <c r="E8" s="134">
        <f>ROUNDDOWN(D8*3/4,-3)</f>
        <v>0</v>
      </c>
      <c r="F8" s="134" t="str">
        <f>IF($C8="","",VLOOKUP($C8,リスト!$K$2:$L$13,2,0))</f>
        <v/>
      </c>
      <c r="G8" s="134">
        <f t="shared" si="1"/>
        <v>0</v>
      </c>
      <c r="H8" s="66"/>
      <c r="I8" s="137">
        <f t="shared" si="2"/>
        <v>0</v>
      </c>
      <c r="J8" s="62"/>
    </row>
    <row r="9" spans="1:10" ht="42.6" customHeight="1" thickBot="1" x14ac:dyDescent="0.5">
      <c r="A9" s="142" t="s">
        <v>126</v>
      </c>
      <c r="B9" s="67"/>
      <c r="C9" s="68"/>
      <c r="D9" s="69"/>
      <c r="E9" s="135">
        <f t="shared" ref="E9" si="3">ROUNDDOWN(D9*3/4,-3)</f>
        <v>0</v>
      </c>
      <c r="F9" s="135" t="str">
        <f>IF($C9="","",VLOOKUP($C9,リスト!$K$2:$L$13,2,0))</f>
        <v/>
      </c>
      <c r="G9" s="135">
        <f t="shared" si="1"/>
        <v>0</v>
      </c>
      <c r="H9" s="70"/>
      <c r="I9" s="138">
        <f t="shared" si="2"/>
        <v>0</v>
      </c>
      <c r="J9" s="62"/>
    </row>
    <row r="10" spans="1:10" ht="16.8" customHeight="1" thickBot="1" x14ac:dyDescent="0.5">
      <c r="A10" s="143" t="s">
        <v>142</v>
      </c>
      <c r="B10" s="144"/>
      <c r="C10" s="144"/>
      <c r="D10" s="144"/>
      <c r="E10" s="144"/>
      <c r="F10" s="144"/>
      <c r="G10" s="144"/>
      <c r="H10" s="144"/>
      <c r="I10" s="145"/>
      <c r="J10" s="62"/>
    </row>
    <row r="11" spans="1:10" ht="42.6" customHeight="1" thickBot="1" x14ac:dyDescent="0.5">
      <c r="A11" s="146" t="s">
        <v>127</v>
      </c>
      <c r="B11" s="71"/>
      <c r="C11" s="72"/>
      <c r="D11" s="73"/>
      <c r="E11" s="147">
        <f t="shared" si="0"/>
        <v>0</v>
      </c>
      <c r="F11" s="147" t="str">
        <f>IF($C11="","",IF($C11="介護業務支援（介護ソフト・ライセンスあり）",VLOOKUP(基本情報5!$C$9,リスト!$M$2:$N$5,2),2500000))</f>
        <v/>
      </c>
      <c r="G11" s="147">
        <f t="shared" si="1"/>
        <v>0</v>
      </c>
      <c r="H11" s="74"/>
      <c r="I11" s="148">
        <f t="shared" si="2"/>
        <v>0</v>
      </c>
      <c r="J11" s="56"/>
    </row>
    <row r="12" spans="1:10" ht="55.8" customHeight="1" thickBot="1" x14ac:dyDescent="0.5">
      <c r="A12" s="75"/>
      <c r="B12" s="76"/>
      <c r="C12" s="76"/>
      <c r="D12" s="76"/>
      <c r="E12" s="77"/>
      <c r="F12" s="77"/>
      <c r="G12" s="149" t="s">
        <v>143</v>
      </c>
      <c r="H12" s="150">
        <f ca="1">SUM(H4:H9)-SUMIF($C$4:$H$9,"その他（ソフト・インカム）",H4:H9)-SUMIF($C$4:$H$9,"導入機器等と一体的に使用するための情報端末",H4:H9)</f>
        <v>0</v>
      </c>
      <c r="I12" s="151">
        <f>SUM(I4:I11)</f>
        <v>0</v>
      </c>
      <c r="J12" s="56"/>
    </row>
    <row r="13" spans="1:10" ht="55.8" customHeight="1" thickBot="1" x14ac:dyDescent="0.5">
      <c r="A13" s="78"/>
      <c r="B13" s="77"/>
      <c r="F13" s="152" t="s">
        <v>128</v>
      </c>
      <c r="G13" s="154" t="s">
        <v>163</v>
      </c>
      <c r="H13" s="154" t="s">
        <v>164</v>
      </c>
      <c r="I13" s="155" t="s">
        <v>165</v>
      </c>
      <c r="J13" s="79" t="s">
        <v>118</v>
      </c>
    </row>
    <row r="14" spans="1:10" ht="61.2" customHeight="1" thickBot="1" x14ac:dyDescent="0.5">
      <c r="A14" s="78"/>
      <c r="B14" s="80"/>
      <c r="C14" s="80"/>
      <c r="D14" s="80"/>
      <c r="E14" s="80"/>
      <c r="F14" s="153">
        <f>IF(基本情報5!$C$12="はい",50000,0)</f>
        <v>0</v>
      </c>
      <c r="G14" s="81"/>
      <c r="H14" s="156">
        <f>G14-I12+F14</f>
        <v>0</v>
      </c>
      <c r="I14" s="157">
        <f>IF((G14&lt;I12+F14),G14,I12+F14)</f>
        <v>0</v>
      </c>
      <c r="J14" s="82" t="str">
        <f ca="1">IF((J1&lt;H12),"NG","OK")</f>
        <v>OK</v>
      </c>
    </row>
    <row r="15" spans="1:10" ht="21.6" customHeight="1" thickBot="1" x14ac:dyDescent="0.5">
      <c r="A15" s="83"/>
      <c r="B15" s="84"/>
      <c r="C15" s="84"/>
      <c r="D15" s="84"/>
      <c r="E15" s="84"/>
      <c r="F15" s="85"/>
      <c r="G15" s="86"/>
      <c r="H15" s="86"/>
      <c r="I15" s="86"/>
      <c r="J15" s="86"/>
    </row>
    <row r="16" spans="1:10" ht="49.2" customHeight="1" thickTop="1" thickBot="1" x14ac:dyDescent="0.5">
      <c r="A16" s="158" t="s">
        <v>130</v>
      </c>
      <c r="B16" s="125"/>
      <c r="C16" s="159"/>
      <c r="D16" s="1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80"/>
      <c r="F16" s="77"/>
    </row>
    <row r="17" spans="1:10" ht="55.2" customHeight="1" thickBot="1" x14ac:dyDescent="0.5">
      <c r="A17" s="128" t="s">
        <v>112</v>
      </c>
      <c r="B17" s="160" t="s">
        <v>157</v>
      </c>
      <c r="C17" s="161" t="s">
        <v>158</v>
      </c>
      <c r="D17" s="162" t="s">
        <v>159</v>
      </c>
      <c r="E17" s="163" t="s">
        <v>160</v>
      </c>
      <c r="F17" s="164" t="s">
        <v>161</v>
      </c>
      <c r="G17" s="87"/>
    </row>
    <row r="18" spans="1:10" ht="46.8" customHeight="1" thickBot="1" x14ac:dyDescent="0.5">
      <c r="A18" s="168" t="s">
        <v>132</v>
      </c>
      <c r="B18" s="88"/>
      <c r="C18" s="179" t="s">
        <v>174</v>
      </c>
      <c r="D18" s="89"/>
      <c r="E18" s="90"/>
      <c r="F18" s="165" cm="1">
        <f t="array" ref="F18">SUM(D18:D23*E18:E23,D28,IF(D25*3/4&lt;100000,D25*E25,133334*E25),IF(D26*3/4&lt;100000,D26*E26,133334*E26))</f>
        <v>0</v>
      </c>
    </row>
    <row r="19" spans="1:10" ht="23.4" customHeight="1" thickBot="1" x14ac:dyDescent="0.5">
      <c r="A19" s="143" t="s">
        <v>137</v>
      </c>
      <c r="B19" s="144"/>
      <c r="C19" s="144"/>
      <c r="D19" s="144"/>
      <c r="E19" s="145"/>
      <c r="F19" s="166"/>
    </row>
    <row r="20" spans="1:10" ht="46.8" customHeight="1" x14ac:dyDescent="0.45">
      <c r="A20" s="169" t="s">
        <v>133</v>
      </c>
      <c r="B20" s="91"/>
      <c r="C20" s="92"/>
      <c r="D20" s="93"/>
      <c r="E20" s="94"/>
      <c r="F20" s="166"/>
    </row>
    <row r="21" spans="1:10" ht="46.8" customHeight="1" x14ac:dyDescent="0.45">
      <c r="A21" s="170" t="s">
        <v>115</v>
      </c>
      <c r="B21" s="95"/>
      <c r="C21" s="96"/>
      <c r="D21" s="97"/>
      <c r="E21" s="98"/>
      <c r="F21" s="166"/>
    </row>
    <row r="22" spans="1:10" ht="46.8" customHeight="1" x14ac:dyDescent="0.45">
      <c r="A22" s="170" t="s">
        <v>116</v>
      </c>
      <c r="B22" s="95"/>
      <c r="C22" s="96"/>
      <c r="D22" s="97"/>
      <c r="E22" s="98"/>
      <c r="F22" s="166"/>
    </row>
    <row r="23" spans="1:10" ht="46.8" customHeight="1" thickBot="1" x14ac:dyDescent="0.5">
      <c r="A23" s="171" t="s">
        <v>134</v>
      </c>
      <c r="B23" s="99"/>
      <c r="C23" s="100"/>
      <c r="D23" s="101"/>
      <c r="E23" s="102"/>
      <c r="F23" s="166"/>
    </row>
    <row r="24" spans="1:10" ht="21" customHeight="1" thickBot="1" x14ac:dyDescent="0.5">
      <c r="A24" s="143" t="s">
        <v>138</v>
      </c>
      <c r="B24" s="144"/>
      <c r="C24" s="144"/>
      <c r="D24" s="144"/>
      <c r="E24" s="145"/>
      <c r="F24" s="166"/>
      <c r="G24" s="103"/>
    </row>
    <row r="25" spans="1:10" ht="46.8" customHeight="1" thickBot="1" x14ac:dyDescent="0.5">
      <c r="A25" s="172" t="s">
        <v>126</v>
      </c>
      <c r="B25" s="104"/>
      <c r="C25" s="105"/>
      <c r="D25" s="106"/>
      <c r="E25" s="107"/>
      <c r="F25" s="166"/>
      <c r="G25" s="175" t="s">
        <v>162</v>
      </c>
      <c r="H25" s="176" t="s">
        <v>128</v>
      </c>
      <c r="I25" s="178" t="s">
        <v>166</v>
      </c>
      <c r="J25" s="175" t="s">
        <v>168</v>
      </c>
    </row>
    <row r="26" spans="1:10" ht="46.8" customHeight="1" thickBot="1" x14ac:dyDescent="0.5">
      <c r="A26" s="173" t="s">
        <v>127</v>
      </c>
      <c r="B26" s="108"/>
      <c r="C26" s="109"/>
      <c r="D26" s="110"/>
      <c r="E26" s="111"/>
      <c r="F26" s="166"/>
      <c r="G26" s="177">
        <f>ROUNDDOWN(F18*3/4,-3)</f>
        <v>0</v>
      </c>
      <c r="H26" s="153">
        <f>IF(基本情報5!$C$12="はい",50000,0)</f>
        <v>0</v>
      </c>
      <c r="I26" s="112"/>
      <c r="J26" s="177">
        <f>I26-G26+H26</f>
        <v>0</v>
      </c>
    </row>
    <row r="27" spans="1:10" ht="18" customHeight="1" thickBot="1" x14ac:dyDescent="0.5">
      <c r="A27" s="143" t="s">
        <v>140</v>
      </c>
      <c r="B27" s="144"/>
      <c r="C27" s="144"/>
      <c r="D27" s="144"/>
      <c r="E27" s="145"/>
      <c r="F27" s="166"/>
      <c r="J27" s="155" t="s">
        <v>167</v>
      </c>
    </row>
    <row r="28" spans="1:10" ht="46.8" customHeight="1" thickBot="1" x14ac:dyDescent="0.5">
      <c r="A28" s="173" t="s">
        <v>139</v>
      </c>
      <c r="B28" s="104"/>
      <c r="C28" s="105"/>
      <c r="D28" s="106"/>
      <c r="E28" s="174" t="s">
        <v>141</v>
      </c>
      <c r="F28" s="167"/>
      <c r="J28" s="157">
        <f>IF((I26&lt;G26+H26),I26,G26)</f>
        <v>0</v>
      </c>
    </row>
    <row r="29" spans="1:10" ht="49.8" customHeight="1" x14ac:dyDescent="0.45">
      <c r="I29" s="113" t="s">
        <v>119</v>
      </c>
      <c r="J29" s="114" t="s">
        <v>120</v>
      </c>
    </row>
    <row r="30" spans="1:10" ht="49.8" customHeight="1" x14ac:dyDescent="0.45">
      <c r="I30" s="115">
        <v>1</v>
      </c>
      <c r="J30" s="116">
        <f>IF(F1="介護テクノロジーの導入支援",ROUNDUP(I14*I30,-3),ROUNDUP(J28*I30,-3))</f>
        <v>0</v>
      </c>
    </row>
    <row r="31" spans="1:10" ht="49.8" customHeight="1" x14ac:dyDescent="0.45"/>
  </sheetData>
  <sheetProtection algorithmName="SHA-512" hashValue="x8uwlhBY2iKbDG2HzTZGhGrwEXk4gWM+p323k70VQ6yRJYGPwxtD1PcCeHOyZ2B0Sv7Z/SmENn+z4gN3bPVoHA==" saltValue="M8bmkkhRocKG/YD4qjhejg==" spinCount="100000" sheet="1" objects="1" scenarios="1"/>
  <protectedRanges>
    <protectedRange algorithmName="SHA-512" hashValue="fN0WwrJaYnA+mV5hZUvSkoW13BeVQdV7aEzoXfTRmjbiVKGEMsBBccIWJ0GspyUbhBfEYgAaK8vgn/+qneD5OA==" saltValue="EXUmp8ZtLZEkRCdtcU6nRA==" spinCount="100000" sqref="B4:D9 C20:C23 C25:C26 C28 B11:D12" name="範囲3"/>
    <protectedRange sqref="B4:D9 H4:H11 C20:C23 C25:C26 C28 B11:D12" name="範囲1"/>
  </protectedRanges>
  <mergeCells count="5">
    <mergeCell ref="A10:I10"/>
    <mergeCell ref="F18:F28"/>
    <mergeCell ref="A19:E19"/>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A30A192-3930-49CD-8DF0-D73879CF03E8}">
          <x14:formula1>
            <xm:f>リスト!$K$14:$K$15</xm:f>
          </x14:formula1>
          <xm:sqref>C11</xm:sqref>
        </x14:dataValidation>
        <x14:dataValidation type="list" allowBlank="1" showInputMessage="1" showErrorMessage="1" xr:uid="{D43392EA-E4BF-4F64-9712-6BD188D2E313}">
          <x14:formula1>
            <xm:f>リスト!$K$2:$K$12</xm:f>
          </x14:formula1>
          <xm:sqref>C4:C8 C20:C23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2968C-8FB0-4F57-A207-851C2E8EEC19}">
  <sheetPr>
    <tabColor rgb="FFFFCCFF"/>
    <pageSetUpPr fitToPage="1"/>
  </sheetPr>
  <dimension ref="A1:E28"/>
  <sheetViews>
    <sheetView view="pageBreakPreview" topLeftCell="A8" zoomScaleNormal="100" zoomScaleSheetLayoutView="100" workbookViewId="0">
      <selection activeCell="A12" sqref="A12:E17"/>
    </sheetView>
  </sheetViews>
  <sheetFormatPr defaultRowHeight="13.2" x14ac:dyDescent="0.45"/>
  <cols>
    <col min="1" max="1" width="3.19921875" style="17" bestFit="1" customWidth="1"/>
    <col min="2" max="2" width="43" style="17" customWidth="1"/>
    <col min="3" max="3" width="12.5" style="17" customWidth="1"/>
    <col min="4" max="4" width="11.8984375" style="17" customWidth="1"/>
    <col min="5" max="5" width="31.69921875" style="17" customWidth="1"/>
    <col min="6" max="6" width="20.796875" style="17" customWidth="1"/>
    <col min="7" max="16384" width="8.796875" style="17"/>
  </cols>
  <sheetData>
    <row r="1" spans="1:5" ht="25.2" customHeight="1" thickBot="1" x14ac:dyDescent="0.5">
      <c r="A1" s="34"/>
      <c r="B1" s="34" t="s">
        <v>92</v>
      </c>
      <c r="C1" s="34">
        <v>6</v>
      </c>
      <c r="D1" s="34"/>
      <c r="E1" s="34"/>
    </row>
    <row r="2" spans="1:5" ht="20.399999999999999" customHeight="1" thickTop="1" thickBot="1" x14ac:dyDescent="0.5">
      <c r="A2" s="35" t="s">
        <v>92</v>
      </c>
      <c r="B2" s="36"/>
      <c r="C2" s="36"/>
      <c r="D2" s="36"/>
      <c r="E2" s="37"/>
    </row>
    <row r="3" spans="1:5" ht="31.8" customHeight="1" thickTop="1" x14ac:dyDescent="0.45">
      <c r="A3" s="38">
        <v>1</v>
      </c>
      <c r="B3" s="39" t="s">
        <v>9</v>
      </c>
      <c r="C3" s="18"/>
      <c r="D3" s="19"/>
      <c r="E3" s="20"/>
    </row>
    <row r="4" spans="1:5" ht="31.8" customHeight="1" x14ac:dyDescent="0.45">
      <c r="A4" s="40">
        <v>2</v>
      </c>
      <c r="B4" s="41" t="s">
        <v>10</v>
      </c>
      <c r="C4" s="21"/>
      <c r="D4" s="22"/>
      <c r="E4" s="23"/>
    </row>
    <row r="5" spans="1:5" ht="31.8" customHeight="1" x14ac:dyDescent="0.45">
      <c r="A5" s="42">
        <v>3</v>
      </c>
      <c r="B5" s="41" t="s">
        <v>76</v>
      </c>
      <c r="C5" s="21"/>
      <c r="D5" s="22"/>
      <c r="E5" s="23"/>
    </row>
    <row r="6" spans="1:5" ht="31.8" customHeight="1" x14ac:dyDescent="0.45">
      <c r="A6" s="43"/>
      <c r="B6" s="41" t="s">
        <v>77</v>
      </c>
      <c r="C6" s="21"/>
      <c r="D6" s="22"/>
      <c r="E6" s="23"/>
    </row>
    <row r="7" spans="1:5" ht="31.8" customHeight="1" x14ac:dyDescent="0.45">
      <c r="A7" s="44">
        <v>4</v>
      </c>
      <c r="B7" s="45" t="s">
        <v>131</v>
      </c>
      <c r="C7" s="21"/>
      <c r="D7" s="22"/>
      <c r="E7" s="23"/>
    </row>
    <row r="8" spans="1:5" ht="31.8" customHeight="1" x14ac:dyDescent="0.45">
      <c r="A8" s="40">
        <v>5</v>
      </c>
      <c r="B8" s="45" t="s">
        <v>84</v>
      </c>
      <c r="C8" s="21"/>
      <c r="D8" s="22"/>
      <c r="E8" s="23"/>
    </row>
    <row r="9" spans="1:5" ht="31.8" customHeight="1" x14ac:dyDescent="0.45">
      <c r="A9" s="46">
        <v>6</v>
      </c>
      <c r="B9" s="47" t="s">
        <v>83</v>
      </c>
      <c r="C9" s="24"/>
      <c r="D9" s="25"/>
      <c r="E9" s="26"/>
    </row>
    <row r="10" spans="1:5" ht="31.8" customHeight="1" thickBot="1" x14ac:dyDescent="0.5">
      <c r="A10" s="48">
        <v>7</v>
      </c>
      <c r="B10" s="49" t="s">
        <v>108</v>
      </c>
      <c r="C10" s="27"/>
      <c r="D10" s="28"/>
      <c r="E10" s="29"/>
    </row>
    <row r="11" spans="1:5" ht="24" customHeight="1" thickTop="1" thickBot="1" x14ac:dyDescent="0.5">
      <c r="A11" s="35" t="s">
        <v>93</v>
      </c>
      <c r="B11" s="36"/>
      <c r="C11" s="36"/>
      <c r="D11" s="36"/>
      <c r="E11" s="37"/>
    </row>
    <row r="12" spans="1:5" ht="42.6" customHeight="1" thickTop="1" x14ac:dyDescent="0.45">
      <c r="A12" s="180">
        <v>8</v>
      </c>
      <c r="B12" s="181" t="s">
        <v>90</v>
      </c>
      <c r="C12" s="182"/>
      <c r="D12" s="183"/>
      <c r="E12" s="184" t="str">
        <f>IF(COUNTIF(リスト!$B$67:$B$82,$C$6)&gt;0,"【回答任意】","【回答不要】")</f>
        <v>【回答不要】</v>
      </c>
    </row>
    <row r="13" spans="1:5" ht="19.2" customHeight="1" x14ac:dyDescent="0.45">
      <c r="A13" s="50"/>
      <c r="B13" s="51" t="s">
        <v>91</v>
      </c>
      <c r="C13" s="24"/>
      <c r="D13" s="30"/>
      <c r="E13" s="53" t="s">
        <v>111</v>
      </c>
    </row>
    <row r="14" spans="1:5" ht="19.2" customHeight="1" x14ac:dyDescent="0.45">
      <c r="A14" s="50"/>
      <c r="B14" s="52"/>
      <c r="C14" s="24"/>
      <c r="D14" s="30"/>
      <c r="E14" s="54"/>
    </row>
    <row r="15" spans="1:5" ht="19.2" customHeight="1" x14ac:dyDescent="0.45">
      <c r="A15" s="50"/>
      <c r="B15" s="52"/>
      <c r="C15" s="24"/>
      <c r="D15" s="30"/>
      <c r="E15" s="54"/>
    </row>
    <row r="16" spans="1:5" ht="19.2" customHeight="1" x14ac:dyDescent="0.45">
      <c r="A16" s="50"/>
      <c r="B16" s="52"/>
      <c r="C16" s="24"/>
      <c r="D16" s="30"/>
      <c r="E16" s="54"/>
    </row>
    <row r="17" spans="1:5" ht="19.2" customHeight="1" thickBot="1" x14ac:dyDescent="0.5">
      <c r="A17" s="185"/>
      <c r="B17" s="186"/>
      <c r="C17" s="187"/>
      <c r="D17" s="188"/>
      <c r="E17" s="189"/>
    </row>
    <row r="18" spans="1:5" ht="31.2" customHeight="1" x14ac:dyDescent="0.45"/>
    <row r="19" spans="1:5" ht="31.2" customHeight="1" x14ac:dyDescent="0.45"/>
    <row r="20" spans="1:5" ht="31.2" customHeight="1" x14ac:dyDescent="0.45"/>
    <row r="21" spans="1:5" ht="31.2" customHeight="1" x14ac:dyDescent="0.45"/>
    <row r="22" spans="1:5" ht="31.2" customHeight="1" x14ac:dyDescent="0.45"/>
    <row r="23" spans="1:5" ht="31.2" customHeight="1" x14ac:dyDescent="0.45"/>
    <row r="24" spans="1:5" ht="31.2" customHeight="1" x14ac:dyDescent="0.45"/>
    <row r="25" spans="1:5" ht="31.2" customHeight="1" x14ac:dyDescent="0.45"/>
    <row r="26" spans="1:5" ht="31.2" customHeight="1" x14ac:dyDescent="0.45"/>
    <row r="27" spans="1:5" ht="31.2" customHeight="1" x14ac:dyDescent="0.45"/>
    <row r="28" spans="1:5" ht="31.2" customHeight="1" x14ac:dyDescent="0.45"/>
  </sheetData>
  <sheetProtection algorithmName="SHA-512" hashValue="sNhC/wI2aDux+2ALGzLKGdMoLWLCuXrEUUVrK2/XGrTQ2/uDVZDyYTytgGxxooS7TSFN2awAfoJ3NkeNlPA+qA==" saltValue="g1Lem0N0fwsg0LCH+A/h4w==" spinCount="100000" sheet="1" objects="1" scenarios="1"/>
  <mergeCells count="20">
    <mergeCell ref="C14:D14"/>
    <mergeCell ref="C15:D15"/>
    <mergeCell ref="C16:D16"/>
    <mergeCell ref="C17:D17"/>
    <mergeCell ref="C7:E7"/>
    <mergeCell ref="C8:E8"/>
    <mergeCell ref="C9:E9"/>
    <mergeCell ref="C10:E10"/>
    <mergeCell ref="A11:E11"/>
    <mergeCell ref="A12:A17"/>
    <mergeCell ref="C12:D12"/>
    <mergeCell ref="B13:B17"/>
    <mergeCell ref="C13:D13"/>
    <mergeCell ref="E13:E17"/>
    <mergeCell ref="A2:E2"/>
    <mergeCell ref="C3:E3"/>
    <mergeCell ref="C4:E4"/>
    <mergeCell ref="A5:A6"/>
    <mergeCell ref="C5:E5"/>
    <mergeCell ref="C6:E6"/>
  </mergeCells>
  <phoneticPr fontId="1"/>
  <dataValidations count="1">
    <dataValidation type="list" allowBlank="1" showInputMessage="1" showErrorMessage="1" sqref="C12" xr:uid="{43ED1993-7406-47F4-B09E-CC4892CE169C}">
      <formula1>"はい,いいえ"</formula1>
    </dataValidation>
  </dataValidations>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E96A22-FDAC-49A0-A185-E62B295DB57E}">
          <x14:formula1>
            <xm:f>リスト!$D$1:$H$1</xm:f>
          </x14:formula1>
          <xm:sqref>C5:E5</xm:sqref>
        </x14:dataValidation>
        <x14:dataValidation type="list" allowBlank="1" showInputMessage="1" showErrorMessage="1" xr:uid="{178E4DB7-0762-4F35-AFAA-494FA3AA1990}">
          <x14:formula1>
            <xm:f>_xlfn.XLOOKUP($C$5,リスト!$D$1:$H$1,リスト!$D$2:$H$24)</xm:f>
          </x14:formula1>
          <xm:sqref>C6:E6</xm:sqref>
        </x14:dataValidation>
        <x14:dataValidation type="list" allowBlank="1" showInputMessage="1" showErrorMessage="1" xr:uid="{F64CDA4C-A531-4899-8426-5C1A9905E411}">
          <x14:formula1>
            <xm:f>リスト!$M$2:$M$5</xm:f>
          </x14:formula1>
          <xm:sqref>C9:E9</xm:sqref>
        </x14:dataValidation>
        <x14:dataValidation type="list" allowBlank="1" showInputMessage="1" showErrorMessage="1" xr:uid="{77977FAC-1F2B-4B80-B0AC-AD7F5F48BCC1}">
          <x14:formula1>
            <xm:f>リスト!$O$2:$O$3</xm:f>
          </x14:formula1>
          <xm:sqref>C10:E10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72D38-EAFD-48FD-AF46-598095C329C3}">
  <sheetPr>
    <tabColor rgb="FFFFCCFF"/>
    <pageSetUpPr fitToPage="1"/>
  </sheetPr>
  <dimension ref="A1:J31"/>
  <sheetViews>
    <sheetView view="pageBreakPreview" zoomScale="80" zoomScaleNormal="80" zoomScaleSheetLayoutView="80" workbookViewId="0">
      <selection activeCell="B18" sqref="B18"/>
    </sheetView>
  </sheetViews>
  <sheetFormatPr defaultRowHeight="18" x14ac:dyDescent="0.45"/>
  <cols>
    <col min="1" max="1" width="7.5" style="55" bestFit="1" customWidth="1"/>
    <col min="2" max="6" width="28.69921875" style="55" customWidth="1"/>
    <col min="7" max="7" width="31" style="55" customWidth="1"/>
    <col min="8" max="8" width="20.3984375" style="55" bestFit="1" customWidth="1"/>
    <col min="9" max="9" width="28.69921875" style="55" customWidth="1"/>
    <col min="10" max="10" width="22.296875" style="55" customWidth="1"/>
    <col min="11" max="16384" width="8.796875" style="55"/>
  </cols>
  <sheetData>
    <row r="1" spans="1:10" ht="44.4" customHeight="1" thickBot="1" x14ac:dyDescent="0.5">
      <c r="A1" s="117" t="s">
        <v>144</v>
      </c>
      <c r="B1" s="118">
        <v>6</v>
      </c>
      <c r="C1" s="119" t="s">
        <v>145</v>
      </c>
      <c r="D1" s="120">
        <f>基本情報6!$C$3</f>
        <v>0</v>
      </c>
      <c r="E1" s="119" t="s">
        <v>146</v>
      </c>
      <c r="F1" s="121">
        <f>基本情報6!$C$10</f>
        <v>0</v>
      </c>
      <c r="G1" s="119" t="s">
        <v>147</v>
      </c>
      <c r="H1" s="122">
        <f>IF(F1="介護テクノロジーの導入支援",SUM(7500000,F11),10000000)</f>
        <v>10000000</v>
      </c>
      <c r="I1" s="119" t="s">
        <v>148</v>
      </c>
      <c r="J1" s="123">
        <f>ROUNDUP(基本情報6!C8/2,0)</f>
        <v>0</v>
      </c>
    </row>
    <row r="2" spans="1:10" ht="48.6" customHeight="1" thickBot="1" x14ac:dyDescent="0.5">
      <c r="A2" s="124" t="s">
        <v>129</v>
      </c>
      <c r="B2" s="125"/>
      <c r="C2" s="126"/>
      <c r="D2" s="127" t="str">
        <f>IF($F$1="介護テクノロジーの導入支援","※この表に入力してください。","※この表は入力不要です。パッケージ型の表に入力してください。")</f>
        <v>※この表は入力不要です。パッケージ型の表に入力してください。</v>
      </c>
      <c r="E2" s="56"/>
      <c r="F2" s="56"/>
      <c r="G2" s="56"/>
      <c r="H2" s="56"/>
      <c r="I2" s="56"/>
      <c r="J2" s="56"/>
    </row>
    <row r="3" spans="1:10" ht="61.8" customHeight="1" thickBot="1" x14ac:dyDescent="0.5">
      <c r="A3" s="128" t="s">
        <v>112</v>
      </c>
      <c r="B3" s="129" t="s">
        <v>150</v>
      </c>
      <c r="C3" s="130" t="s">
        <v>151</v>
      </c>
      <c r="D3" s="131" t="s">
        <v>152</v>
      </c>
      <c r="E3" s="131" t="s">
        <v>153</v>
      </c>
      <c r="F3" s="131" t="s">
        <v>154</v>
      </c>
      <c r="G3" s="131" t="s">
        <v>155</v>
      </c>
      <c r="H3" s="131" t="s">
        <v>156</v>
      </c>
      <c r="I3" s="132" t="s">
        <v>169</v>
      </c>
      <c r="J3" s="57"/>
    </row>
    <row r="4" spans="1:10" ht="42.6" customHeight="1" x14ac:dyDescent="0.45">
      <c r="A4" s="139" t="s">
        <v>113</v>
      </c>
      <c r="B4" s="58"/>
      <c r="C4" s="59"/>
      <c r="D4" s="60"/>
      <c r="E4" s="133">
        <f>ROUNDDOWN(D4*3/4,-3)</f>
        <v>0</v>
      </c>
      <c r="F4" s="133" t="str">
        <f>IF($C4="","",VLOOKUP($C4,リスト!$K$2:$L$13,2,0))</f>
        <v/>
      </c>
      <c r="G4" s="133">
        <f>IF(F4&gt;E4,E4,F4)</f>
        <v>0</v>
      </c>
      <c r="H4" s="61"/>
      <c r="I4" s="136">
        <f>G4*H4</f>
        <v>0</v>
      </c>
      <c r="J4" s="62"/>
    </row>
    <row r="5" spans="1:10" ht="42.6" customHeight="1" x14ac:dyDescent="0.45">
      <c r="A5" s="140" t="s">
        <v>114</v>
      </c>
      <c r="B5" s="58"/>
      <c r="C5" s="59"/>
      <c r="D5" s="60"/>
      <c r="E5" s="133">
        <f t="shared" ref="E5:E11" si="0">ROUNDDOWN(D5*3/4,-3)</f>
        <v>0</v>
      </c>
      <c r="F5" s="133" t="str">
        <f>IF($C5="","",VLOOKUP($C5,リスト!$K$2:$L$13,2,0))</f>
        <v/>
      </c>
      <c r="G5" s="133">
        <f t="shared" ref="G5:G11" si="1">IF(F5&gt;E5,E5,F5)</f>
        <v>0</v>
      </c>
      <c r="H5" s="61"/>
      <c r="I5" s="136">
        <f t="shared" ref="I5:I11" si="2">G5*H5</f>
        <v>0</v>
      </c>
      <c r="J5" s="62"/>
    </row>
    <row r="6" spans="1:10" ht="42.6" customHeight="1" x14ac:dyDescent="0.45">
      <c r="A6" s="140" t="s">
        <v>115</v>
      </c>
      <c r="B6" s="58"/>
      <c r="C6" s="59"/>
      <c r="D6" s="60"/>
      <c r="E6" s="133">
        <f t="shared" si="0"/>
        <v>0</v>
      </c>
      <c r="F6" s="133" t="str">
        <f>IF($C6="","",VLOOKUP($C6,リスト!$K$2:$L$13,2,0))</f>
        <v/>
      </c>
      <c r="G6" s="133">
        <f t="shared" si="1"/>
        <v>0</v>
      </c>
      <c r="H6" s="61"/>
      <c r="I6" s="136">
        <f t="shared" si="2"/>
        <v>0</v>
      </c>
      <c r="J6" s="62"/>
    </row>
    <row r="7" spans="1:10" ht="42.6" customHeight="1" x14ac:dyDescent="0.45">
      <c r="A7" s="140" t="s">
        <v>116</v>
      </c>
      <c r="B7" s="58"/>
      <c r="C7" s="59"/>
      <c r="D7" s="60"/>
      <c r="E7" s="133">
        <f t="shared" si="0"/>
        <v>0</v>
      </c>
      <c r="F7" s="133" t="str">
        <f>IF($C7="","",VLOOKUP($C7,リスト!$K$2:$L$13,2,0))</f>
        <v/>
      </c>
      <c r="G7" s="133">
        <f t="shared" si="1"/>
        <v>0</v>
      </c>
      <c r="H7" s="61"/>
      <c r="I7" s="136">
        <f t="shared" si="2"/>
        <v>0</v>
      </c>
      <c r="J7" s="62"/>
    </row>
    <row r="8" spans="1:10" ht="42.6" customHeight="1" x14ac:dyDescent="0.45">
      <c r="A8" s="141" t="s">
        <v>117</v>
      </c>
      <c r="B8" s="63"/>
      <c r="C8" s="64"/>
      <c r="D8" s="65"/>
      <c r="E8" s="134">
        <f>ROUNDDOWN(D8*3/4,-3)</f>
        <v>0</v>
      </c>
      <c r="F8" s="134" t="str">
        <f>IF($C8="","",VLOOKUP($C8,リスト!$K$2:$L$13,2,0))</f>
        <v/>
      </c>
      <c r="G8" s="134">
        <f t="shared" si="1"/>
        <v>0</v>
      </c>
      <c r="H8" s="66"/>
      <c r="I8" s="137">
        <f t="shared" si="2"/>
        <v>0</v>
      </c>
      <c r="J8" s="62"/>
    </row>
    <row r="9" spans="1:10" ht="42.6" customHeight="1" thickBot="1" x14ac:dyDescent="0.5">
      <c r="A9" s="142" t="s">
        <v>126</v>
      </c>
      <c r="B9" s="67"/>
      <c r="C9" s="68"/>
      <c r="D9" s="69"/>
      <c r="E9" s="135">
        <f t="shared" ref="E9" si="3">ROUNDDOWN(D9*3/4,-3)</f>
        <v>0</v>
      </c>
      <c r="F9" s="135" t="str">
        <f>IF($C9="","",VLOOKUP($C9,リスト!$K$2:$L$13,2,0))</f>
        <v/>
      </c>
      <c r="G9" s="135">
        <f t="shared" si="1"/>
        <v>0</v>
      </c>
      <c r="H9" s="70"/>
      <c r="I9" s="138">
        <f t="shared" si="2"/>
        <v>0</v>
      </c>
      <c r="J9" s="62"/>
    </row>
    <row r="10" spans="1:10" ht="16.8" customHeight="1" thickBot="1" x14ac:dyDescent="0.5">
      <c r="A10" s="143" t="s">
        <v>142</v>
      </c>
      <c r="B10" s="144"/>
      <c r="C10" s="144"/>
      <c r="D10" s="144"/>
      <c r="E10" s="144"/>
      <c r="F10" s="144"/>
      <c r="G10" s="144"/>
      <c r="H10" s="144"/>
      <c r="I10" s="145"/>
      <c r="J10" s="62"/>
    </row>
    <row r="11" spans="1:10" ht="42.6" customHeight="1" thickBot="1" x14ac:dyDescent="0.5">
      <c r="A11" s="146" t="s">
        <v>127</v>
      </c>
      <c r="B11" s="71"/>
      <c r="C11" s="72"/>
      <c r="D11" s="73"/>
      <c r="E11" s="147">
        <f t="shared" si="0"/>
        <v>0</v>
      </c>
      <c r="F11" s="147" t="str">
        <f>IF($C11="","",IF($C11="介護業務支援（介護ソフト・ライセンスあり）",VLOOKUP(基本情報6!$C$9,リスト!$M$2:$N$5,2),2500000))</f>
        <v/>
      </c>
      <c r="G11" s="147">
        <f t="shared" si="1"/>
        <v>0</v>
      </c>
      <c r="H11" s="74"/>
      <c r="I11" s="148">
        <f t="shared" si="2"/>
        <v>0</v>
      </c>
      <c r="J11" s="56"/>
    </row>
    <row r="12" spans="1:10" ht="55.8" customHeight="1" thickBot="1" x14ac:dyDescent="0.5">
      <c r="A12" s="75"/>
      <c r="B12" s="76"/>
      <c r="C12" s="76"/>
      <c r="D12" s="76"/>
      <c r="E12" s="77"/>
      <c r="F12" s="77"/>
      <c r="G12" s="149" t="s">
        <v>143</v>
      </c>
      <c r="H12" s="150">
        <f ca="1">SUM(H4:H9)-SUMIF($C$4:$H$9,"その他（ソフト・インカム）",H4:H9)-SUMIF($C$4:$H$9,"導入機器等と一体的に使用するための情報端末",H4:H9)</f>
        <v>0</v>
      </c>
      <c r="I12" s="151">
        <f>SUM(I4:I11)</f>
        <v>0</v>
      </c>
      <c r="J12" s="56"/>
    </row>
    <row r="13" spans="1:10" ht="55.8" customHeight="1" thickBot="1" x14ac:dyDescent="0.5">
      <c r="A13" s="78"/>
      <c r="B13" s="77"/>
      <c r="F13" s="152" t="s">
        <v>128</v>
      </c>
      <c r="G13" s="154" t="s">
        <v>163</v>
      </c>
      <c r="H13" s="154" t="s">
        <v>164</v>
      </c>
      <c r="I13" s="155" t="s">
        <v>165</v>
      </c>
      <c r="J13" s="79" t="s">
        <v>118</v>
      </c>
    </row>
    <row r="14" spans="1:10" ht="61.2" customHeight="1" thickBot="1" x14ac:dyDescent="0.5">
      <c r="A14" s="78"/>
      <c r="B14" s="80"/>
      <c r="C14" s="80"/>
      <c r="D14" s="80"/>
      <c r="E14" s="80"/>
      <c r="F14" s="153">
        <f>IF(基本情報6!$C$12="はい",50000,0)</f>
        <v>0</v>
      </c>
      <c r="G14" s="81"/>
      <c r="H14" s="156">
        <f>G14-I12+F14</f>
        <v>0</v>
      </c>
      <c r="I14" s="157">
        <f>IF((G14&lt;I12+F14),G14,I12+F14)</f>
        <v>0</v>
      </c>
      <c r="J14" s="82" t="str">
        <f ca="1">IF((J1&lt;H12),"NG","OK")</f>
        <v>OK</v>
      </c>
    </row>
    <row r="15" spans="1:10" ht="21.6" customHeight="1" thickBot="1" x14ac:dyDescent="0.5">
      <c r="A15" s="83"/>
      <c r="B15" s="84"/>
      <c r="C15" s="84"/>
      <c r="D15" s="84"/>
      <c r="E15" s="84"/>
      <c r="F15" s="85"/>
      <c r="G15" s="86"/>
      <c r="H15" s="86"/>
      <c r="I15" s="86"/>
      <c r="J15" s="86"/>
    </row>
    <row r="16" spans="1:10" ht="49.2" customHeight="1" thickTop="1" thickBot="1" x14ac:dyDescent="0.5">
      <c r="A16" s="158" t="s">
        <v>130</v>
      </c>
      <c r="B16" s="125"/>
      <c r="C16" s="159"/>
      <c r="D16" s="1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80"/>
      <c r="F16" s="77"/>
    </row>
    <row r="17" spans="1:10" ht="55.2" customHeight="1" thickBot="1" x14ac:dyDescent="0.5">
      <c r="A17" s="128" t="s">
        <v>112</v>
      </c>
      <c r="B17" s="160" t="s">
        <v>157</v>
      </c>
      <c r="C17" s="161" t="s">
        <v>158</v>
      </c>
      <c r="D17" s="162" t="s">
        <v>159</v>
      </c>
      <c r="E17" s="163" t="s">
        <v>160</v>
      </c>
      <c r="F17" s="164" t="s">
        <v>161</v>
      </c>
      <c r="G17" s="87"/>
    </row>
    <row r="18" spans="1:10" ht="46.8" customHeight="1" thickBot="1" x14ac:dyDescent="0.5">
      <c r="A18" s="168" t="s">
        <v>132</v>
      </c>
      <c r="B18" s="88"/>
      <c r="C18" s="179" t="s">
        <v>174</v>
      </c>
      <c r="D18" s="89"/>
      <c r="E18" s="90"/>
      <c r="F18" s="165" cm="1">
        <f t="array" ref="F18">SUM(D18:D23*E18:E23,D28,IF(D25*3/4&lt;100000,D25*E25,133334*E25),IF(D26*3/4&lt;100000,D26*E26,133334*E26))</f>
        <v>0</v>
      </c>
    </row>
    <row r="19" spans="1:10" ht="23.4" customHeight="1" thickBot="1" x14ac:dyDescent="0.5">
      <c r="A19" s="143" t="s">
        <v>137</v>
      </c>
      <c r="B19" s="144"/>
      <c r="C19" s="144"/>
      <c r="D19" s="144"/>
      <c r="E19" s="145"/>
      <c r="F19" s="166"/>
    </row>
    <row r="20" spans="1:10" ht="46.8" customHeight="1" x14ac:dyDescent="0.45">
      <c r="A20" s="169" t="s">
        <v>133</v>
      </c>
      <c r="B20" s="91"/>
      <c r="C20" s="92"/>
      <c r="D20" s="93"/>
      <c r="E20" s="94"/>
      <c r="F20" s="166"/>
    </row>
    <row r="21" spans="1:10" ht="46.8" customHeight="1" x14ac:dyDescent="0.45">
      <c r="A21" s="170" t="s">
        <v>115</v>
      </c>
      <c r="B21" s="95"/>
      <c r="C21" s="96"/>
      <c r="D21" s="97"/>
      <c r="E21" s="98"/>
      <c r="F21" s="166"/>
    </row>
    <row r="22" spans="1:10" ht="46.8" customHeight="1" x14ac:dyDescent="0.45">
      <c r="A22" s="170" t="s">
        <v>116</v>
      </c>
      <c r="B22" s="95"/>
      <c r="C22" s="96"/>
      <c r="D22" s="97"/>
      <c r="E22" s="98"/>
      <c r="F22" s="166"/>
    </row>
    <row r="23" spans="1:10" ht="46.8" customHeight="1" thickBot="1" x14ac:dyDescent="0.5">
      <c r="A23" s="171" t="s">
        <v>134</v>
      </c>
      <c r="B23" s="99"/>
      <c r="C23" s="100"/>
      <c r="D23" s="101"/>
      <c r="E23" s="102"/>
      <c r="F23" s="166"/>
    </row>
    <row r="24" spans="1:10" ht="21" customHeight="1" thickBot="1" x14ac:dyDescent="0.5">
      <c r="A24" s="143" t="s">
        <v>138</v>
      </c>
      <c r="B24" s="144"/>
      <c r="C24" s="144"/>
      <c r="D24" s="144"/>
      <c r="E24" s="145"/>
      <c r="F24" s="166"/>
      <c r="G24" s="103"/>
    </row>
    <row r="25" spans="1:10" ht="46.8" customHeight="1" thickBot="1" x14ac:dyDescent="0.5">
      <c r="A25" s="172" t="s">
        <v>126</v>
      </c>
      <c r="B25" s="104"/>
      <c r="C25" s="105"/>
      <c r="D25" s="106"/>
      <c r="E25" s="107"/>
      <c r="F25" s="166"/>
      <c r="G25" s="175" t="s">
        <v>162</v>
      </c>
      <c r="H25" s="176" t="s">
        <v>128</v>
      </c>
      <c r="I25" s="178" t="s">
        <v>166</v>
      </c>
      <c r="J25" s="175" t="s">
        <v>168</v>
      </c>
    </row>
    <row r="26" spans="1:10" ht="46.8" customHeight="1" thickBot="1" x14ac:dyDescent="0.5">
      <c r="A26" s="173" t="s">
        <v>127</v>
      </c>
      <c r="B26" s="108"/>
      <c r="C26" s="109"/>
      <c r="D26" s="110"/>
      <c r="E26" s="111"/>
      <c r="F26" s="166"/>
      <c r="G26" s="177">
        <f>ROUNDDOWN(F18*3/4,-3)</f>
        <v>0</v>
      </c>
      <c r="H26" s="153">
        <f>IF(基本情報6!$C$12="はい",50000,0)</f>
        <v>0</v>
      </c>
      <c r="I26" s="112"/>
      <c r="J26" s="177">
        <f>I26-G26+H26</f>
        <v>0</v>
      </c>
    </row>
    <row r="27" spans="1:10" ht="18" customHeight="1" thickBot="1" x14ac:dyDescent="0.5">
      <c r="A27" s="143" t="s">
        <v>140</v>
      </c>
      <c r="B27" s="144"/>
      <c r="C27" s="144"/>
      <c r="D27" s="144"/>
      <c r="E27" s="145"/>
      <c r="F27" s="166"/>
      <c r="J27" s="155" t="s">
        <v>167</v>
      </c>
    </row>
    <row r="28" spans="1:10" ht="46.8" customHeight="1" thickBot="1" x14ac:dyDescent="0.5">
      <c r="A28" s="173" t="s">
        <v>139</v>
      </c>
      <c r="B28" s="104"/>
      <c r="C28" s="105"/>
      <c r="D28" s="106"/>
      <c r="E28" s="174" t="s">
        <v>141</v>
      </c>
      <c r="F28" s="167"/>
      <c r="J28" s="157">
        <f>IF((I26&lt;G26+H26),I26,G26)</f>
        <v>0</v>
      </c>
    </row>
    <row r="29" spans="1:10" ht="49.8" customHeight="1" x14ac:dyDescent="0.45">
      <c r="I29" s="113" t="s">
        <v>119</v>
      </c>
      <c r="J29" s="114" t="s">
        <v>120</v>
      </c>
    </row>
    <row r="30" spans="1:10" ht="49.8" customHeight="1" x14ac:dyDescent="0.45">
      <c r="I30" s="115">
        <v>1</v>
      </c>
      <c r="J30" s="116">
        <f>IF(F1="介護テクノロジーの導入支援",ROUNDUP(I14*I30,-3),ROUNDUP(J28*I30,-3))</f>
        <v>0</v>
      </c>
    </row>
    <row r="31" spans="1:10" ht="49.8" customHeight="1" x14ac:dyDescent="0.45"/>
  </sheetData>
  <sheetProtection algorithmName="SHA-512" hashValue="JYIsuYjY/MKEppDROZZWhiL6FIc+TNOuXetbOgPe9J4wym6n39Mfwb81uac645o5NZd+YWkDfbUJm7b8Fj+zDA==" saltValue="Qbr2mltsq9uZ4x/6B3TWhw==" spinCount="100000" sheet="1" objects="1" scenarios="1"/>
  <protectedRanges>
    <protectedRange algorithmName="SHA-512" hashValue="fN0WwrJaYnA+mV5hZUvSkoW13BeVQdV7aEzoXfTRmjbiVKGEMsBBccIWJ0GspyUbhBfEYgAaK8vgn/+qneD5OA==" saltValue="EXUmp8ZtLZEkRCdtcU6nRA==" spinCount="100000" sqref="B4:D9 C20:C23 C25:C26 C28 B11:D12" name="範囲3"/>
    <protectedRange sqref="B4:D9 H4:H11 C20:C23 C25:C26 C28 B11:D12" name="範囲1"/>
  </protectedRanges>
  <mergeCells count="5">
    <mergeCell ref="A10:I10"/>
    <mergeCell ref="F18:F28"/>
    <mergeCell ref="A19:E19"/>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6552606-C773-44BB-8B0E-90B3CFD9F14C}">
          <x14:formula1>
            <xm:f>リスト!$K$2:$K$12</xm:f>
          </x14:formula1>
          <xm:sqref>C4:C8 C20:C23</xm:sqref>
        </x14:dataValidation>
        <x14:dataValidation type="list" allowBlank="1" showInputMessage="1" showErrorMessage="1" xr:uid="{89AC66FD-635C-4ECB-85AA-322D829B7335}">
          <x14:formula1>
            <xm:f>リスト!$K$14:$K$15</xm:f>
          </x14:formula1>
          <xm:sqref>C11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CA210-FE91-4711-B2F2-2CADE12D1271}">
  <sheetPr>
    <tabColor rgb="FFCCCCFF"/>
    <pageSetUpPr fitToPage="1"/>
  </sheetPr>
  <dimension ref="A1:E28"/>
  <sheetViews>
    <sheetView view="pageBreakPreview" topLeftCell="A7" zoomScaleNormal="100" zoomScaleSheetLayoutView="100" workbookViewId="0">
      <selection activeCell="A12" sqref="A12:E17"/>
    </sheetView>
  </sheetViews>
  <sheetFormatPr defaultRowHeight="13.2" x14ac:dyDescent="0.45"/>
  <cols>
    <col min="1" max="1" width="3.19921875" style="17" bestFit="1" customWidth="1"/>
    <col min="2" max="2" width="43" style="17" customWidth="1"/>
    <col min="3" max="3" width="12.5" style="17" customWidth="1"/>
    <col min="4" max="4" width="11.8984375" style="17" customWidth="1"/>
    <col min="5" max="5" width="31.69921875" style="17" customWidth="1"/>
    <col min="6" max="6" width="20.796875" style="17" customWidth="1"/>
    <col min="7" max="16384" width="8.796875" style="17"/>
  </cols>
  <sheetData>
    <row r="1" spans="1:5" ht="25.2" customHeight="1" thickBot="1" x14ac:dyDescent="0.5">
      <c r="A1" s="34"/>
      <c r="B1" s="34" t="s">
        <v>92</v>
      </c>
      <c r="C1" s="34">
        <v>7</v>
      </c>
      <c r="D1" s="34"/>
      <c r="E1" s="34"/>
    </row>
    <row r="2" spans="1:5" ht="20.399999999999999" customHeight="1" thickTop="1" thickBot="1" x14ac:dyDescent="0.5">
      <c r="A2" s="35" t="s">
        <v>92</v>
      </c>
      <c r="B2" s="36"/>
      <c r="C2" s="36"/>
      <c r="D2" s="36"/>
      <c r="E2" s="37"/>
    </row>
    <row r="3" spans="1:5" ht="31.8" customHeight="1" thickTop="1" x14ac:dyDescent="0.45">
      <c r="A3" s="38">
        <v>1</v>
      </c>
      <c r="B3" s="39" t="s">
        <v>9</v>
      </c>
      <c r="C3" s="18"/>
      <c r="D3" s="19"/>
      <c r="E3" s="20"/>
    </row>
    <row r="4" spans="1:5" ht="31.8" customHeight="1" x14ac:dyDescent="0.45">
      <c r="A4" s="40">
        <v>2</v>
      </c>
      <c r="B4" s="41" t="s">
        <v>10</v>
      </c>
      <c r="C4" s="21"/>
      <c r="D4" s="22"/>
      <c r="E4" s="23"/>
    </row>
    <row r="5" spans="1:5" ht="31.8" customHeight="1" x14ac:dyDescent="0.45">
      <c r="A5" s="42">
        <v>3</v>
      </c>
      <c r="B5" s="41" t="s">
        <v>76</v>
      </c>
      <c r="C5" s="21"/>
      <c r="D5" s="22"/>
      <c r="E5" s="23"/>
    </row>
    <row r="6" spans="1:5" ht="31.8" customHeight="1" x14ac:dyDescent="0.45">
      <c r="A6" s="43"/>
      <c r="B6" s="41" t="s">
        <v>77</v>
      </c>
      <c r="C6" s="21"/>
      <c r="D6" s="22"/>
      <c r="E6" s="23"/>
    </row>
    <row r="7" spans="1:5" ht="31.8" customHeight="1" x14ac:dyDescent="0.45">
      <c r="A7" s="44">
        <v>4</v>
      </c>
      <c r="B7" s="45" t="s">
        <v>131</v>
      </c>
      <c r="C7" s="21"/>
      <c r="D7" s="22"/>
      <c r="E7" s="23"/>
    </row>
    <row r="8" spans="1:5" ht="31.8" customHeight="1" x14ac:dyDescent="0.45">
      <c r="A8" s="40">
        <v>5</v>
      </c>
      <c r="B8" s="45" t="s">
        <v>84</v>
      </c>
      <c r="C8" s="21"/>
      <c r="D8" s="22"/>
      <c r="E8" s="23"/>
    </row>
    <row r="9" spans="1:5" ht="31.8" customHeight="1" x14ac:dyDescent="0.45">
      <c r="A9" s="46">
        <v>6</v>
      </c>
      <c r="B9" s="47" t="s">
        <v>83</v>
      </c>
      <c r="C9" s="24"/>
      <c r="D9" s="25"/>
      <c r="E9" s="26"/>
    </row>
    <row r="10" spans="1:5" ht="31.8" customHeight="1" thickBot="1" x14ac:dyDescent="0.5">
      <c r="A10" s="48">
        <v>7</v>
      </c>
      <c r="B10" s="49" t="s">
        <v>108</v>
      </c>
      <c r="C10" s="27"/>
      <c r="D10" s="28"/>
      <c r="E10" s="29"/>
    </row>
    <row r="11" spans="1:5" ht="24" customHeight="1" thickTop="1" thickBot="1" x14ac:dyDescent="0.5">
      <c r="A11" s="35" t="s">
        <v>93</v>
      </c>
      <c r="B11" s="36"/>
      <c r="C11" s="36"/>
      <c r="D11" s="36"/>
      <c r="E11" s="37"/>
    </row>
    <row r="12" spans="1:5" ht="42.6" customHeight="1" thickTop="1" x14ac:dyDescent="0.45">
      <c r="A12" s="180">
        <v>8</v>
      </c>
      <c r="B12" s="181" t="s">
        <v>90</v>
      </c>
      <c r="C12" s="182"/>
      <c r="D12" s="183"/>
      <c r="E12" s="184" t="str">
        <f>IF(COUNTIF(リスト!$B$67:$B$82,$C$6)&gt;0,"【回答任意】","【回答不要】")</f>
        <v>【回答不要】</v>
      </c>
    </row>
    <row r="13" spans="1:5" ht="19.2" customHeight="1" x14ac:dyDescent="0.45">
      <c r="A13" s="50"/>
      <c r="B13" s="51" t="s">
        <v>91</v>
      </c>
      <c r="C13" s="24"/>
      <c r="D13" s="30"/>
      <c r="E13" s="53" t="s">
        <v>111</v>
      </c>
    </row>
    <row r="14" spans="1:5" ht="19.2" customHeight="1" x14ac:dyDescent="0.45">
      <c r="A14" s="50"/>
      <c r="B14" s="52"/>
      <c r="C14" s="24"/>
      <c r="D14" s="30"/>
      <c r="E14" s="54"/>
    </row>
    <row r="15" spans="1:5" ht="19.2" customHeight="1" x14ac:dyDescent="0.45">
      <c r="A15" s="50"/>
      <c r="B15" s="52"/>
      <c r="C15" s="24"/>
      <c r="D15" s="30"/>
      <c r="E15" s="54"/>
    </row>
    <row r="16" spans="1:5" ht="19.2" customHeight="1" x14ac:dyDescent="0.45">
      <c r="A16" s="50"/>
      <c r="B16" s="52"/>
      <c r="C16" s="24"/>
      <c r="D16" s="30"/>
      <c r="E16" s="54"/>
    </row>
    <row r="17" spans="1:5" ht="19.2" customHeight="1" thickBot="1" x14ac:dyDescent="0.5">
      <c r="A17" s="185"/>
      <c r="B17" s="186"/>
      <c r="C17" s="187"/>
      <c r="D17" s="188"/>
      <c r="E17" s="189"/>
    </row>
    <row r="18" spans="1:5" ht="31.2" customHeight="1" x14ac:dyDescent="0.45"/>
    <row r="19" spans="1:5" ht="31.2" customHeight="1" x14ac:dyDescent="0.45"/>
    <row r="20" spans="1:5" ht="31.2" customHeight="1" x14ac:dyDescent="0.45"/>
    <row r="21" spans="1:5" ht="31.2" customHeight="1" x14ac:dyDescent="0.45"/>
    <row r="22" spans="1:5" ht="31.2" customHeight="1" x14ac:dyDescent="0.45"/>
    <row r="23" spans="1:5" ht="31.2" customHeight="1" x14ac:dyDescent="0.45"/>
    <row r="24" spans="1:5" ht="31.2" customHeight="1" x14ac:dyDescent="0.45"/>
    <row r="25" spans="1:5" ht="31.2" customHeight="1" x14ac:dyDescent="0.45"/>
    <row r="26" spans="1:5" ht="31.2" customHeight="1" x14ac:dyDescent="0.45"/>
    <row r="27" spans="1:5" ht="31.2" customHeight="1" x14ac:dyDescent="0.45"/>
    <row r="28" spans="1:5" ht="31.2" customHeight="1" x14ac:dyDescent="0.45"/>
  </sheetData>
  <sheetProtection algorithmName="SHA-512" hashValue="K8fZuAOdvKJU7fz1njuUYYql5n4/mqKJx8/v5sfaTqkaR8xQ5Z9CovxaTfcBdKzUjUCrRpCx2LlnvxJLNlSP9A==" saltValue="59moHB/JyuxGPsidddWa5w==" spinCount="100000" sheet="1" objects="1" scenarios="1"/>
  <mergeCells count="20">
    <mergeCell ref="C14:D14"/>
    <mergeCell ref="C15:D15"/>
    <mergeCell ref="C16:D16"/>
    <mergeCell ref="C17:D17"/>
    <mergeCell ref="C7:E7"/>
    <mergeCell ref="C8:E8"/>
    <mergeCell ref="C9:E9"/>
    <mergeCell ref="C10:E10"/>
    <mergeCell ref="A11:E11"/>
    <mergeCell ref="A12:A17"/>
    <mergeCell ref="C12:D12"/>
    <mergeCell ref="B13:B17"/>
    <mergeCell ref="C13:D13"/>
    <mergeCell ref="E13:E17"/>
    <mergeCell ref="A2:E2"/>
    <mergeCell ref="C3:E3"/>
    <mergeCell ref="C4:E4"/>
    <mergeCell ref="A5:A6"/>
    <mergeCell ref="C5:E5"/>
    <mergeCell ref="C6:E6"/>
  </mergeCells>
  <phoneticPr fontId="1"/>
  <dataValidations count="1">
    <dataValidation type="list" allowBlank="1" showInputMessage="1" showErrorMessage="1" sqref="C12" xr:uid="{BE73C1B6-A35A-4B6F-B628-366CF41ED29D}">
      <formula1>"はい,いいえ"</formula1>
    </dataValidation>
  </dataValidations>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31162E4-B38B-4CE9-A230-5994C2AF6107}">
          <x14:formula1>
            <xm:f>リスト!$O$2:$O$3</xm:f>
          </x14:formula1>
          <xm:sqref>C10:E10</xm:sqref>
        </x14:dataValidation>
        <x14:dataValidation type="list" allowBlank="1" showInputMessage="1" showErrorMessage="1" xr:uid="{5D0B49A8-5EC5-4B59-A338-0633B03C0D97}">
          <x14:formula1>
            <xm:f>リスト!$M$2:$M$5</xm:f>
          </x14:formula1>
          <xm:sqref>C9:E9</xm:sqref>
        </x14:dataValidation>
        <x14:dataValidation type="list" allowBlank="1" showInputMessage="1" showErrorMessage="1" xr:uid="{244C5648-2672-43F9-B3C0-AA4D2763E6AD}">
          <x14:formula1>
            <xm:f>_xlfn.XLOOKUP($C$5,リスト!$D$1:$H$1,リスト!$D$2:$H$24)</xm:f>
          </x14:formula1>
          <xm:sqref>C6:E6</xm:sqref>
        </x14:dataValidation>
        <x14:dataValidation type="list" allowBlank="1" showInputMessage="1" showErrorMessage="1" xr:uid="{35C8B7D3-171B-4738-BE11-6B88A98A8784}">
          <x14:formula1>
            <xm:f>リスト!$D$1:$H$1</xm:f>
          </x14:formula1>
          <xm:sqref>C5:E5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27CD-441F-4D9F-AB2D-C1C0934281AC}">
  <sheetPr>
    <tabColor rgb="FFCCCCFF"/>
    <pageSetUpPr fitToPage="1"/>
  </sheetPr>
  <dimension ref="A1:J31"/>
  <sheetViews>
    <sheetView view="pageBreakPreview" zoomScale="80" zoomScaleNormal="80" zoomScaleSheetLayoutView="80" workbookViewId="0">
      <selection activeCell="B18" sqref="B18"/>
    </sheetView>
  </sheetViews>
  <sheetFormatPr defaultRowHeight="18" x14ac:dyDescent="0.45"/>
  <cols>
    <col min="1" max="1" width="7.5" style="55" bestFit="1" customWidth="1"/>
    <col min="2" max="6" width="28.69921875" style="55" customWidth="1"/>
    <col min="7" max="7" width="31" style="55" customWidth="1"/>
    <col min="8" max="8" width="20.3984375" style="55" bestFit="1" customWidth="1"/>
    <col min="9" max="9" width="28.69921875" style="55" customWidth="1"/>
    <col min="10" max="10" width="22.296875" style="55" customWidth="1"/>
    <col min="11" max="16384" width="8.796875" style="55"/>
  </cols>
  <sheetData>
    <row r="1" spans="1:10" ht="44.4" customHeight="1" thickBot="1" x14ac:dyDescent="0.5">
      <c r="A1" s="117" t="s">
        <v>144</v>
      </c>
      <c r="B1" s="118">
        <v>7</v>
      </c>
      <c r="C1" s="119" t="s">
        <v>145</v>
      </c>
      <c r="D1" s="120">
        <f>基本情報7!$C$3</f>
        <v>0</v>
      </c>
      <c r="E1" s="119" t="s">
        <v>146</v>
      </c>
      <c r="F1" s="121">
        <f>基本情報7!$C$10</f>
        <v>0</v>
      </c>
      <c r="G1" s="119" t="s">
        <v>147</v>
      </c>
      <c r="H1" s="122">
        <f>IF(F1="介護テクノロジーの導入支援",SUM(7500000,F11),10000000)</f>
        <v>10000000</v>
      </c>
      <c r="I1" s="119" t="s">
        <v>148</v>
      </c>
      <c r="J1" s="123">
        <f>ROUNDUP(基本情報7!C8/2,0)</f>
        <v>0</v>
      </c>
    </row>
    <row r="2" spans="1:10" ht="48.6" customHeight="1" thickBot="1" x14ac:dyDescent="0.5">
      <c r="A2" s="124" t="s">
        <v>129</v>
      </c>
      <c r="B2" s="125"/>
      <c r="C2" s="126"/>
      <c r="D2" s="127" t="str">
        <f>IF($F$1="介護テクノロジーの導入支援","※この表に入力してください。","※この表は入力不要です。パッケージ型の表に入力してください。")</f>
        <v>※この表は入力不要です。パッケージ型の表に入力してください。</v>
      </c>
      <c r="E2" s="56"/>
      <c r="F2" s="56"/>
      <c r="G2" s="56"/>
      <c r="H2" s="56"/>
      <c r="I2" s="56"/>
      <c r="J2" s="56"/>
    </row>
    <row r="3" spans="1:10" ht="61.8" customHeight="1" thickBot="1" x14ac:dyDescent="0.5">
      <c r="A3" s="128" t="s">
        <v>112</v>
      </c>
      <c r="B3" s="129" t="s">
        <v>150</v>
      </c>
      <c r="C3" s="130" t="s">
        <v>151</v>
      </c>
      <c r="D3" s="131" t="s">
        <v>152</v>
      </c>
      <c r="E3" s="131" t="s">
        <v>153</v>
      </c>
      <c r="F3" s="131" t="s">
        <v>154</v>
      </c>
      <c r="G3" s="131" t="s">
        <v>155</v>
      </c>
      <c r="H3" s="131" t="s">
        <v>156</v>
      </c>
      <c r="I3" s="132" t="s">
        <v>169</v>
      </c>
      <c r="J3" s="57"/>
    </row>
    <row r="4" spans="1:10" ht="42.6" customHeight="1" x14ac:dyDescent="0.45">
      <c r="A4" s="139" t="s">
        <v>113</v>
      </c>
      <c r="B4" s="58"/>
      <c r="C4" s="59"/>
      <c r="D4" s="60"/>
      <c r="E4" s="133">
        <f>ROUNDDOWN(D4*3/4,-3)</f>
        <v>0</v>
      </c>
      <c r="F4" s="133" t="str">
        <f>IF($C4="","",VLOOKUP($C4,リスト!$K$2:$L$13,2,0))</f>
        <v/>
      </c>
      <c r="G4" s="133">
        <f>IF(F4&gt;E4,E4,F4)</f>
        <v>0</v>
      </c>
      <c r="H4" s="61"/>
      <c r="I4" s="136">
        <f>G4*H4</f>
        <v>0</v>
      </c>
      <c r="J4" s="62"/>
    </row>
    <row r="5" spans="1:10" ht="42.6" customHeight="1" x14ac:dyDescent="0.45">
      <c r="A5" s="140" t="s">
        <v>114</v>
      </c>
      <c r="B5" s="58"/>
      <c r="C5" s="59"/>
      <c r="D5" s="60"/>
      <c r="E5" s="133">
        <f t="shared" ref="E5:E11" si="0">ROUNDDOWN(D5*3/4,-3)</f>
        <v>0</v>
      </c>
      <c r="F5" s="133" t="str">
        <f>IF($C5="","",VLOOKUP($C5,リスト!$K$2:$L$13,2,0))</f>
        <v/>
      </c>
      <c r="G5" s="133">
        <f t="shared" ref="G5:G11" si="1">IF(F5&gt;E5,E5,F5)</f>
        <v>0</v>
      </c>
      <c r="H5" s="61"/>
      <c r="I5" s="136">
        <f t="shared" ref="I5:I11" si="2">G5*H5</f>
        <v>0</v>
      </c>
      <c r="J5" s="62"/>
    </row>
    <row r="6" spans="1:10" ht="42.6" customHeight="1" x14ac:dyDescent="0.45">
      <c r="A6" s="140" t="s">
        <v>115</v>
      </c>
      <c r="B6" s="58"/>
      <c r="C6" s="59"/>
      <c r="D6" s="60"/>
      <c r="E6" s="133">
        <f t="shared" si="0"/>
        <v>0</v>
      </c>
      <c r="F6" s="133" t="str">
        <f>IF($C6="","",VLOOKUP($C6,リスト!$K$2:$L$13,2,0))</f>
        <v/>
      </c>
      <c r="G6" s="133">
        <f t="shared" si="1"/>
        <v>0</v>
      </c>
      <c r="H6" s="61"/>
      <c r="I6" s="136">
        <f t="shared" si="2"/>
        <v>0</v>
      </c>
      <c r="J6" s="62"/>
    </row>
    <row r="7" spans="1:10" ht="42.6" customHeight="1" x14ac:dyDescent="0.45">
      <c r="A7" s="140" t="s">
        <v>116</v>
      </c>
      <c r="B7" s="58"/>
      <c r="C7" s="59"/>
      <c r="D7" s="60"/>
      <c r="E7" s="133">
        <f t="shared" si="0"/>
        <v>0</v>
      </c>
      <c r="F7" s="133" t="str">
        <f>IF($C7="","",VLOOKUP($C7,リスト!$K$2:$L$13,2,0))</f>
        <v/>
      </c>
      <c r="G7" s="133">
        <f t="shared" si="1"/>
        <v>0</v>
      </c>
      <c r="H7" s="61"/>
      <c r="I7" s="136">
        <f t="shared" si="2"/>
        <v>0</v>
      </c>
      <c r="J7" s="62"/>
    </row>
    <row r="8" spans="1:10" ht="42.6" customHeight="1" x14ac:dyDescent="0.45">
      <c r="A8" s="141" t="s">
        <v>117</v>
      </c>
      <c r="B8" s="63"/>
      <c r="C8" s="64"/>
      <c r="D8" s="65"/>
      <c r="E8" s="134">
        <f>ROUNDDOWN(D8*3/4,-3)</f>
        <v>0</v>
      </c>
      <c r="F8" s="134" t="str">
        <f>IF($C8="","",VLOOKUP($C8,リスト!$K$2:$L$13,2,0))</f>
        <v/>
      </c>
      <c r="G8" s="134">
        <f t="shared" si="1"/>
        <v>0</v>
      </c>
      <c r="H8" s="66"/>
      <c r="I8" s="137">
        <f t="shared" si="2"/>
        <v>0</v>
      </c>
      <c r="J8" s="62"/>
    </row>
    <row r="9" spans="1:10" ht="42.6" customHeight="1" thickBot="1" x14ac:dyDescent="0.5">
      <c r="A9" s="142" t="s">
        <v>126</v>
      </c>
      <c r="B9" s="67"/>
      <c r="C9" s="68"/>
      <c r="D9" s="69"/>
      <c r="E9" s="135">
        <f t="shared" ref="E9" si="3">ROUNDDOWN(D9*3/4,-3)</f>
        <v>0</v>
      </c>
      <c r="F9" s="135" t="str">
        <f>IF($C9="","",VLOOKUP($C9,リスト!$K$2:$L$13,2,0))</f>
        <v/>
      </c>
      <c r="G9" s="135">
        <f t="shared" si="1"/>
        <v>0</v>
      </c>
      <c r="H9" s="70"/>
      <c r="I9" s="138">
        <f t="shared" si="2"/>
        <v>0</v>
      </c>
      <c r="J9" s="62"/>
    </row>
    <row r="10" spans="1:10" ht="16.8" customHeight="1" thickBot="1" x14ac:dyDescent="0.5">
      <c r="A10" s="143" t="s">
        <v>142</v>
      </c>
      <c r="B10" s="144"/>
      <c r="C10" s="144"/>
      <c r="D10" s="144"/>
      <c r="E10" s="144"/>
      <c r="F10" s="144"/>
      <c r="G10" s="144"/>
      <c r="H10" s="144"/>
      <c r="I10" s="145"/>
      <c r="J10" s="62"/>
    </row>
    <row r="11" spans="1:10" ht="42.6" customHeight="1" thickBot="1" x14ac:dyDescent="0.5">
      <c r="A11" s="146" t="s">
        <v>127</v>
      </c>
      <c r="B11" s="71"/>
      <c r="C11" s="72"/>
      <c r="D11" s="73"/>
      <c r="E11" s="147">
        <f t="shared" si="0"/>
        <v>0</v>
      </c>
      <c r="F11" s="147" t="str">
        <f>IF($C11="","",IF($C11="介護業務支援（介護ソフト・ライセンスあり）",VLOOKUP(基本情報7!$C$9,リスト!$M$2:$N$5,2),2500000))</f>
        <v/>
      </c>
      <c r="G11" s="147">
        <f t="shared" si="1"/>
        <v>0</v>
      </c>
      <c r="H11" s="74"/>
      <c r="I11" s="148">
        <f t="shared" si="2"/>
        <v>0</v>
      </c>
      <c r="J11" s="56"/>
    </row>
    <row r="12" spans="1:10" ht="55.8" customHeight="1" thickBot="1" x14ac:dyDescent="0.5">
      <c r="A12" s="75"/>
      <c r="B12" s="76"/>
      <c r="C12" s="76"/>
      <c r="D12" s="76"/>
      <c r="E12" s="77"/>
      <c r="F12" s="77"/>
      <c r="G12" s="149" t="s">
        <v>143</v>
      </c>
      <c r="H12" s="150">
        <f ca="1">SUM(H4:H9)-SUMIF($C$4:$H$9,"その他（ソフト・インカム）",H4:H9)-SUMIF($C$4:$H$9,"導入機器等と一体的に使用するための情報端末",H4:H9)</f>
        <v>0</v>
      </c>
      <c r="I12" s="151">
        <f>SUM(I4:I11)</f>
        <v>0</v>
      </c>
      <c r="J12" s="56"/>
    </row>
    <row r="13" spans="1:10" ht="55.8" customHeight="1" thickBot="1" x14ac:dyDescent="0.5">
      <c r="A13" s="78"/>
      <c r="B13" s="77"/>
      <c r="F13" s="152" t="s">
        <v>128</v>
      </c>
      <c r="G13" s="154" t="s">
        <v>163</v>
      </c>
      <c r="H13" s="154" t="s">
        <v>164</v>
      </c>
      <c r="I13" s="155" t="s">
        <v>165</v>
      </c>
      <c r="J13" s="79" t="s">
        <v>118</v>
      </c>
    </row>
    <row r="14" spans="1:10" ht="61.2" customHeight="1" thickBot="1" x14ac:dyDescent="0.5">
      <c r="A14" s="78"/>
      <c r="B14" s="80"/>
      <c r="C14" s="80"/>
      <c r="D14" s="80"/>
      <c r="E14" s="80"/>
      <c r="F14" s="153">
        <f>IF(基本情報7!$C$12="はい",50000,0)</f>
        <v>0</v>
      </c>
      <c r="G14" s="81"/>
      <c r="H14" s="156">
        <f>G14-I12+F14</f>
        <v>0</v>
      </c>
      <c r="I14" s="157">
        <f>IF((G14&lt;I12+F14),G14,I12+F14)</f>
        <v>0</v>
      </c>
      <c r="J14" s="82" t="str">
        <f ca="1">IF((J1&lt;H12),"NG","OK")</f>
        <v>OK</v>
      </c>
    </row>
    <row r="15" spans="1:10" ht="21.6" customHeight="1" thickBot="1" x14ac:dyDescent="0.5">
      <c r="A15" s="83"/>
      <c r="B15" s="84"/>
      <c r="C15" s="84"/>
      <c r="D15" s="84"/>
      <c r="E15" s="84"/>
      <c r="F15" s="85"/>
      <c r="G15" s="86"/>
      <c r="H15" s="86"/>
      <c r="I15" s="86"/>
      <c r="J15" s="86"/>
    </row>
    <row r="16" spans="1:10" ht="49.2" customHeight="1" thickTop="1" thickBot="1" x14ac:dyDescent="0.5">
      <c r="A16" s="158" t="s">
        <v>130</v>
      </c>
      <c r="B16" s="125"/>
      <c r="C16" s="159"/>
      <c r="D16" s="1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80"/>
      <c r="F16" s="77"/>
    </row>
    <row r="17" spans="1:10" ht="55.2" customHeight="1" thickBot="1" x14ac:dyDescent="0.5">
      <c r="A17" s="128" t="s">
        <v>112</v>
      </c>
      <c r="B17" s="160" t="s">
        <v>157</v>
      </c>
      <c r="C17" s="161" t="s">
        <v>158</v>
      </c>
      <c r="D17" s="162" t="s">
        <v>159</v>
      </c>
      <c r="E17" s="163" t="s">
        <v>160</v>
      </c>
      <c r="F17" s="164" t="s">
        <v>161</v>
      </c>
      <c r="G17" s="87"/>
    </row>
    <row r="18" spans="1:10" ht="46.8" customHeight="1" thickBot="1" x14ac:dyDescent="0.5">
      <c r="A18" s="168" t="s">
        <v>132</v>
      </c>
      <c r="B18" s="88"/>
      <c r="C18" s="179" t="s">
        <v>174</v>
      </c>
      <c r="D18" s="89"/>
      <c r="E18" s="90"/>
      <c r="F18" s="165" cm="1">
        <f t="array" ref="F18">SUM(D18:D23*E18:E23,D28,IF(D25*3/4&lt;100000,D25*E25,133334*E25),IF(D26*3/4&lt;100000,D26*E26,133334*E26))</f>
        <v>0</v>
      </c>
    </row>
    <row r="19" spans="1:10" ht="23.4" customHeight="1" thickBot="1" x14ac:dyDescent="0.5">
      <c r="A19" s="143" t="s">
        <v>137</v>
      </c>
      <c r="B19" s="144"/>
      <c r="C19" s="144"/>
      <c r="D19" s="144"/>
      <c r="E19" s="145"/>
      <c r="F19" s="166"/>
    </row>
    <row r="20" spans="1:10" ht="46.8" customHeight="1" x14ac:dyDescent="0.45">
      <c r="A20" s="169" t="s">
        <v>133</v>
      </c>
      <c r="B20" s="91"/>
      <c r="C20" s="92"/>
      <c r="D20" s="93"/>
      <c r="E20" s="94"/>
      <c r="F20" s="166"/>
    </row>
    <row r="21" spans="1:10" ht="46.8" customHeight="1" x14ac:dyDescent="0.45">
      <c r="A21" s="170" t="s">
        <v>115</v>
      </c>
      <c r="B21" s="95"/>
      <c r="C21" s="96"/>
      <c r="D21" s="97"/>
      <c r="E21" s="98"/>
      <c r="F21" s="166"/>
    </row>
    <row r="22" spans="1:10" ht="46.8" customHeight="1" x14ac:dyDescent="0.45">
      <c r="A22" s="170" t="s">
        <v>116</v>
      </c>
      <c r="B22" s="95"/>
      <c r="C22" s="96"/>
      <c r="D22" s="97"/>
      <c r="E22" s="98"/>
      <c r="F22" s="166"/>
    </row>
    <row r="23" spans="1:10" ht="46.8" customHeight="1" thickBot="1" x14ac:dyDescent="0.5">
      <c r="A23" s="171" t="s">
        <v>134</v>
      </c>
      <c r="B23" s="99"/>
      <c r="C23" s="100"/>
      <c r="D23" s="101"/>
      <c r="E23" s="102"/>
      <c r="F23" s="166"/>
    </row>
    <row r="24" spans="1:10" ht="21" customHeight="1" thickBot="1" x14ac:dyDescent="0.5">
      <c r="A24" s="143" t="s">
        <v>138</v>
      </c>
      <c r="B24" s="144"/>
      <c r="C24" s="144"/>
      <c r="D24" s="144"/>
      <c r="E24" s="145"/>
      <c r="F24" s="166"/>
      <c r="G24" s="103"/>
    </row>
    <row r="25" spans="1:10" ht="46.8" customHeight="1" thickBot="1" x14ac:dyDescent="0.5">
      <c r="A25" s="172" t="s">
        <v>126</v>
      </c>
      <c r="B25" s="104"/>
      <c r="C25" s="105"/>
      <c r="D25" s="106"/>
      <c r="E25" s="107"/>
      <c r="F25" s="166"/>
      <c r="G25" s="175" t="s">
        <v>162</v>
      </c>
      <c r="H25" s="176" t="s">
        <v>128</v>
      </c>
      <c r="I25" s="178" t="s">
        <v>166</v>
      </c>
      <c r="J25" s="175" t="s">
        <v>168</v>
      </c>
    </row>
    <row r="26" spans="1:10" ht="46.8" customHeight="1" thickBot="1" x14ac:dyDescent="0.5">
      <c r="A26" s="173" t="s">
        <v>127</v>
      </c>
      <c r="B26" s="108"/>
      <c r="C26" s="109"/>
      <c r="D26" s="110"/>
      <c r="E26" s="111"/>
      <c r="F26" s="166"/>
      <c r="G26" s="177">
        <f>ROUNDDOWN(F18*3/4,-3)</f>
        <v>0</v>
      </c>
      <c r="H26" s="153">
        <f>IF(基本情報7!$C$12="はい",50000,0)</f>
        <v>0</v>
      </c>
      <c r="I26" s="112"/>
      <c r="J26" s="177">
        <f>I26-G26+H26</f>
        <v>0</v>
      </c>
    </row>
    <row r="27" spans="1:10" ht="18" customHeight="1" thickBot="1" x14ac:dyDescent="0.5">
      <c r="A27" s="143" t="s">
        <v>140</v>
      </c>
      <c r="B27" s="144"/>
      <c r="C27" s="144"/>
      <c r="D27" s="144"/>
      <c r="E27" s="145"/>
      <c r="F27" s="166"/>
      <c r="J27" s="155" t="s">
        <v>167</v>
      </c>
    </row>
    <row r="28" spans="1:10" ht="46.8" customHeight="1" thickBot="1" x14ac:dyDescent="0.5">
      <c r="A28" s="173" t="s">
        <v>139</v>
      </c>
      <c r="B28" s="104"/>
      <c r="C28" s="105"/>
      <c r="D28" s="106"/>
      <c r="E28" s="174" t="s">
        <v>141</v>
      </c>
      <c r="F28" s="167"/>
      <c r="J28" s="157">
        <f>IF((I26&lt;G26+H26),I26,G26)</f>
        <v>0</v>
      </c>
    </row>
    <row r="29" spans="1:10" ht="49.8" customHeight="1" x14ac:dyDescent="0.45">
      <c r="I29" s="113" t="s">
        <v>119</v>
      </c>
      <c r="J29" s="114" t="s">
        <v>120</v>
      </c>
    </row>
    <row r="30" spans="1:10" ht="49.8" customHeight="1" x14ac:dyDescent="0.45">
      <c r="I30" s="115">
        <v>1</v>
      </c>
      <c r="J30" s="116">
        <f>IF(F1="介護テクノロジーの導入支援",ROUNDUP(I14*I30,-3),ROUNDUP(J28*I30,-3))</f>
        <v>0</v>
      </c>
    </row>
    <row r="31" spans="1:10" ht="49.8" customHeight="1" x14ac:dyDescent="0.45"/>
  </sheetData>
  <sheetProtection algorithmName="SHA-512" hashValue="anGNCwHXiEelRMQ2YS1l/wT1FU3p741V/CajaEebwL89oGJC4duKSU9EoQRlwRqfjYsHe0pt3+V28E7KVd83+A==" saltValue="IWf7DwLN/TJYwSxi4IAo+w==" spinCount="100000" sheet="1" objects="1" scenarios="1"/>
  <protectedRanges>
    <protectedRange algorithmName="SHA-512" hashValue="fN0WwrJaYnA+mV5hZUvSkoW13BeVQdV7aEzoXfTRmjbiVKGEMsBBccIWJ0GspyUbhBfEYgAaK8vgn/+qneD5OA==" saltValue="EXUmp8ZtLZEkRCdtcU6nRA==" spinCount="100000" sqref="B4:D9 C20:C23 C25:C26 C28 B11:D12" name="範囲3"/>
    <protectedRange sqref="B4:D9 H4:H11 C20:C23 C25:C26 C28 B11:D12" name="範囲1"/>
  </protectedRanges>
  <mergeCells count="5">
    <mergeCell ref="A10:I10"/>
    <mergeCell ref="F18:F28"/>
    <mergeCell ref="A19:E19"/>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4782642-9DC9-4878-AA80-AED506AD1C39}">
          <x14:formula1>
            <xm:f>リスト!$K$14:$K$15</xm:f>
          </x14:formula1>
          <xm:sqref>C11</xm:sqref>
        </x14:dataValidation>
        <x14:dataValidation type="list" allowBlank="1" showInputMessage="1" showErrorMessage="1" xr:uid="{13FFF922-5F20-42B8-AB6C-BFF5F94F5F6E}">
          <x14:formula1>
            <xm:f>リスト!$K$2:$K$12</xm:f>
          </x14:formula1>
          <xm:sqref>C4:C8 C20:C23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F685-1711-459E-80C8-F3E4E0E4AD57}">
  <sheetPr>
    <tabColor rgb="FFCCECFF"/>
    <pageSetUpPr fitToPage="1"/>
  </sheetPr>
  <dimension ref="A1:E28"/>
  <sheetViews>
    <sheetView view="pageBreakPreview" topLeftCell="A6" zoomScaleNormal="100" zoomScaleSheetLayoutView="100" workbookViewId="0">
      <selection activeCell="A12" sqref="A12:E17"/>
    </sheetView>
  </sheetViews>
  <sheetFormatPr defaultRowHeight="13.2" x14ac:dyDescent="0.45"/>
  <cols>
    <col min="1" max="1" width="3.19921875" style="17" bestFit="1" customWidth="1"/>
    <col min="2" max="2" width="43" style="17" customWidth="1"/>
    <col min="3" max="3" width="12.5" style="17" customWidth="1"/>
    <col min="4" max="4" width="11.8984375" style="17" customWidth="1"/>
    <col min="5" max="5" width="31.69921875" style="17" customWidth="1"/>
    <col min="6" max="6" width="20.796875" style="17" customWidth="1"/>
    <col min="7" max="16384" width="8.796875" style="17"/>
  </cols>
  <sheetData>
    <row r="1" spans="1:5" ht="25.2" customHeight="1" thickBot="1" x14ac:dyDescent="0.5">
      <c r="A1" s="34"/>
      <c r="B1" s="34" t="s">
        <v>92</v>
      </c>
      <c r="C1" s="34">
        <v>8</v>
      </c>
      <c r="D1" s="34"/>
      <c r="E1" s="34"/>
    </row>
    <row r="2" spans="1:5" ht="20.399999999999999" customHeight="1" thickTop="1" thickBot="1" x14ac:dyDescent="0.5">
      <c r="A2" s="35" t="s">
        <v>92</v>
      </c>
      <c r="B2" s="36"/>
      <c r="C2" s="36"/>
      <c r="D2" s="36"/>
      <c r="E2" s="37"/>
    </row>
    <row r="3" spans="1:5" ht="31.8" customHeight="1" thickTop="1" x14ac:dyDescent="0.45">
      <c r="A3" s="38">
        <v>1</v>
      </c>
      <c r="B3" s="39" t="s">
        <v>9</v>
      </c>
      <c r="C3" s="18"/>
      <c r="D3" s="19"/>
      <c r="E3" s="20"/>
    </row>
    <row r="4" spans="1:5" ht="31.8" customHeight="1" x14ac:dyDescent="0.45">
      <c r="A4" s="40">
        <v>2</v>
      </c>
      <c r="B4" s="41" t="s">
        <v>10</v>
      </c>
      <c r="C4" s="21"/>
      <c r="D4" s="22"/>
      <c r="E4" s="23"/>
    </row>
    <row r="5" spans="1:5" ht="31.8" customHeight="1" x14ac:dyDescent="0.45">
      <c r="A5" s="42">
        <v>3</v>
      </c>
      <c r="B5" s="41" t="s">
        <v>76</v>
      </c>
      <c r="C5" s="21"/>
      <c r="D5" s="22"/>
      <c r="E5" s="23"/>
    </row>
    <row r="6" spans="1:5" ht="31.8" customHeight="1" x14ac:dyDescent="0.45">
      <c r="A6" s="43"/>
      <c r="B6" s="41" t="s">
        <v>77</v>
      </c>
      <c r="C6" s="21"/>
      <c r="D6" s="22"/>
      <c r="E6" s="23"/>
    </row>
    <row r="7" spans="1:5" ht="31.8" customHeight="1" x14ac:dyDescent="0.45">
      <c r="A7" s="44">
        <v>4</v>
      </c>
      <c r="B7" s="45" t="s">
        <v>131</v>
      </c>
      <c r="C7" s="21"/>
      <c r="D7" s="22"/>
      <c r="E7" s="23"/>
    </row>
    <row r="8" spans="1:5" ht="31.8" customHeight="1" x14ac:dyDescent="0.45">
      <c r="A8" s="40">
        <v>5</v>
      </c>
      <c r="B8" s="45" t="s">
        <v>84</v>
      </c>
      <c r="C8" s="21"/>
      <c r="D8" s="22"/>
      <c r="E8" s="23"/>
    </row>
    <row r="9" spans="1:5" ht="31.8" customHeight="1" x14ac:dyDescent="0.45">
      <c r="A9" s="46">
        <v>6</v>
      </c>
      <c r="B9" s="47" t="s">
        <v>83</v>
      </c>
      <c r="C9" s="24"/>
      <c r="D9" s="25"/>
      <c r="E9" s="26"/>
    </row>
    <row r="10" spans="1:5" ht="31.8" customHeight="1" thickBot="1" x14ac:dyDescent="0.5">
      <c r="A10" s="48">
        <v>7</v>
      </c>
      <c r="B10" s="49" t="s">
        <v>108</v>
      </c>
      <c r="C10" s="27"/>
      <c r="D10" s="28"/>
      <c r="E10" s="29"/>
    </row>
    <row r="11" spans="1:5" ht="24" customHeight="1" thickTop="1" thickBot="1" x14ac:dyDescent="0.5">
      <c r="A11" s="35" t="s">
        <v>93</v>
      </c>
      <c r="B11" s="36"/>
      <c r="C11" s="36"/>
      <c r="D11" s="36"/>
      <c r="E11" s="37"/>
    </row>
    <row r="12" spans="1:5" ht="42.6" customHeight="1" thickTop="1" x14ac:dyDescent="0.45">
      <c r="A12" s="180">
        <v>8</v>
      </c>
      <c r="B12" s="181" t="s">
        <v>90</v>
      </c>
      <c r="C12" s="182"/>
      <c r="D12" s="183"/>
      <c r="E12" s="184" t="str">
        <f>IF(COUNTIF(リスト!$B$67:$B$82,$C$6)&gt;0,"【回答任意】","【回答不要】")</f>
        <v>【回答不要】</v>
      </c>
    </row>
    <row r="13" spans="1:5" ht="19.2" customHeight="1" x14ac:dyDescent="0.45">
      <c r="A13" s="50"/>
      <c r="B13" s="51" t="s">
        <v>91</v>
      </c>
      <c r="C13" s="24"/>
      <c r="D13" s="30"/>
      <c r="E13" s="53" t="s">
        <v>111</v>
      </c>
    </row>
    <row r="14" spans="1:5" ht="19.2" customHeight="1" x14ac:dyDescent="0.45">
      <c r="A14" s="50"/>
      <c r="B14" s="52"/>
      <c r="C14" s="24"/>
      <c r="D14" s="30"/>
      <c r="E14" s="54"/>
    </row>
    <row r="15" spans="1:5" ht="19.2" customHeight="1" x14ac:dyDescent="0.45">
      <c r="A15" s="50"/>
      <c r="B15" s="52"/>
      <c r="C15" s="24"/>
      <c r="D15" s="30"/>
      <c r="E15" s="54"/>
    </row>
    <row r="16" spans="1:5" ht="19.2" customHeight="1" x14ac:dyDescent="0.45">
      <c r="A16" s="50"/>
      <c r="B16" s="52"/>
      <c r="C16" s="24"/>
      <c r="D16" s="30"/>
      <c r="E16" s="54"/>
    </row>
    <row r="17" spans="1:5" ht="19.2" customHeight="1" thickBot="1" x14ac:dyDescent="0.5">
      <c r="A17" s="185"/>
      <c r="B17" s="186"/>
      <c r="C17" s="187"/>
      <c r="D17" s="188"/>
      <c r="E17" s="189"/>
    </row>
    <row r="18" spans="1:5" ht="31.2" customHeight="1" x14ac:dyDescent="0.45"/>
    <row r="19" spans="1:5" ht="31.2" customHeight="1" x14ac:dyDescent="0.45"/>
    <row r="20" spans="1:5" ht="31.2" customHeight="1" x14ac:dyDescent="0.45"/>
    <row r="21" spans="1:5" ht="31.2" customHeight="1" x14ac:dyDescent="0.45"/>
    <row r="22" spans="1:5" ht="31.2" customHeight="1" x14ac:dyDescent="0.45"/>
    <row r="23" spans="1:5" ht="31.2" customHeight="1" x14ac:dyDescent="0.45"/>
    <row r="24" spans="1:5" ht="31.2" customHeight="1" x14ac:dyDescent="0.45"/>
    <row r="25" spans="1:5" ht="31.2" customHeight="1" x14ac:dyDescent="0.45"/>
    <row r="26" spans="1:5" ht="31.2" customHeight="1" x14ac:dyDescent="0.45"/>
    <row r="27" spans="1:5" ht="31.2" customHeight="1" x14ac:dyDescent="0.45"/>
    <row r="28" spans="1:5" ht="31.2" customHeight="1" x14ac:dyDescent="0.45"/>
  </sheetData>
  <sheetProtection algorithmName="SHA-512" hashValue="YeDuhwcLHOqOCkkZrXdiZcxqss2zbQ7tIdcl3fAdhfNBloS7wPEw94jFCDqDS2YTdBta+YFRPXcWA0gXgNb65g==" saltValue="zgQYhWtODULAi+6PATbGMw==" spinCount="100000" sheet="1" objects="1" scenarios="1"/>
  <mergeCells count="20">
    <mergeCell ref="C14:D14"/>
    <mergeCell ref="C15:D15"/>
    <mergeCell ref="C16:D16"/>
    <mergeCell ref="C17:D17"/>
    <mergeCell ref="C7:E7"/>
    <mergeCell ref="C8:E8"/>
    <mergeCell ref="C9:E9"/>
    <mergeCell ref="C10:E10"/>
    <mergeCell ref="A11:E11"/>
    <mergeCell ref="A12:A17"/>
    <mergeCell ref="C12:D12"/>
    <mergeCell ref="B13:B17"/>
    <mergeCell ref="C13:D13"/>
    <mergeCell ref="E13:E17"/>
    <mergeCell ref="A2:E2"/>
    <mergeCell ref="C3:E3"/>
    <mergeCell ref="C4:E4"/>
    <mergeCell ref="A5:A6"/>
    <mergeCell ref="C5:E5"/>
    <mergeCell ref="C6:E6"/>
  </mergeCells>
  <phoneticPr fontId="1"/>
  <dataValidations count="1">
    <dataValidation type="list" allowBlank="1" showInputMessage="1" showErrorMessage="1" sqref="C12" xr:uid="{15D0D419-B58B-4B79-BBD4-2FE00786D44A}">
      <formula1>"はい,いいえ"</formula1>
    </dataValidation>
  </dataValidations>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DA15E94-00BC-4D8F-8151-BFE0F10E4137}">
          <x14:formula1>
            <xm:f>リスト!$D$1:$H$1</xm:f>
          </x14:formula1>
          <xm:sqref>C5:E5</xm:sqref>
        </x14:dataValidation>
        <x14:dataValidation type="list" allowBlank="1" showInputMessage="1" showErrorMessage="1" xr:uid="{E081062F-B1A5-4FFC-B406-8C77CC461147}">
          <x14:formula1>
            <xm:f>_xlfn.XLOOKUP($C$5,リスト!$D$1:$H$1,リスト!$D$2:$H$24)</xm:f>
          </x14:formula1>
          <xm:sqref>C6:E6</xm:sqref>
        </x14:dataValidation>
        <x14:dataValidation type="list" allowBlank="1" showInputMessage="1" showErrorMessage="1" xr:uid="{F0E610F0-099B-4C79-90FF-DE46A1862F9D}">
          <x14:formula1>
            <xm:f>リスト!$M$2:$M$5</xm:f>
          </x14:formula1>
          <xm:sqref>C9:E9</xm:sqref>
        </x14:dataValidation>
        <x14:dataValidation type="list" allowBlank="1" showInputMessage="1" showErrorMessage="1" xr:uid="{EC6BE514-52D4-4C35-8013-DDAE8C078461}">
          <x14:formula1>
            <xm:f>リスト!$O$2:$O$3</xm:f>
          </x14:formula1>
          <xm:sqref>C10:E10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628A-5281-406F-892E-E20EFB89F044}">
  <sheetPr>
    <tabColor rgb="FFCCECFF"/>
    <pageSetUpPr fitToPage="1"/>
  </sheetPr>
  <dimension ref="A1:J31"/>
  <sheetViews>
    <sheetView view="pageBreakPreview" zoomScale="80" zoomScaleNormal="80" zoomScaleSheetLayoutView="80" workbookViewId="0">
      <selection activeCell="B18" sqref="B18"/>
    </sheetView>
  </sheetViews>
  <sheetFormatPr defaultRowHeight="18" x14ac:dyDescent="0.45"/>
  <cols>
    <col min="1" max="1" width="7.5" style="55" bestFit="1" customWidth="1"/>
    <col min="2" max="6" width="28.69921875" style="55" customWidth="1"/>
    <col min="7" max="7" width="31" style="55" customWidth="1"/>
    <col min="8" max="8" width="20.3984375" style="55" bestFit="1" customWidth="1"/>
    <col min="9" max="9" width="28.69921875" style="55" customWidth="1"/>
    <col min="10" max="10" width="22.296875" style="55" customWidth="1"/>
    <col min="11" max="16384" width="8.796875" style="55"/>
  </cols>
  <sheetData>
    <row r="1" spans="1:10" ht="44.4" customHeight="1" thickBot="1" x14ac:dyDescent="0.5">
      <c r="A1" s="117" t="s">
        <v>144</v>
      </c>
      <c r="B1" s="118">
        <v>8</v>
      </c>
      <c r="C1" s="119" t="s">
        <v>145</v>
      </c>
      <c r="D1" s="120">
        <f>基本情報8!$C$3</f>
        <v>0</v>
      </c>
      <c r="E1" s="119" t="s">
        <v>146</v>
      </c>
      <c r="F1" s="121">
        <f>基本情報8!$C$10</f>
        <v>0</v>
      </c>
      <c r="G1" s="119" t="s">
        <v>147</v>
      </c>
      <c r="H1" s="122">
        <f>IF(F1="介護テクノロジーの導入支援",SUM(7500000,F11),10000000)</f>
        <v>10000000</v>
      </c>
      <c r="I1" s="119" t="s">
        <v>148</v>
      </c>
      <c r="J1" s="123">
        <f>ROUNDUP(基本情報8!C8/2,0)</f>
        <v>0</v>
      </c>
    </row>
    <row r="2" spans="1:10" ht="48.6" customHeight="1" thickBot="1" x14ac:dyDescent="0.5">
      <c r="A2" s="124" t="s">
        <v>129</v>
      </c>
      <c r="B2" s="125"/>
      <c r="C2" s="126"/>
      <c r="D2" s="127" t="str">
        <f>IF($F$1="介護テクノロジーの導入支援","※この表に入力してください。","※この表は入力不要です。パッケージ型の表に入力してください。")</f>
        <v>※この表は入力不要です。パッケージ型の表に入力してください。</v>
      </c>
      <c r="E2" s="56"/>
      <c r="F2" s="56"/>
      <c r="G2" s="56"/>
      <c r="H2" s="56"/>
      <c r="I2" s="56"/>
      <c r="J2" s="56"/>
    </row>
    <row r="3" spans="1:10" ht="61.8" customHeight="1" thickBot="1" x14ac:dyDescent="0.5">
      <c r="A3" s="128" t="s">
        <v>112</v>
      </c>
      <c r="B3" s="129" t="s">
        <v>150</v>
      </c>
      <c r="C3" s="130" t="s">
        <v>151</v>
      </c>
      <c r="D3" s="131" t="s">
        <v>152</v>
      </c>
      <c r="E3" s="131" t="s">
        <v>153</v>
      </c>
      <c r="F3" s="131" t="s">
        <v>154</v>
      </c>
      <c r="G3" s="131" t="s">
        <v>155</v>
      </c>
      <c r="H3" s="131" t="s">
        <v>156</v>
      </c>
      <c r="I3" s="132" t="s">
        <v>169</v>
      </c>
      <c r="J3" s="57"/>
    </row>
    <row r="4" spans="1:10" ht="42.6" customHeight="1" x14ac:dyDescent="0.45">
      <c r="A4" s="139" t="s">
        <v>113</v>
      </c>
      <c r="B4" s="58"/>
      <c r="C4" s="59"/>
      <c r="D4" s="60"/>
      <c r="E4" s="133">
        <f>ROUNDDOWN(D4*3/4,-3)</f>
        <v>0</v>
      </c>
      <c r="F4" s="133" t="str">
        <f>IF($C4="","",VLOOKUP($C4,リスト!$K$2:$L$13,2,0))</f>
        <v/>
      </c>
      <c r="G4" s="133">
        <f>IF(F4&gt;E4,E4,F4)</f>
        <v>0</v>
      </c>
      <c r="H4" s="61"/>
      <c r="I4" s="136">
        <f>G4*H4</f>
        <v>0</v>
      </c>
      <c r="J4" s="62"/>
    </row>
    <row r="5" spans="1:10" ht="42.6" customHeight="1" x14ac:dyDescent="0.45">
      <c r="A5" s="140" t="s">
        <v>114</v>
      </c>
      <c r="B5" s="58"/>
      <c r="C5" s="59"/>
      <c r="D5" s="60"/>
      <c r="E5" s="133">
        <f t="shared" ref="E5:E11" si="0">ROUNDDOWN(D5*3/4,-3)</f>
        <v>0</v>
      </c>
      <c r="F5" s="133" t="str">
        <f>IF($C5="","",VLOOKUP($C5,リスト!$K$2:$L$13,2,0))</f>
        <v/>
      </c>
      <c r="G5" s="133">
        <f t="shared" ref="G5:G11" si="1">IF(F5&gt;E5,E5,F5)</f>
        <v>0</v>
      </c>
      <c r="H5" s="61"/>
      <c r="I5" s="136">
        <f t="shared" ref="I5:I11" si="2">G5*H5</f>
        <v>0</v>
      </c>
      <c r="J5" s="62"/>
    </row>
    <row r="6" spans="1:10" ht="42.6" customHeight="1" x14ac:dyDescent="0.45">
      <c r="A6" s="140" t="s">
        <v>115</v>
      </c>
      <c r="B6" s="58"/>
      <c r="C6" s="59"/>
      <c r="D6" s="60"/>
      <c r="E6" s="133">
        <f t="shared" si="0"/>
        <v>0</v>
      </c>
      <c r="F6" s="133" t="str">
        <f>IF($C6="","",VLOOKUP($C6,リスト!$K$2:$L$13,2,0))</f>
        <v/>
      </c>
      <c r="G6" s="133">
        <f t="shared" si="1"/>
        <v>0</v>
      </c>
      <c r="H6" s="61"/>
      <c r="I6" s="136">
        <f t="shared" si="2"/>
        <v>0</v>
      </c>
      <c r="J6" s="62"/>
    </row>
    <row r="7" spans="1:10" ht="42.6" customHeight="1" x14ac:dyDescent="0.45">
      <c r="A7" s="140" t="s">
        <v>116</v>
      </c>
      <c r="B7" s="58"/>
      <c r="C7" s="59"/>
      <c r="D7" s="60"/>
      <c r="E7" s="133">
        <f t="shared" si="0"/>
        <v>0</v>
      </c>
      <c r="F7" s="133" t="str">
        <f>IF($C7="","",VLOOKUP($C7,リスト!$K$2:$L$13,2,0))</f>
        <v/>
      </c>
      <c r="G7" s="133">
        <f t="shared" si="1"/>
        <v>0</v>
      </c>
      <c r="H7" s="61"/>
      <c r="I7" s="136">
        <f t="shared" si="2"/>
        <v>0</v>
      </c>
      <c r="J7" s="62"/>
    </row>
    <row r="8" spans="1:10" ht="42.6" customHeight="1" x14ac:dyDescent="0.45">
      <c r="A8" s="141" t="s">
        <v>117</v>
      </c>
      <c r="B8" s="63"/>
      <c r="C8" s="64"/>
      <c r="D8" s="65"/>
      <c r="E8" s="134">
        <f>ROUNDDOWN(D8*3/4,-3)</f>
        <v>0</v>
      </c>
      <c r="F8" s="134" t="str">
        <f>IF($C8="","",VLOOKUP($C8,リスト!$K$2:$L$13,2,0))</f>
        <v/>
      </c>
      <c r="G8" s="134">
        <f t="shared" si="1"/>
        <v>0</v>
      </c>
      <c r="H8" s="66"/>
      <c r="I8" s="137">
        <f t="shared" si="2"/>
        <v>0</v>
      </c>
      <c r="J8" s="62"/>
    </row>
    <row r="9" spans="1:10" ht="42.6" customHeight="1" thickBot="1" x14ac:dyDescent="0.5">
      <c r="A9" s="142" t="s">
        <v>126</v>
      </c>
      <c r="B9" s="67"/>
      <c r="C9" s="68"/>
      <c r="D9" s="69"/>
      <c r="E9" s="135">
        <f t="shared" ref="E9" si="3">ROUNDDOWN(D9*3/4,-3)</f>
        <v>0</v>
      </c>
      <c r="F9" s="135" t="str">
        <f>IF($C9="","",VLOOKUP($C9,リスト!$K$2:$L$13,2,0))</f>
        <v/>
      </c>
      <c r="G9" s="135">
        <f t="shared" si="1"/>
        <v>0</v>
      </c>
      <c r="H9" s="70"/>
      <c r="I9" s="138">
        <f t="shared" si="2"/>
        <v>0</v>
      </c>
      <c r="J9" s="62"/>
    </row>
    <row r="10" spans="1:10" ht="16.8" customHeight="1" thickBot="1" x14ac:dyDescent="0.5">
      <c r="A10" s="143" t="s">
        <v>142</v>
      </c>
      <c r="B10" s="144"/>
      <c r="C10" s="144"/>
      <c r="D10" s="144"/>
      <c r="E10" s="144"/>
      <c r="F10" s="144"/>
      <c r="G10" s="144"/>
      <c r="H10" s="144"/>
      <c r="I10" s="145"/>
      <c r="J10" s="62"/>
    </row>
    <row r="11" spans="1:10" ht="42.6" customHeight="1" thickBot="1" x14ac:dyDescent="0.5">
      <c r="A11" s="146" t="s">
        <v>127</v>
      </c>
      <c r="B11" s="71"/>
      <c r="C11" s="72"/>
      <c r="D11" s="73"/>
      <c r="E11" s="147">
        <f t="shared" si="0"/>
        <v>0</v>
      </c>
      <c r="F11" s="147" t="str">
        <f>IF($C11="","",IF($C11="介護業務支援（介護ソフト・ライセンスあり）",VLOOKUP(基本情報8!$C$9,リスト!$M$2:$N$5,2),2500000))</f>
        <v/>
      </c>
      <c r="G11" s="147">
        <f t="shared" si="1"/>
        <v>0</v>
      </c>
      <c r="H11" s="74"/>
      <c r="I11" s="148">
        <f t="shared" si="2"/>
        <v>0</v>
      </c>
      <c r="J11" s="56"/>
    </row>
    <row r="12" spans="1:10" ht="55.8" customHeight="1" thickBot="1" x14ac:dyDescent="0.5">
      <c r="A12" s="75"/>
      <c r="B12" s="76"/>
      <c r="C12" s="76"/>
      <c r="D12" s="76"/>
      <c r="E12" s="77"/>
      <c r="F12" s="77"/>
      <c r="G12" s="149" t="s">
        <v>143</v>
      </c>
      <c r="H12" s="150">
        <f ca="1">SUM(H4:H9)-SUMIF($C$4:$H$9,"その他（ソフト・インカム）",H4:H9)-SUMIF($C$4:$H$9,"導入機器等と一体的に使用するための情報端末",H4:H9)</f>
        <v>0</v>
      </c>
      <c r="I12" s="151">
        <f>SUM(I4:I11)</f>
        <v>0</v>
      </c>
      <c r="J12" s="56"/>
    </row>
    <row r="13" spans="1:10" ht="55.8" customHeight="1" thickBot="1" x14ac:dyDescent="0.5">
      <c r="A13" s="78"/>
      <c r="B13" s="77"/>
      <c r="F13" s="152" t="s">
        <v>128</v>
      </c>
      <c r="G13" s="154" t="s">
        <v>163</v>
      </c>
      <c r="H13" s="154" t="s">
        <v>164</v>
      </c>
      <c r="I13" s="155" t="s">
        <v>165</v>
      </c>
      <c r="J13" s="79" t="s">
        <v>118</v>
      </c>
    </row>
    <row r="14" spans="1:10" ht="61.2" customHeight="1" thickBot="1" x14ac:dyDescent="0.5">
      <c r="A14" s="78"/>
      <c r="B14" s="80"/>
      <c r="C14" s="80"/>
      <c r="D14" s="80"/>
      <c r="E14" s="80"/>
      <c r="F14" s="153">
        <f>IF(基本情報8!$C$12="はい",50000,0)</f>
        <v>0</v>
      </c>
      <c r="G14" s="81"/>
      <c r="H14" s="156">
        <f>G14-I12+F14</f>
        <v>0</v>
      </c>
      <c r="I14" s="157">
        <f>IF((G14&lt;I12+F14),G14,I12+F14)</f>
        <v>0</v>
      </c>
      <c r="J14" s="82" t="str">
        <f ca="1">IF((J1&lt;H12),"NG","OK")</f>
        <v>OK</v>
      </c>
    </row>
    <row r="15" spans="1:10" ht="21.6" customHeight="1" thickBot="1" x14ac:dyDescent="0.5">
      <c r="A15" s="83"/>
      <c r="B15" s="84"/>
      <c r="C15" s="84"/>
      <c r="D15" s="84"/>
      <c r="E15" s="84"/>
      <c r="F15" s="85"/>
      <c r="G15" s="86"/>
      <c r="H15" s="86"/>
      <c r="I15" s="86"/>
      <c r="J15" s="86"/>
    </row>
    <row r="16" spans="1:10" ht="49.2" customHeight="1" thickTop="1" thickBot="1" x14ac:dyDescent="0.5">
      <c r="A16" s="158" t="s">
        <v>130</v>
      </c>
      <c r="B16" s="125"/>
      <c r="C16" s="159"/>
      <c r="D16" s="1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80"/>
      <c r="F16" s="77"/>
    </row>
    <row r="17" spans="1:10" ht="55.2" customHeight="1" thickBot="1" x14ac:dyDescent="0.5">
      <c r="A17" s="128" t="s">
        <v>112</v>
      </c>
      <c r="B17" s="160" t="s">
        <v>157</v>
      </c>
      <c r="C17" s="161" t="s">
        <v>158</v>
      </c>
      <c r="D17" s="162" t="s">
        <v>159</v>
      </c>
      <c r="E17" s="163" t="s">
        <v>160</v>
      </c>
      <c r="F17" s="164" t="s">
        <v>161</v>
      </c>
      <c r="G17" s="87"/>
    </row>
    <row r="18" spans="1:10" ht="46.8" customHeight="1" thickBot="1" x14ac:dyDescent="0.5">
      <c r="A18" s="168" t="s">
        <v>132</v>
      </c>
      <c r="B18" s="88"/>
      <c r="C18" s="179" t="s">
        <v>174</v>
      </c>
      <c r="D18" s="89"/>
      <c r="E18" s="90"/>
      <c r="F18" s="165" cm="1">
        <f t="array" ref="F18">SUM(D18:D23*E18:E23,D28,IF(D25*3/4&lt;100000,D25*E25,133334*E25),IF(D26*3/4&lt;100000,D26*E26,133334*E26))</f>
        <v>0</v>
      </c>
    </row>
    <row r="19" spans="1:10" ht="23.4" customHeight="1" thickBot="1" x14ac:dyDescent="0.5">
      <c r="A19" s="143" t="s">
        <v>137</v>
      </c>
      <c r="B19" s="144"/>
      <c r="C19" s="144"/>
      <c r="D19" s="144"/>
      <c r="E19" s="145"/>
      <c r="F19" s="166"/>
    </row>
    <row r="20" spans="1:10" ht="46.8" customHeight="1" x14ac:dyDescent="0.45">
      <c r="A20" s="169" t="s">
        <v>133</v>
      </c>
      <c r="B20" s="91"/>
      <c r="C20" s="92"/>
      <c r="D20" s="93"/>
      <c r="E20" s="94"/>
      <c r="F20" s="166"/>
    </row>
    <row r="21" spans="1:10" ht="46.8" customHeight="1" x14ac:dyDescent="0.45">
      <c r="A21" s="170" t="s">
        <v>115</v>
      </c>
      <c r="B21" s="95"/>
      <c r="C21" s="96"/>
      <c r="D21" s="97"/>
      <c r="E21" s="98"/>
      <c r="F21" s="166"/>
    </row>
    <row r="22" spans="1:10" ht="46.8" customHeight="1" x14ac:dyDescent="0.45">
      <c r="A22" s="170" t="s">
        <v>116</v>
      </c>
      <c r="B22" s="95"/>
      <c r="C22" s="96"/>
      <c r="D22" s="97"/>
      <c r="E22" s="98"/>
      <c r="F22" s="166"/>
    </row>
    <row r="23" spans="1:10" ht="46.8" customHeight="1" thickBot="1" x14ac:dyDescent="0.5">
      <c r="A23" s="171" t="s">
        <v>134</v>
      </c>
      <c r="B23" s="99"/>
      <c r="C23" s="100"/>
      <c r="D23" s="101"/>
      <c r="E23" s="102"/>
      <c r="F23" s="166"/>
    </row>
    <row r="24" spans="1:10" ht="21" customHeight="1" thickBot="1" x14ac:dyDescent="0.5">
      <c r="A24" s="143" t="s">
        <v>138</v>
      </c>
      <c r="B24" s="144"/>
      <c r="C24" s="144"/>
      <c r="D24" s="144"/>
      <c r="E24" s="145"/>
      <c r="F24" s="166"/>
      <c r="G24" s="103"/>
    </row>
    <row r="25" spans="1:10" ht="46.8" customHeight="1" thickBot="1" x14ac:dyDescent="0.5">
      <c r="A25" s="172" t="s">
        <v>126</v>
      </c>
      <c r="B25" s="104"/>
      <c r="C25" s="105"/>
      <c r="D25" s="106"/>
      <c r="E25" s="107"/>
      <c r="F25" s="166"/>
      <c r="G25" s="175" t="s">
        <v>162</v>
      </c>
      <c r="H25" s="176" t="s">
        <v>128</v>
      </c>
      <c r="I25" s="178" t="s">
        <v>166</v>
      </c>
      <c r="J25" s="175" t="s">
        <v>168</v>
      </c>
    </row>
    <row r="26" spans="1:10" ht="46.8" customHeight="1" thickBot="1" x14ac:dyDescent="0.5">
      <c r="A26" s="173" t="s">
        <v>127</v>
      </c>
      <c r="B26" s="108"/>
      <c r="C26" s="109"/>
      <c r="D26" s="110"/>
      <c r="E26" s="111"/>
      <c r="F26" s="166"/>
      <c r="G26" s="177">
        <f>ROUNDDOWN(F18*3/4,-3)</f>
        <v>0</v>
      </c>
      <c r="H26" s="153">
        <f>IF(基本情報8!$C$12="はい",50000,0)</f>
        <v>0</v>
      </c>
      <c r="I26" s="112"/>
      <c r="J26" s="177">
        <f>I26-G26+H26</f>
        <v>0</v>
      </c>
    </row>
    <row r="27" spans="1:10" ht="18" customHeight="1" thickBot="1" x14ac:dyDescent="0.5">
      <c r="A27" s="143" t="s">
        <v>140</v>
      </c>
      <c r="B27" s="144"/>
      <c r="C27" s="144"/>
      <c r="D27" s="144"/>
      <c r="E27" s="145"/>
      <c r="F27" s="166"/>
      <c r="J27" s="155" t="s">
        <v>167</v>
      </c>
    </row>
    <row r="28" spans="1:10" ht="46.8" customHeight="1" thickBot="1" x14ac:dyDescent="0.5">
      <c r="A28" s="173" t="s">
        <v>139</v>
      </c>
      <c r="B28" s="104"/>
      <c r="C28" s="105"/>
      <c r="D28" s="106"/>
      <c r="E28" s="174" t="s">
        <v>141</v>
      </c>
      <c r="F28" s="167"/>
      <c r="J28" s="157">
        <f>IF((I26&lt;G26+H26),I26,G26)</f>
        <v>0</v>
      </c>
    </row>
    <row r="29" spans="1:10" ht="49.8" customHeight="1" x14ac:dyDescent="0.45">
      <c r="I29" s="113" t="s">
        <v>119</v>
      </c>
      <c r="J29" s="114" t="s">
        <v>120</v>
      </c>
    </row>
    <row r="30" spans="1:10" ht="49.8" customHeight="1" x14ac:dyDescent="0.45">
      <c r="I30" s="115">
        <v>1</v>
      </c>
      <c r="J30" s="116">
        <f>IF(F1="介護テクノロジーの導入支援",ROUNDUP(I14*I30,-3),ROUNDUP(J28*I30,-3))</f>
        <v>0</v>
      </c>
    </row>
    <row r="31" spans="1:10" ht="49.8" customHeight="1" x14ac:dyDescent="0.45"/>
  </sheetData>
  <sheetProtection algorithmName="SHA-512" hashValue="zO/ZHvMpITCjQwTfe9P+kJ8g0KsGJk8ECIPozzdPFiBU3sglUtdIObut+1qwSHwt0Nr438TzH90HvC52ExQxuA==" saltValue="oevXaLBjh30bEEWVmVTCgw==" spinCount="100000" sheet="1" objects="1" scenarios="1"/>
  <protectedRanges>
    <protectedRange algorithmName="SHA-512" hashValue="fN0WwrJaYnA+mV5hZUvSkoW13BeVQdV7aEzoXfTRmjbiVKGEMsBBccIWJ0GspyUbhBfEYgAaK8vgn/+qneD5OA==" saltValue="EXUmp8ZtLZEkRCdtcU6nRA==" spinCount="100000" sqref="B4:D9 C20:C23 C25:C26 C28 B11:D12" name="範囲3"/>
    <protectedRange sqref="B4:D9 H4:H11 C20:C23 C25:C26 C28 B11:D12" name="範囲1"/>
  </protectedRanges>
  <mergeCells count="5">
    <mergeCell ref="A10:I10"/>
    <mergeCell ref="F18:F28"/>
    <mergeCell ref="A19:E19"/>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BEBFCF-8ACC-4CA3-8AF9-F952B83F14B1}">
          <x14:formula1>
            <xm:f>リスト!$K$2:$K$12</xm:f>
          </x14:formula1>
          <xm:sqref>C4:C8 C20:C23</xm:sqref>
        </x14:dataValidation>
        <x14:dataValidation type="list" allowBlank="1" showInputMessage="1" showErrorMessage="1" xr:uid="{20DD4AC7-89F8-498F-A9DD-FF17FD2282C6}">
          <x14:formula1>
            <xm:f>リスト!$K$14:$K$15</xm:f>
          </x14:formula1>
          <xm:sqref>C11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6A82C-D18D-41D2-B7D9-7E854E2F0408}">
  <sheetPr>
    <tabColor rgb="FF99CCFF"/>
    <pageSetUpPr fitToPage="1"/>
  </sheetPr>
  <dimension ref="A1:E28"/>
  <sheetViews>
    <sheetView view="pageBreakPreview" topLeftCell="A8" zoomScaleNormal="100" zoomScaleSheetLayoutView="100" workbookViewId="0">
      <selection activeCell="A12" sqref="A12:E17"/>
    </sheetView>
  </sheetViews>
  <sheetFormatPr defaultRowHeight="13.2" x14ac:dyDescent="0.45"/>
  <cols>
    <col min="1" max="1" width="3.19921875" style="17" bestFit="1" customWidth="1"/>
    <col min="2" max="2" width="43" style="17" customWidth="1"/>
    <col min="3" max="3" width="12.5" style="17" customWidth="1"/>
    <col min="4" max="4" width="11.8984375" style="17" customWidth="1"/>
    <col min="5" max="5" width="31.69921875" style="17" customWidth="1"/>
    <col min="6" max="6" width="20.796875" style="17" customWidth="1"/>
    <col min="7" max="16384" width="8.796875" style="17"/>
  </cols>
  <sheetData>
    <row r="1" spans="1:5" ht="25.2" customHeight="1" thickBot="1" x14ac:dyDescent="0.5">
      <c r="A1" s="34"/>
      <c r="B1" s="34" t="s">
        <v>92</v>
      </c>
      <c r="C1" s="34">
        <v>9</v>
      </c>
      <c r="D1" s="34"/>
      <c r="E1" s="34"/>
    </row>
    <row r="2" spans="1:5" ht="20.399999999999999" customHeight="1" thickTop="1" thickBot="1" x14ac:dyDescent="0.5">
      <c r="A2" s="35" t="s">
        <v>92</v>
      </c>
      <c r="B2" s="36"/>
      <c r="C2" s="36"/>
      <c r="D2" s="36"/>
      <c r="E2" s="37"/>
    </row>
    <row r="3" spans="1:5" ht="31.8" customHeight="1" thickTop="1" x14ac:dyDescent="0.45">
      <c r="A3" s="38">
        <v>1</v>
      </c>
      <c r="B3" s="39" t="s">
        <v>9</v>
      </c>
      <c r="C3" s="18"/>
      <c r="D3" s="19"/>
      <c r="E3" s="20"/>
    </row>
    <row r="4" spans="1:5" ht="31.8" customHeight="1" x14ac:dyDescent="0.45">
      <c r="A4" s="40">
        <v>2</v>
      </c>
      <c r="B4" s="41" t="s">
        <v>10</v>
      </c>
      <c r="C4" s="21"/>
      <c r="D4" s="22"/>
      <c r="E4" s="23"/>
    </row>
    <row r="5" spans="1:5" ht="31.8" customHeight="1" x14ac:dyDescent="0.45">
      <c r="A5" s="42">
        <v>3</v>
      </c>
      <c r="B5" s="41" t="s">
        <v>76</v>
      </c>
      <c r="C5" s="21"/>
      <c r="D5" s="22"/>
      <c r="E5" s="23"/>
    </row>
    <row r="6" spans="1:5" ht="31.8" customHeight="1" x14ac:dyDescent="0.45">
      <c r="A6" s="43"/>
      <c r="B6" s="41" t="s">
        <v>77</v>
      </c>
      <c r="C6" s="21"/>
      <c r="D6" s="22"/>
      <c r="E6" s="23"/>
    </row>
    <row r="7" spans="1:5" ht="31.8" customHeight="1" x14ac:dyDescent="0.45">
      <c r="A7" s="44">
        <v>4</v>
      </c>
      <c r="B7" s="45" t="s">
        <v>131</v>
      </c>
      <c r="C7" s="21"/>
      <c r="D7" s="22"/>
      <c r="E7" s="23"/>
    </row>
    <row r="8" spans="1:5" ht="31.8" customHeight="1" x14ac:dyDescent="0.45">
      <c r="A8" s="40">
        <v>5</v>
      </c>
      <c r="B8" s="45" t="s">
        <v>84</v>
      </c>
      <c r="C8" s="21"/>
      <c r="D8" s="22"/>
      <c r="E8" s="23"/>
    </row>
    <row r="9" spans="1:5" ht="31.8" customHeight="1" x14ac:dyDescent="0.45">
      <c r="A9" s="46">
        <v>6</v>
      </c>
      <c r="B9" s="47" t="s">
        <v>83</v>
      </c>
      <c r="C9" s="24"/>
      <c r="D9" s="25"/>
      <c r="E9" s="26"/>
    </row>
    <row r="10" spans="1:5" ht="31.8" customHeight="1" thickBot="1" x14ac:dyDescent="0.5">
      <c r="A10" s="48">
        <v>7</v>
      </c>
      <c r="B10" s="49" t="s">
        <v>108</v>
      </c>
      <c r="C10" s="27"/>
      <c r="D10" s="28"/>
      <c r="E10" s="29"/>
    </row>
    <row r="11" spans="1:5" ht="24" customHeight="1" thickTop="1" thickBot="1" x14ac:dyDescent="0.5">
      <c r="A11" s="35" t="s">
        <v>93</v>
      </c>
      <c r="B11" s="36"/>
      <c r="C11" s="36"/>
      <c r="D11" s="36"/>
      <c r="E11" s="37"/>
    </row>
    <row r="12" spans="1:5" ht="42.6" customHeight="1" thickTop="1" x14ac:dyDescent="0.45">
      <c r="A12" s="180">
        <v>8</v>
      </c>
      <c r="B12" s="181" t="s">
        <v>90</v>
      </c>
      <c r="C12" s="182"/>
      <c r="D12" s="183"/>
      <c r="E12" s="184" t="str">
        <f>IF(COUNTIF(リスト!$B$67:$B$82,$C$6)&gt;0,"【回答任意】","【回答不要】")</f>
        <v>【回答不要】</v>
      </c>
    </row>
    <row r="13" spans="1:5" ht="19.2" customHeight="1" x14ac:dyDescent="0.45">
      <c r="A13" s="50"/>
      <c r="B13" s="51" t="s">
        <v>91</v>
      </c>
      <c r="C13" s="24"/>
      <c r="D13" s="30"/>
      <c r="E13" s="53" t="s">
        <v>111</v>
      </c>
    </row>
    <row r="14" spans="1:5" ht="19.2" customHeight="1" x14ac:dyDescent="0.45">
      <c r="A14" s="50"/>
      <c r="B14" s="52"/>
      <c r="C14" s="24"/>
      <c r="D14" s="30"/>
      <c r="E14" s="54"/>
    </row>
    <row r="15" spans="1:5" ht="19.2" customHeight="1" x14ac:dyDescent="0.45">
      <c r="A15" s="50"/>
      <c r="B15" s="52"/>
      <c r="C15" s="24"/>
      <c r="D15" s="30"/>
      <c r="E15" s="54"/>
    </row>
    <row r="16" spans="1:5" ht="19.2" customHeight="1" x14ac:dyDescent="0.45">
      <c r="A16" s="50"/>
      <c r="B16" s="52"/>
      <c r="C16" s="24"/>
      <c r="D16" s="30"/>
      <c r="E16" s="54"/>
    </row>
    <row r="17" spans="1:5" ht="19.2" customHeight="1" thickBot="1" x14ac:dyDescent="0.5">
      <c r="A17" s="185"/>
      <c r="B17" s="186"/>
      <c r="C17" s="187"/>
      <c r="D17" s="188"/>
      <c r="E17" s="189"/>
    </row>
    <row r="18" spans="1:5" ht="31.2" customHeight="1" x14ac:dyDescent="0.45"/>
    <row r="19" spans="1:5" ht="31.2" customHeight="1" x14ac:dyDescent="0.45"/>
    <row r="20" spans="1:5" ht="31.2" customHeight="1" x14ac:dyDescent="0.45"/>
    <row r="21" spans="1:5" ht="31.2" customHeight="1" x14ac:dyDescent="0.45"/>
    <row r="22" spans="1:5" ht="31.2" customHeight="1" x14ac:dyDescent="0.45"/>
    <row r="23" spans="1:5" ht="31.2" customHeight="1" x14ac:dyDescent="0.45"/>
    <row r="24" spans="1:5" ht="31.2" customHeight="1" x14ac:dyDescent="0.45"/>
    <row r="25" spans="1:5" ht="31.2" customHeight="1" x14ac:dyDescent="0.45"/>
    <row r="26" spans="1:5" ht="31.2" customHeight="1" x14ac:dyDescent="0.45"/>
    <row r="27" spans="1:5" ht="31.2" customHeight="1" x14ac:dyDescent="0.45"/>
    <row r="28" spans="1:5" ht="31.2" customHeight="1" x14ac:dyDescent="0.45"/>
  </sheetData>
  <sheetProtection algorithmName="SHA-512" hashValue="04PjE0yXy2VNjXP0ZopUwqu/LJcZlLVocrn922PCxObqof5YeKNwA+wYTk/UvyZeWVr36CDJBmaRAy/pqdoBCQ==" saltValue="9Uu0K2WdYc4/mYBV0qEexQ==" spinCount="100000" sheet="1" objects="1" scenarios="1"/>
  <mergeCells count="20">
    <mergeCell ref="C14:D14"/>
    <mergeCell ref="C15:D15"/>
    <mergeCell ref="C16:D16"/>
    <mergeCell ref="C17:D17"/>
    <mergeCell ref="C7:E7"/>
    <mergeCell ref="C8:E8"/>
    <mergeCell ref="C9:E9"/>
    <mergeCell ref="C10:E10"/>
    <mergeCell ref="A11:E11"/>
    <mergeCell ref="A12:A17"/>
    <mergeCell ref="C12:D12"/>
    <mergeCell ref="B13:B17"/>
    <mergeCell ref="C13:D13"/>
    <mergeCell ref="E13:E17"/>
    <mergeCell ref="A2:E2"/>
    <mergeCell ref="C3:E3"/>
    <mergeCell ref="C4:E4"/>
    <mergeCell ref="A5:A6"/>
    <mergeCell ref="C5:E5"/>
    <mergeCell ref="C6:E6"/>
  </mergeCells>
  <phoneticPr fontId="1"/>
  <dataValidations count="1">
    <dataValidation type="list" allowBlank="1" showInputMessage="1" showErrorMessage="1" sqref="C12" xr:uid="{DB66FF6C-CF77-4F0E-A716-D633197CD399}">
      <formula1>"はい,いいえ"</formula1>
    </dataValidation>
  </dataValidations>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9E6A99A-7DD0-4535-894B-EFF3C22D8723}">
          <x14:formula1>
            <xm:f>リスト!$O$2:$O$3</xm:f>
          </x14:formula1>
          <xm:sqref>C10:E10</xm:sqref>
        </x14:dataValidation>
        <x14:dataValidation type="list" allowBlank="1" showInputMessage="1" showErrorMessage="1" xr:uid="{D4367078-7D54-43C8-862A-E1B171D9C88B}">
          <x14:formula1>
            <xm:f>リスト!$M$2:$M$5</xm:f>
          </x14:formula1>
          <xm:sqref>C9:E9</xm:sqref>
        </x14:dataValidation>
        <x14:dataValidation type="list" allowBlank="1" showInputMessage="1" showErrorMessage="1" xr:uid="{3FED829D-12BE-41FC-97DF-2A57550D43E5}">
          <x14:formula1>
            <xm:f>_xlfn.XLOOKUP($C$5,リスト!$D$1:$H$1,リスト!$D$2:$H$24)</xm:f>
          </x14:formula1>
          <xm:sqref>C6:E6</xm:sqref>
        </x14:dataValidation>
        <x14:dataValidation type="list" allowBlank="1" showInputMessage="1" showErrorMessage="1" xr:uid="{BAA9C8C8-DDFB-4710-AC97-1C2E83DD42E0}">
          <x14:formula1>
            <xm:f>リスト!$D$1:$H$1</xm:f>
          </x14:formula1>
          <xm:sqref>C5:E5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5DFB-A153-46F0-A864-E346FE06823F}">
  <sheetPr>
    <tabColor rgb="FF99CCFF"/>
    <pageSetUpPr fitToPage="1"/>
  </sheetPr>
  <dimension ref="A1:J31"/>
  <sheetViews>
    <sheetView view="pageBreakPreview" zoomScale="80" zoomScaleNormal="80" zoomScaleSheetLayoutView="80" workbookViewId="0">
      <selection activeCell="B18" sqref="B18"/>
    </sheetView>
  </sheetViews>
  <sheetFormatPr defaultRowHeight="18" x14ac:dyDescent="0.45"/>
  <cols>
    <col min="1" max="1" width="7.5" style="55" bestFit="1" customWidth="1"/>
    <col min="2" max="6" width="28.69921875" style="55" customWidth="1"/>
    <col min="7" max="7" width="31" style="55" customWidth="1"/>
    <col min="8" max="8" width="20.3984375" style="55" bestFit="1" customWidth="1"/>
    <col min="9" max="9" width="28.69921875" style="55" customWidth="1"/>
    <col min="10" max="10" width="22.296875" style="55" customWidth="1"/>
    <col min="11" max="16384" width="8.796875" style="55"/>
  </cols>
  <sheetData>
    <row r="1" spans="1:10" ht="44.4" customHeight="1" thickBot="1" x14ac:dyDescent="0.5">
      <c r="A1" s="117" t="s">
        <v>144</v>
      </c>
      <c r="B1" s="118">
        <v>9</v>
      </c>
      <c r="C1" s="119" t="s">
        <v>145</v>
      </c>
      <c r="D1" s="120">
        <f>基本情報9!$C$3</f>
        <v>0</v>
      </c>
      <c r="E1" s="119" t="s">
        <v>146</v>
      </c>
      <c r="F1" s="121">
        <f>基本情報9!$C$10</f>
        <v>0</v>
      </c>
      <c r="G1" s="119" t="s">
        <v>147</v>
      </c>
      <c r="H1" s="122">
        <f>IF(F1="介護テクノロジーの導入支援",SUM(7500000,F11),10000000)</f>
        <v>10000000</v>
      </c>
      <c r="I1" s="119" t="s">
        <v>148</v>
      </c>
      <c r="J1" s="123">
        <f>ROUNDUP(基本情報9!C8/2,0)</f>
        <v>0</v>
      </c>
    </row>
    <row r="2" spans="1:10" ht="48.6" customHeight="1" thickBot="1" x14ac:dyDescent="0.5">
      <c r="A2" s="124" t="s">
        <v>129</v>
      </c>
      <c r="B2" s="125"/>
      <c r="C2" s="126"/>
      <c r="D2" s="127" t="str">
        <f>IF($F$1="介護テクノロジーの導入支援","※この表に入力してください。","※この表は入力不要です。パッケージ型の表に入力してください。")</f>
        <v>※この表は入力不要です。パッケージ型の表に入力してください。</v>
      </c>
      <c r="E2" s="56"/>
      <c r="F2" s="56"/>
      <c r="G2" s="56"/>
      <c r="H2" s="56"/>
      <c r="I2" s="56"/>
      <c r="J2" s="56"/>
    </row>
    <row r="3" spans="1:10" ht="61.8" customHeight="1" thickBot="1" x14ac:dyDescent="0.5">
      <c r="A3" s="128" t="s">
        <v>112</v>
      </c>
      <c r="B3" s="129" t="s">
        <v>150</v>
      </c>
      <c r="C3" s="130" t="s">
        <v>151</v>
      </c>
      <c r="D3" s="131" t="s">
        <v>152</v>
      </c>
      <c r="E3" s="131" t="s">
        <v>153</v>
      </c>
      <c r="F3" s="131" t="s">
        <v>154</v>
      </c>
      <c r="G3" s="131" t="s">
        <v>155</v>
      </c>
      <c r="H3" s="131" t="s">
        <v>156</v>
      </c>
      <c r="I3" s="132" t="s">
        <v>169</v>
      </c>
      <c r="J3" s="57"/>
    </row>
    <row r="4" spans="1:10" ht="42.6" customHeight="1" x14ac:dyDescent="0.45">
      <c r="A4" s="139" t="s">
        <v>113</v>
      </c>
      <c r="B4" s="58"/>
      <c r="C4" s="59"/>
      <c r="D4" s="60"/>
      <c r="E4" s="133">
        <f>ROUNDDOWN(D4*3/4,-3)</f>
        <v>0</v>
      </c>
      <c r="F4" s="133" t="str">
        <f>IF($C4="","",VLOOKUP($C4,リスト!$K$2:$L$13,2,0))</f>
        <v/>
      </c>
      <c r="G4" s="133">
        <f>IF(F4&gt;E4,E4,F4)</f>
        <v>0</v>
      </c>
      <c r="H4" s="61"/>
      <c r="I4" s="136">
        <f>G4*H4</f>
        <v>0</v>
      </c>
      <c r="J4" s="62"/>
    </row>
    <row r="5" spans="1:10" ht="42.6" customHeight="1" x14ac:dyDescent="0.45">
      <c r="A5" s="140" t="s">
        <v>114</v>
      </c>
      <c r="B5" s="58"/>
      <c r="C5" s="59"/>
      <c r="D5" s="60"/>
      <c r="E5" s="133">
        <f t="shared" ref="E5:E11" si="0">ROUNDDOWN(D5*3/4,-3)</f>
        <v>0</v>
      </c>
      <c r="F5" s="133" t="str">
        <f>IF($C5="","",VLOOKUP($C5,リスト!$K$2:$L$13,2,0))</f>
        <v/>
      </c>
      <c r="G5" s="133">
        <f t="shared" ref="G5:G11" si="1">IF(F5&gt;E5,E5,F5)</f>
        <v>0</v>
      </c>
      <c r="H5" s="61"/>
      <c r="I5" s="136">
        <f t="shared" ref="I5:I11" si="2">G5*H5</f>
        <v>0</v>
      </c>
      <c r="J5" s="62"/>
    </row>
    <row r="6" spans="1:10" ht="42.6" customHeight="1" x14ac:dyDescent="0.45">
      <c r="A6" s="140" t="s">
        <v>115</v>
      </c>
      <c r="B6" s="58"/>
      <c r="C6" s="59"/>
      <c r="D6" s="60"/>
      <c r="E6" s="133">
        <f t="shared" si="0"/>
        <v>0</v>
      </c>
      <c r="F6" s="133" t="str">
        <f>IF($C6="","",VLOOKUP($C6,リスト!$K$2:$L$13,2,0))</f>
        <v/>
      </c>
      <c r="G6" s="133">
        <f t="shared" si="1"/>
        <v>0</v>
      </c>
      <c r="H6" s="61"/>
      <c r="I6" s="136">
        <f t="shared" si="2"/>
        <v>0</v>
      </c>
      <c r="J6" s="62"/>
    </row>
    <row r="7" spans="1:10" ht="42.6" customHeight="1" x14ac:dyDescent="0.45">
      <c r="A7" s="140" t="s">
        <v>116</v>
      </c>
      <c r="B7" s="58"/>
      <c r="C7" s="59"/>
      <c r="D7" s="60"/>
      <c r="E7" s="133">
        <f t="shared" si="0"/>
        <v>0</v>
      </c>
      <c r="F7" s="133" t="str">
        <f>IF($C7="","",VLOOKUP($C7,リスト!$K$2:$L$13,2,0))</f>
        <v/>
      </c>
      <c r="G7" s="133">
        <f t="shared" si="1"/>
        <v>0</v>
      </c>
      <c r="H7" s="61"/>
      <c r="I7" s="136">
        <f t="shared" si="2"/>
        <v>0</v>
      </c>
      <c r="J7" s="62"/>
    </row>
    <row r="8" spans="1:10" ht="42.6" customHeight="1" x14ac:dyDescent="0.45">
      <c r="A8" s="141" t="s">
        <v>117</v>
      </c>
      <c r="B8" s="63"/>
      <c r="C8" s="64"/>
      <c r="D8" s="65"/>
      <c r="E8" s="134">
        <f>ROUNDDOWN(D8*3/4,-3)</f>
        <v>0</v>
      </c>
      <c r="F8" s="134" t="str">
        <f>IF($C8="","",VLOOKUP($C8,リスト!$K$2:$L$13,2,0))</f>
        <v/>
      </c>
      <c r="G8" s="134">
        <f t="shared" si="1"/>
        <v>0</v>
      </c>
      <c r="H8" s="66"/>
      <c r="I8" s="137">
        <f t="shared" si="2"/>
        <v>0</v>
      </c>
      <c r="J8" s="62"/>
    </row>
    <row r="9" spans="1:10" ht="42.6" customHeight="1" thickBot="1" x14ac:dyDescent="0.5">
      <c r="A9" s="142" t="s">
        <v>126</v>
      </c>
      <c r="B9" s="67"/>
      <c r="C9" s="68"/>
      <c r="D9" s="69"/>
      <c r="E9" s="135">
        <f t="shared" ref="E9" si="3">ROUNDDOWN(D9*3/4,-3)</f>
        <v>0</v>
      </c>
      <c r="F9" s="135" t="str">
        <f>IF($C9="","",VLOOKUP($C9,リスト!$K$2:$L$13,2,0))</f>
        <v/>
      </c>
      <c r="G9" s="135">
        <f t="shared" si="1"/>
        <v>0</v>
      </c>
      <c r="H9" s="70"/>
      <c r="I9" s="138">
        <f t="shared" si="2"/>
        <v>0</v>
      </c>
      <c r="J9" s="62"/>
    </row>
    <row r="10" spans="1:10" ht="16.8" customHeight="1" thickBot="1" x14ac:dyDescent="0.5">
      <c r="A10" s="143" t="s">
        <v>142</v>
      </c>
      <c r="B10" s="144"/>
      <c r="C10" s="144"/>
      <c r="D10" s="144"/>
      <c r="E10" s="144"/>
      <c r="F10" s="144"/>
      <c r="G10" s="144"/>
      <c r="H10" s="144"/>
      <c r="I10" s="145"/>
      <c r="J10" s="62"/>
    </row>
    <row r="11" spans="1:10" ht="42.6" customHeight="1" thickBot="1" x14ac:dyDescent="0.5">
      <c r="A11" s="146" t="s">
        <v>127</v>
      </c>
      <c r="B11" s="71"/>
      <c r="C11" s="72"/>
      <c r="D11" s="73"/>
      <c r="E11" s="147">
        <f t="shared" si="0"/>
        <v>0</v>
      </c>
      <c r="F11" s="147" t="str">
        <f>IF($C11="","",IF($C11="介護業務支援（介護ソフト・ライセンスあり）",VLOOKUP(基本情報9!$C$9,リスト!$M$2:$N$5,2),2500000))</f>
        <v/>
      </c>
      <c r="G11" s="147">
        <f t="shared" si="1"/>
        <v>0</v>
      </c>
      <c r="H11" s="74"/>
      <c r="I11" s="148">
        <f t="shared" si="2"/>
        <v>0</v>
      </c>
      <c r="J11" s="56"/>
    </row>
    <row r="12" spans="1:10" ht="55.8" customHeight="1" thickBot="1" x14ac:dyDescent="0.5">
      <c r="A12" s="75"/>
      <c r="B12" s="76"/>
      <c r="C12" s="76"/>
      <c r="D12" s="76"/>
      <c r="E12" s="77"/>
      <c r="F12" s="77"/>
      <c r="G12" s="149" t="s">
        <v>143</v>
      </c>
      <c r="H12" s="150">
        <f ca="1">SUM(H4:H9)-SUMIF($C$4:$H$9,"その他（ソフト・インカム）",H4:H9)-SUMIF($C$4:$H$9,"導入機器等と一体的に使用するための情報端末",H4:H9)</f>
        <v>0</v>
      </c>
      <c r="I12" s="151">
        <f>SUM(I4:I11)</f>
        <v>0</v>
      </c>
      <c r="J12" s="56"/>
    </row>
    <row r="13" spans="1:10" ht="55.8" customHeight="1" thickBot="1" x14ac:dyDescent="0.5">
      <c r="A13" s="78"/>
      <c r="B13" s="77"/>
      <c r="F13" s="152" t="s">
        <v>128</v>
      </c>
      <c r="G13" s="154" t="s">
        <v>163</v>
      </c>
      <c r="H13" s="154" t="s">
        <v>164</v>
      </c>
      <c r="I13" s="155" t="s">
        <v>165</v>
      </c>
      <c r="J13" s="79" t="s">
        <v>118</v>
      </c>
    </row>
    <row r="14" spans="1:10" ht="61.2" customHeight="1" thickBot="1" x14ac:dyDescent="0.5">
      <c r="A14" s="78"/>
      <c r="B14" s="80"/>
      <c r="C14" s="80"/>
      <c r="D14" s="80"/>
      <c r="E14" s="80"/>
      <c r="F14" s="153">
        <f>IF(基本情報9!$C$12="はい",50000,0)</f>
        <v>0</v>
      </c>
      <c r="G14" s="81"/>
      <c r="H14" s="156">
        <f>G14-I12+F14</f>
        <v>0</v>
      </c>
      <c r="I14" s="157">
        <f>IF((G14&lt;I12+F14),G14,I12+F14)</f>
        <v>0</v>
      </c>
      <c r="J14" s="82" t="str">
        <f ca="1">IF((J1&lt;H12),"NG","OK")</f>
        <v>OK</v>
      </c>
    </row>
    <row r="15" spans="1:10" ht="21.6" customHeight="1" thickBot="1" x14ac:dyDescent="0.5">
      <c r="A15" s="83"/>
      <c r="B15" s="84"/>
      <c r="C15" s="84"/>
      <c r="D15" s="84"/>
      <c r="E15" s="84"/>
      <c r="F15" s="85"/>
      <c r="G15" s="86"/>
      <c r="H15" s="86"/>
      <c r="I15" s="86"/>
      <c r="J15" s="86"/>
    </row>
    <row r="16" spans="1:10" ht="49.2" customHeight="1" thickTop="1" thickBot="1" x14ac:dyDescent="0.5">
      <c r="A16" s="158" t="s">
        <v>130</v>
      </c>
      <c r="B16" s="125"/>
      <c r="C16" s="159"/>
      <c r="D16" s="1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80"/>
      <c r="F16" s="77"/>
    </row>
    <row r="17" spans="1:10" ht="55.2" customHeight="1" thickBot="1" x14ac:dyDescent="0.5">
      <c r="A17" s="128" t="s">
        <v>112</v>
      </c>
      <c r="B17" s="160" t="s">
        <v>157</v>
      </c>
      <c r="C17" s="161" t="s">
        <v>158</v>
      </c>
      <c r="D17" s="162" t="s">
        <v>159</v>
      </c>
      <c r="E17" s="163" t="s">
        <v>160</v>
      </c>
      <c r="F17" s="164" t="s">
        <v>161</v>
      </c>
      <c r="G17" s="87"/>
    </row>
    <row r="18" spans="1:10" ht="46.8" customHeight="1" thickBot="1" x14ac:dyDescent="0.5">
      <c r="A18" s="168" t="s">
        <v>132</v>
      </c>
      <c r="B18" s="88"/>
      <c r="C18" s="179" t="s">
        <v>174</v>
      </c>
      <c r="D18" s="89"/>
      <c r="E18" s="90"/>
      <c r="F18" s="165" cm="1">
        <f t="array" ref="F18">SUM(D18:D23*E18:E23,D28,IF(D25*3/4&lt;100000,D25*E25,133334*E25),IF(D26*3/4&lt;100000,D26*E26,133334*E26))</f>
        <v>0</v>
      </c>
    </row>
    <row r="19" spans="1:10" ht="23.4" customHeight="1" thickBot="1" x14ac:dyDescent="0.5">
      <c r="A19" s="143" t="s">
        <v>137</v>
      </c>
      <c r="B19" s="144"/>
      <c r="C19" s="144"/>
      <c r="D19" s="144"/>
      <c r="E19" s="145"/>
      <c r="F19" s="166"/>
    </row>
    <row r="20" spans="1:10" ht="46.8" customHeight="1" x14ac:dyDescent="0.45">
      <c r="A20" s="169" t="s">
        <v>133</v>
      </c>
      <c r="B20" s="91"/>
      <c r="C20" s="92"/>
      <c r="D20" s="93"/>
      <c r="E20" s="94"/>
      <c r="F20" s="166"/>
    </row>
    <row r="21" spans="1:10" ht="46.8" customHeight="1" x14ac:dyDescent="0.45">
      <c r="A21" s="170" t="s">
        <v>115</v>
      </c>
      <c r="B21" s="95"/>
      <c r="C21" s="96"/>
      <c r="D21" s="97"/>
      <c r="E21" s="98"/>
      <c r="F21" s="166"/>
    </row>
    <row r="22" spans="1:10" ht="46.8" customHeight="1" x14ac:dyDescent="0.45">
      <c r="A22" s="170" t="s">
        <v>116</v>
      </c>
      <c r="B22" s="95"/>
      <c r="C22" s="96"/>
      <c r="D22" s="97"/>
      <c r="E22" s="98"/>
      <c r="F22" s="166"/>
    </row>
    <row r="23" spans="1:10" ht="46.8" customHeight="1" thickBot="1" x14ac:dyDescent="0.5">
      <c r="A23" s="171" t="s">
        <v>134</v>
      </c>
      <c r="B23" s="99"/>
      <c r="C23" s="100"/>
      <c r="D23" s="101"/>
      <c r="E23" s="102"/>
      <c r="F23" s="166"/>
    </row>
    <row r="24" spans="1:10" ht="21" customHeight="1" thickBot="1" x14ac:dyDescent="0.5">
      <c r="A24" s="143" t="s">
        <v>138</v>
      </c>
      <c r="B24" s="144"/>
      <c r="C24" s="144"/>
      <c r="D24" s="144"/>
      <c r="E24" s="145"/>
      <c r="F24" s="166"/>
      <c r="G24" s="103"/>
    </row>
    <row r="25" spans="1:10" ht="46.8" customHeight="1" thickBot="1" x14ac:dyDescent="0.5">
      <c r="A25" s="172" t="s">
        <v>126</v>
      </c>
      <c r="B25" s="104"/>
      <c r="C25" s="105"/>
      <c r="D25" s="106"/>
      <c r="E25" s="107"/>
      <c r="F25" s="166"/>
      <c r="G25" s="175" t="s">
        <v>162</v>
      </c>
      <c r="H25" s="176" t="s">
        <v>128</v>
      </c>
      <c r="I25" s="178" t="s">
        <v>166</v>
      </c>
      <c r="J25" s="175" t="s">
        <v>168</v>
      </c>
    </row>
    <row r="26" spans="1:10" ht="46.8" customHeight="1" thickBot="1" x14ac:dyDescent="0.5">
      <c r="A26" s="173" t="s">
        <v>127</v>
      </c>
      <c r="B26" s="108"/>
      <c r="C26" s="109"/>
      <c r="D26" s="110"/>
      <c r="E26" s="111"/>
      <c r="F26" s="166"/>
      <c r="G26" s="177">
        <f>ROUNDDOWN(F18*3/4,-3)</f>
        <v>0</v>
      </c>
      <c r="H26" s="153">
        <f>IF(基本情報9!$C$12="はい",50000,0)</f>
        <v>0</v>
      </c>
      <c r="I26" s="112"/>
      <c r="J26" s="177">
        <f>I26-G26+H26</f>
        <v>0</v>
      </c>
    </row>
    <row r="27" spans="1:10" ht="18" customHeight="1" thickBot="1" x14ac:dyDescent="0.5">
      <c r="A27" s="143" t="s">
        <v>140</v>
      </c>
      <c r="B27" s="144"/>
      <c r="C27" s="144"/>
      <c r="D27" s="144"/>
      <c r="E27" s="145"/>
      <c r="F27" s="166"/>
      <c r="J27" s="155" t="s">
        <v>167</v>
      </c>
    </row>
    <row r="28" spans="1:10" ht="46.8" customHeight="1" thickBot="1" x14ac:dyDescent="0.5">
      <c r="A28" s="173" t="s">
        <v>139</v>
      </c>
      <c r="B28" s="104"/>
      <c r="C28" s="105"/>
      <c r="D28" s="106"/>
      <c r="E28" s="174" t="s">
        <v>141</v>
      </c>
      <c r="F28" s="167"/>
      <c r="J28" s="157">
        <f>IF((I26&lt;G26+H26),I26,G26)</f>
        <v>0</v>
      </c>
    </row>
    <row r="29" spans="1:10" ht="49.8" customHeight="1" x14ac:dyDescent="0.45">
      <c r="I29" s="113" t="s">
        <v>119</v>
      </c>
      <c r="J29" s="114" t="s">
        <v>120</v>
      </c>
    </row>
    <row r="30" spans="1:10" ht="49.8" customHeight="1" x14ac:dyDescent="0.45">
      <c r="I30" s="115">
        <v>1</v>
      </c>
      <c r="J30" s="116">
        <f>IF(F1="介護テクノロジーの導入支援",ROUNDUP(I14*I30,-3),ROUNDUP(J28*I30,-3))</f>
        <v>0</v>
      </c>
    </row>
    <row r="31" spans="1:10" ht="49.8" customHeight="1" x14ac:dyDescent="0.45"/>
  </sheetData>
  <sheetProtection algorithmName="SHA-512" hashValue="JrGtLCMciwTLRCIeKlqIi/yArrpxhnmXy/swgsptIWN5uXnJRR3I7CFYxT8xoDd7ZhZsSmuMm/TW2Z8POG428g==" saltValue="k28Z2/HWBcEux/V6/DVh9Q==" spinCount="100000" sheet="1" objects="1" scenarios="1"/>
  <protectedRanges>
    <protectedRange algorithmName="SHA-512" hashValue="fN0WwrJaYnA+mV5hZUvSkoW13BeVQdV7aEzoXfTRmjbiVKGEMsBBccIWJ0GspyUbhBfEYgAaK8vgn/+qneD5OA==" saltValue="EXUmp8ZtLZEkRCdtcU6nRA==" spinCount="100000" sqref="B4:D9 C20:C23 C25:C26 C28 B11:D12" name="範囲3"/>
    <protectedRange sqref="B4:D9 H4:H11 C20:C23 C25:C26 C28 B11:D12" name="範囲1"/>
  </protectedRanges>
  <mergeCells count="5">
    <mergeCell ref="A10:I10"/>
    <mergeCell ref="F18:F28"/>
    <mergeCell ref="A19:E19"/>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102020-3DA0-4348-9821-40277C9A66C8}">
          <x14:formula1>
            <xm:f>リスト!$K$14:$K$15</xm:f>
          </x14:formula1>
          <xm:sqref>C11</xm:sqref>
        </x14:dataValidation>
        <x14:dataValidation type="list" allowBlank="1" showInputMessage="1" showErrorMessage="1" xr:uid="{CD21E98E-89B0-4C43-9251-631760AA9434}">
          <x14:formula1>
            <xm:f>リスト!$K$2:$K$12</xm:f>
          </x14:formula1>
          <xm:sqref>C4:C8 C20:C23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55C22-2A49-49A1-A361-4F6A5B515188}">
  <sheetPr>
    <tabColor rgb="FFCCFFFF"/>
    <pageSetUpPr fitToPage="1"/>
  </sheetPr>
  <dimension ref="A1:E28"/>
  <sheetViews>
    <sheetView tabSelected="1" view="pageBreakPreview" topLeftCell="A7" zoomScaleNormal="100" zoomScaleSheetLayoutView="100" workbookViewId="0">
      <selection activeCell="C9" sqref="C9:E9"/>
    </sheetView>
  </sheetViews>
  <sheetFormatPr defaultRowHeight="13.2" x14ac:dyDescent="0.45"/>
  <cols>
    <col min="1" max="1" width="3.19921875" style="17" bestFit="1" customWidth="1"/>
    <col min="2" max="2" width="43" style="17" customWidth="1"/>
    <col min="3" max="3" width="12.5" style="17" customWidth="1"/>
    <col min="4" max="4" width="11.8984375" style="17" customWidth="1"/>
    <col min="5" max="5" width="31.69921875" style="17" customWidth="1"/>
    <col min="6" max="6" width="20.796875" style="17" customWidth="1"/>
    <col min="7" max="16384" width="8.796875" style="17"/>
  </cols>
  <sheetData>
    <row r="1" spans="1:5" ht="25.2" customHeight="1" thickBot="1" x14ac:dyDescent="0.5">
      <c r="A1" s="34"/>
      <c r="B1" s="34" t="s">
        <v>92</v>
      </c>
      <c r="C1" s="34">
        <v>10</v>
      </c>
      <c r="D1" s="34"/>
      <c r="E1" s="34"/>
    </row>
    <row r="2" spans="1:5" ht="20.399999999999999" customHeight="1" thickTop="1" thickBot="1" x14ac:dyDescent="0.5">
      <c r="A2" s="35" t="s">
        <v>92</v>
      </c>
      <c r="B2" s="36"/>
      <c r="C2" s="36"/>
      <c r="D2" s="36"/>
      <c r="E2" s="37"/>
    </row>
    <row r="3" spans="1:5" ht="31.8" customHeight="1" thickTop="1" x14ac:dyDescent="0.45">
      <c r="A3" s="38">
        <v>1</v>
      </c>
      <c r="B3" s="39" t="s">
        <v>9</v>
      </c>
      <c r="C3" s="18"/>
      <c r="D3" s="19"/>
      <c r="E3" s="20"/>
    </row>
    <row r="4" spans="1:5" ht="31.8" customHeight="1" x14ac:dyDescent="0.45">
      <c r="A4" s="40">
        <v>2</v>
      </c>
      <c r="B4" s="41" t="s">
        <v>10</v>
      </c>
      <c r="C4" s="21"/>
      <c r="D4" s="22"/>
      <c r="E4" s="23"/>
    </row>
    <row r="5" spans="1:5" ht="31.8" customHeight="1" x14ac:dyDescent="0.45">
      <c r="A5" s="42">
        <v>3</v>
      </c>
      <c r="B5" s="41" t="s">
        <v>76</v>
      </c>
      <c r="C5" s="21"/>
      <c r="D5" s="22"/>
      <c r="E5" s="23"/>
    </row>
    <row r="6" spans="1:5" ht="31.8" customHeight="1" x14ac:dyDescent="0.45">
      <c r="A6" s="43"/>
      <c r="B6" s="41" t="s">
        <v>77</v>
      </c>
      <c r="C6" s="21"/>
      <c r="D6" s="22"/>
      <c r="E6" s="23"/>
    </row>
    <row r="7" spans="1:5" ht="31.8" customHeight="1" x14ac:dyDescent="0.45">
      <c r="A7" s="44">
        <v>4</v>
      </c>
      <c r="B7" s="45" t="s">
        <v>131</v>
      </c>
      <c r="C7" s="21"/>
      <c r="D7" s="22"/>
      <c r="E7" s="23"/>
    </row>
    <row r="8" spans="1:5" ht="31.8" customHeight="1" x14ac:dyDescent="0.45">
      <c r="A8" s="40">
        <v>5</v>
      </c>
      <c r="B8" s="45" t="s">
        <v>84</v>
      </c>
      <c r="C8" s="21"/>
      <c r="D8" s="22"/>
      <c r="E8" s="23"/>
    </row>
    <row r="9" spans="1:5" ht="31.8" customHeight="1" x14ac:dyDescent="0.45">
      <c r="A9" s="46">
        <v>6</v>
      </c>
      <c r="B9" s="47" t="s">
        <v>83</v>
      </c>
      <c r="C9" s="24"/>
      <c r="D9" s="25"/>
      <c r="E9" s="26"/>
    </row>
    <row r="10" spans="1:5" ht="31.8" customHeight="1" thickBot="1" x14ac:dyDescent="0.5">
      <c r="A10" s="48">
        <v>7</v>
      </c>
      <c r="B10" s="49" t="s">
        <v>108</v>
      </c>
      <c r="C10" s="27"/>
      <c r="D10" s="28"/>
      <c r="E10" s="29"/>
    </row>
    <row r="11" spans="1:5" ht="24" customHeight="1" thickTop="1" thickBot="1" x14ac:dyDescent="0.5">
      <c r="A11" s="35" t="s">
        <v>93</v>
      </c>
      <c r="B11" s="36"/>
      <c r="C11" s="36"/>
      <c r="D11" s="36"/>
      <c r="E11" s="37"/>
    </row>
    <row r="12" spans="1:5" ht="42.6" customHeight="1" thickTop="1" x14ac:dyDescent="0.45">
      <c r="A12" s="180">
        <v>8</v>
      </c>
      <c r="B12" s="181" t="s">
        <v>90</v>
      </c>
      <c r="C12" s="182"/>
      <c r="D12" s="183"/>
      <c r="E12" s="184" t="str">
        <f>IF(COUNTIF(リスト!$B$67:$B$82,$C$6)&gt;0,"【回答任意】","【回答不要】")</f>
        <v>【回答不要】</v>
      </c>
    </row>
    <row r="13" spans="1:5" ht="19.2" customHeight="1" x14ac:dyDescent="0.45">
      <c r="A13" s="50"/>
      <c r="B13" s="51" t="s">
        <v>91</v>
      </c>
      <c r="C13" s="24"/>
      <c r="D13" s="30"/>
      <c r="E13" s="53" t="s">
        <v>111</v>
      </c>
    </row>
    <row r="14" spans="1:5" ht="19.2" customHeight="1" x14ac:dyDescent="0.45">
      <c r="A14" s="50"/>
      <c r="B14" s="52"/>
      <c r="C14" s="24"/>
      <c r="D14" s="30"/>
      <c r="E14" s="54"/>
    </row>
    <row r="15" spans="1:5" ht="19.2" customHeight="1" x14ac:dyDescent="0.45">
      <c r="A15" s="50"/>
      <c r="B15" s="52"/>
      <c r="C15" s="24"/>
      <c r="D15" s="30"/>
      <c r="E15" s="54"/>
    </row>
    <row r="16" spans="1:5" ht="19.2" customHeight="1" x14ac:dyDescent="0.45">
      <c r="A16" s="50"/>
      <c r="B16" s="52"/>
      <c r="C16" s="24"/>
      <c r="D16" s="30"/>
      <c r="E16" s="54"/>
    </row>
    <row r="17" spans="1:5" ht="19.2" customHeight="1" thickBot="1" x14ac:dyDescent="0.5">
      <c r="A17" s="185"/>
      <c r="B17" s="186"/>
      <c r="C17" s="187"/>
      <c r="D17" s="188"/>
      <c r="E17" s="189"/>
    </row>
    <row r="18" spans="1:5" ht="31.2" customHeight="1" x14ac:dyDescent="0.45"/>
    <row r="19" spans="1:5" ht="31.2" customHeight="1" x14ac:dyDescent="0.45"/>
    <row r="20" spans="1:5" ht="31.2" customHeight="1" x14ac:dyDescent="0.45"/>
    <row r="21" spans="1:5" ht="31.2" customHeight="1" x14ac:dyDescent="0.45"/>
    <row r="22" spans="1:5" ht="31.2" customHeight="1" x14ac:dyDescent="0.45"/>
    <row r="23" spans="1:5" ht="31.2" customHeight="1" x14ac:dyDescent="0.45"/>
    <row r="24" spans="1:5" ht="31.2" customHeight="1" x14ac:dyDescent="0.45"/>
    <row r="25" spans="1:5" ht="31.2" customHeight="1" x14ac:dyDescent="0.45"/>
    <row r="26" spans="1:5" ht="31.2" customHeight="1" x14ac:dyDescent="0.45"/>
    <row r="27" spans="1:5" ht="31.2" customHeight="1" x14ac:dyDescent="0.45"/>
    <row r="28" spans="1:5" ht="31.2" customHeight="1" x14ac:dyDescent="0.45"/>
  </sheetData>
  <sheetProtection algorithmName="SHA-512" hashValue="cY5KQe8hhkZh3q41VTFbVdI7nAXnSshBUZH0hmnw33vVY40bd7rxgYQZ8DC3LYqzhQdT5FcDaeLP33BA4SFc9w==" saltValue="DH+kPp2bDTKr9ERFXmtZng==" spinCount="100000" sheet="1" objects="1" scenarios="1"/>
  <mergeCells count="20">
    <mergeCell ref="C14:D14"/>
    <mergeCell ref="C15:D15"/>
    <mergeCell ref="C16:D16"/>
    <mergeCell ref="C17:D17"/>
    <mergeCell ref="C7:E7"/>
    <mergeCell ref="C8:E8"/>
    <mergeCell ref="C9:E9"/>
    <mergeCell ref="C10:E10"/>
    <mergeCell ref="A11:E11"/>
    <mergeCell ref="A12:A17"/>
    <mergeCell ref="C12:D12"/>
    <mergeCell ref="B13:B17"/>
    <mergeCell ref="C13:D13"/>
    <mergeCell ref="E13:E17"/>
    <mergeCell ref="A2:E2"/>
    <mergeCell ref="C3:E3"/>
    <mergeCell ref="C4:E4"/>
    <mergeCell ref="A5:A6"/>
    <mergeCell ref="C5:E5"/>
    <mergeCell ref="C6:E6"/>
  </mergeCells>
  <phoneticPr fontId="1"/>
  <dataValidations count="1">
    <dataValidation type="list" allowBlank="1" showInputMessage="1" showErrorMessage="1" sqref="C12" xr:uid="{3C91EFCE-69C7-4F89-993E-46CBDE7AC18A}">
      <formula1>"はい,いいえ"</formula1>
    </dataValidation>
  </dataValidations>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5288611-1845-4F09-8496-EA30522D4AC9}">
          <x14:formula1>
            <xm:f>リスト!$D$1:$H$1</xm:f>
          </x14:formula1>
          <xm:sqref>C5:E5</xm:sqref>
        </x14:dataValidation>
        <x14:dataValidation type="list" allowBlank="1" showInputMessage="1" showErrorMessage="1" xr:uid="{0F3B8EDD-C4B7-4934-82F0-627432085827}">
          <x14:formula1>
            <xm:f>_xlfn.XLOOKUP($C$5,リスト!$D$1:$H$1,リスト!$D$2:$H$24)</xm:f>
          </x14:formula1>
          <xm:sqref>C6:E6</xm:sqref>
        </x14:dataValidation>
        <x14:dataValidation type="list" allowBlank="1" showInputMessage="1" showErrorMessage="1" xr:uid="{4825FD87-ECAC-4E5A-8D1B-27B9FA4EE259}">
          <x14:formula1>
            <xm:f>リスト!$M$2:$M$5</xm:f>
          </x14:formula1>
          <xm:sqref>C9:E9</xm:sqref>
        </x14:dataValidation>
        <x14:dataValidation type="list" allowBlank="1" showInputMessage="1" showErrorMessage="1" xr:uid="{ADB612B2-7378-45ED-B421-0A5FC4ECEB10}">
          <x14:formula1>
            <xm:f>リスト!$O$2:$O$3</xm:f>
          </x14:formula1>
          <xm:sqref>C10:E10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64F87-2726-46DB-8B70-DDFF1D93C749}">
  <sheetPr>
    <tabColor rgb="FFCCFFFF"/>
    <pageSetUpPr fitToPage="1"/>
  </sheetPr>
  <dimension ref="A1:J31"/>
  <sheetViews>
    <sheetView view="pageBreakPreview" zoomScale="80" zoomScaleNormal="80" zoomScaleSheetLayoutView="80" workbookViewId="0">
      <selection activeCell="B18" sqref="B18"/>
    </sheetView>
  </sheetViews>
  <sheetFormatPr defaultRowHeight="18" x14ac:dyDescent="0.45"/>
  <cols>
    <col min="1" max="1" width="7.5" style="55" bestFit="1" customWidth="1"/>
    <col min="2" max="6" width="28.69921875" style="55" customWidth="1"/>
    <col min="7" max="7" width="31" style="55" customWidth="1"/>
    <col min="8" max="8" width="20.3984375" style="55" bestFit="1" customWidth="1"/>
    <col min="9" max="9" width="28.69921875" style="55" customWidth="1"/>
    <col min="10" max="10" width="22.296875" style="55" customWidth="1"/>
    <col min="11" max="16384" width="8.796875" style="55"/>
  </cols>
  <sheetData>
    <row r="1" spans="1:10" ht="44.4" customHeight="1" thickBot="1" x14ac:dyDescent="0.5">
      <c r="A1" s="117" t="s">
        <v>144</v>
      </c>
      <c r="B1" s="118">
        <v>10</v>
      </c>
      <c r="C1" s="119" t="s">
        <v>145</v>
      </c>
      <c r="D1" s="120">
        <f>基本情報10!$C$3</f>
        <v>0</v>
      </c>
      <c r="E1" s="119" t="s">
        <v>146</v>
      </c>
      <c r="F1" s="121">
        <f>基本情報10!$C$10</f>
        <v>0</v>
      </c>
      <c r="G1" s="119" t="s">
        <v>147</v>
      </c>
      <c r="H1" s="122">
        <f>IF(F1="介護テクノロジーの導入支援",SUM(7500000,F11),10000000)</f>
        <v>10000000</v>
      </c>
      <c r="I1" s="119" t="s">
        <v>148</v>
      </c>
      <c r="J1" s="123">
        <f>ROUNDUP(基本情報10!C8/2,0)</f>
        <v>0</v>
      </c>
    </row>
    <row r="2" spans="1:10" ht="48.6" customHeight="1" thickBot="1" x14ac:dyDescent="0.5">
      <c r="A2" s="124" t="s">
        <v>129</v>
      </c>
      <c r="B2" s="125"/>
      <c r="C2" s="126"/>
      <c r="D2" s="127" t="str">
        <f>IF($F$1="介護テクノロジーの導入支援","※この表に入力してください。","※この表は入力不要です。パッケージ型の表に入力してください。")</f>
        <v>※この表は入力不要です。パッケージ型の表に入力してください。</v>
      </c>
      <c r="E2" s="56"/>
      <c r="F2" s="56"/>
      <c r="G2" s="56"/>
      <c r="H2" s="56"/>
      <c r="I2" s="56"/>
      <c r="J2" s="56"/>
    </row>
    <row r="3" spans="1:10" ht="61.8" customHeight="1" thickBot="1" x14ac:dyDescent="0.5">
      <c r="A3" s="128" t="s">
        <v>112</v>
      </c>
      <c r="B3" s="129" t="s">
        <v>150</v>
      </c>
      <c r="C3" s="130" t="s">
        <v>151</v>
      </c>
      <c r="D3" s="131" t="s">
        <v>152</v>
      </c>
      <c r="E3" s="131" t="s">
        <v>153</v>
      </c>
      <c r="F3" s="131" t="s">
        <v>154</v>
      </c>
      <c r="G3" s="131" t="s">
        <v>155</v>
      </c>
      <c r="H3" s="131" t="s">
        <v>156</v>
      </c>
      <c r="I3" s="132" t="s">
        <v>169</v>
      </c>
      <c r="J3" s="57"/>
    </row>
    <row r="4" spans="1:10" ht="42.6" customHeight="1" x14ac:dyDescent="0.45">
      <c r="A4" s="139" t="s">
        <v>113</v>
      </c>
      <c r="B4" s="58"/>
      <c r="C4" s="59"/>
      <c r="D4" s="60"/>
      <c r="E4" s="133">
        <f>ROUNDDOWN(D4*3/4,-3)</f>
        <v>0</v>
      </c>
      <c r="F4" s="133" t="str">
        <f>IF($C4="","",VLOOKUP($C4,リスト!$K$2:$L$13,2,0))</f>
        <v/>
      </c>
      <c r="G4" s="133">
        <f>IF(F4&gt;E4,E4,F4)</f>
        <v>0</v>
      </c>
      <c r="H4" s="61"/>
      <c r="I4" s="136">
        <f>G4*H4</f>
        <v>0</v>
      </c>
      <c r="J4" s="62"/>
    </row>
    <row r="5" spans="1:10" ht="42.6" customHeight="1" x14ac:dyDescent="0.45">
      <c r="A5" s="140" t="s">
        <v>114</v>
      </c>
      <c r="B5" s="58"/>
      <c r="C5" s="59"/>
      <c r="D5" s="60"/>
      <c r="E5" s="133">
        <f t="shared" ref="E5:E11" si="0">ROUNDDOWN(D5*3/4,-3)</f>
        <v>0</v>
      </c>
      <c r="F5" s="133" t="str">
        <f>IF($C5="","",VLOOKUP($C5,リスト!$K$2:$L$13,2,0))</f>
        <v/>
      </c>
      <c r="G5" s="133">
        <f t="shared" ref="G5:G11" si="1">IF(F5&gt;E5,E5,F5)</f>
        <v>0</v>
      </c>
      <c r="H5" s="61"/>
      <c r="I5" s="136">
        <f t="shared" ref="I5:I11" si="2">G5*H5</f>
        <v>0</v>
      </c>
      <c r="J5" s="62"/>
    </row>
    <row r="6" spans="1:10" ht="42.6" customHeight="1" x14ac:dyDescent="0.45">
      <c r="A6" s="140" t="s">
        <v>115</v>
      </c>
      <c r="B6" s="58"/>
      <c r="C6" s="59"/>
      <c r="D6" s="60"/>
      <c r="E6" s="133">
        <f t="shared" si="0"/>
        <v>0</v>
      </c>
      <c r="F6" s="133" t="str">
        <f>IF($C6="","",VLOOKUP($C6,リスト!$K$2:$L$13,2,0))</f>
        <v/>
      </c>
      <c r="G6" s="133">
        <f t="shared" si="1"/>
        <v>0</v>
      </c>
      <c r="H6" s="61"/>
      <c r="I6" s="136">
        <f t="shared" si="2"/>
        <v>0</v>
      </c>
      <c r="J6" s="62"/>
    </row>
    <row r="7" spans="1:10" ht="42.6" customHeight="1" x14ac:dyDescent="0.45">
      <c r="A7" s="140" t="s">
        <v>116</v>
      </c>
      <c r="B7" s="58"/>
      <c r="C7" s="59"/>
      <c r="D7" s="60"/>
      <c r="E7" s="133">
        <f t="shared" si="0"/>
        <v>0</v>
      </c>
      <c r="F7" s="133" t="str">
        <f>IF($C7="","",VLOOKUP($C7,リスト!$K$2:$L$13,2,0))</f>
        <v/>
      </c>
      <c r="G7" s="133">
        <f t="shared" si="1"/>
        <v>0</v>
      </c>
      <c r="H7" s="61"/>
      <c r="I7" s="136">
        <f t="shared" si="2"/>
        <v>0</v>
      </c>
      <c r="J7" s="62"/>
    </row>
    <row r="8" spans="1:10" ht="42.6" customHeight="1" x14ac:dyDescent="0.45">
      <c r="A8" s="141" t="s">
        <v>117</v>
      </c>
      <c r="B8" s="63"/>
      <c r="C8" s="64"/>
      <c r="D8" s="65"/>
      <c r="E8" s="134">
        <f>ROUNDDOWN(D8*3/4,-3)</f>
        <v>0</v>
      </c>
      <c r="F8" s="134" t="str">
        <f>IF($C8="","",VLOOKUP($C8,リスト!$K$2:$L$13,2,0))</f>
        <v/>
      </c>
      <c r="G8" s="134">
        <f t="shared" si="1"/>
        <v>0</v>
      </c>
      <c r="H8" s="66"/>
      <c r="I8" s="137">
        <f t="shared" si="2"/>
        <v>0</v>
      </c>
      <c r="J8" s="62"/>
    </row>
    <row r="9" spans="1:10" ht="42.6" customHeight="1" thickBot="1" x14ac:dyDescent="0.5">
      <c r="A9" s="142" t="s">
        <v>126</v>
      </c>
      <c r="B9" s="67"/>
      <c r="C9" s="68"/>
      <c r="D9" s="69"/>
      <c r="E9" s="135">
        <f t="shared" ref="E9" si="3">ROUNDDOWN(D9*3/4,-3)</f>
        <v>0</v>
      </c>
      <c r="F9" s="135" t="str">
        <f>IF($C9="","",VLOOKUP($C9,リスト!$K$2:$L$13,2,0))</f>
        <v/>
      </c>
      <c r="G9" s="135">
        <f t="shared" si="1"/>
        <v>0</v>
      </c>
      <c r="H9" s="70"/>
      <c r="I9" s="138">
        <f t="shared" si="2"/>
        <v>0</v>
      </c>
      <c r="J9" s="62"/>
    </row>
    <row r="10" spans="1:10" ht="16.8" customHeight="1" thickBot="1" x14ac:dyDescent="0.5">
      <c r="A10" s="143" t="s">
        <v>142</v>
      </c>
      <c r="B10" s="144"/>
      <c r="C10" s="144"/>
      <c r="D10" s="144"/>
      <c r="E10" s="144"/>
      <c r="F10" s="144"/>
      <c r="G10" s="144"/>
      <c r="H10" s="144"/>
      <c r="I10" s="145"/>
      <c r="J10" s="62"/>
    </row>
    <row r="11" spans="1:10" ht="42.6" customHeight="1" thickBot="1" x14ac:dyDescent="0.5">
      <c r="A11" s="146" t="s">
        <v>127</v>
      </c>
      <c r="B11" s="71"/>
      <c r="C11" s="72"/>
      <c r="D11" s="73"/>
      <c r="E11" s="147">
        <f t="shared" si="0"/>
        <v>0</v>
      </c>
      <c r="F11" s="147" t="str">
        <f>IF($C11="","",IF($C11="介護業務支援（介護ソフト・ライセンスあり）",VLOOKUP(基本情報10!$C$9,リスト!$M$2:$N$5,2),2500000))</f>
        <v/>
      </c>
      <c r="G11" s="147">
        <f t="shared" si="1"/>
        <v>0</v>
      </c>
      <c r="H11" s="74"/>
      <c r="I11" s="148">
        <f t="shared" si="2"/>
        <v>0</v>
      </c>
      <c r="J11" s="56"/>
    </row>
    <row r="12" spans="1:10" ht="55.8" customHeight="1" thickBot="1" x14ac:dyDescent="0.5">
      <c r="A12" s="75"/>
      <c r="B12" s="76"/>
      <c r="C12" s="76"/>
      <c r="D12" s="76"/>
      <c r="E12" s="77"/>
      <c r="F12" s="77"/>
      <c r="G12" s="149" t="s">
        <v>143</v>
      </c>
      <c r="H12" s="150">
        <f ca="1">SUM(H4:H9)-SUMIF($C$4:$H$9,"その他（ソフト・インカム）",H4:H9)-SUMIF($C$4:$H$9,"導入機器等と一体的に使用するための情報端末",H4:H9)</f>
        <v>0</v>
      </c>
      <c r="I12" s="151">
        <f>SUM(I4:I11)</f>
        <v>0</v>
      </c>
      <c r="J12" s="56"/>
    </row>
    <row r="13" spans="1:10" ht="55.8" customHeight="1" thickBot="1" x14ac:dyDescent="0.5">
      <c r="A13" s="78"/>
      <c r="B13" s="77"/>
      <c r="F13" s="152" t="s">
        <v>128</v>
      </c>
      <c r="G13" s="154" t="s">
        <v>163</v>
      </c>
      <c r="H13" s="154" t="s">
        <v>164</v>
      </c>
      <c r="I13" s="155" t="s">
        <v>165</v>
      </c>
      <c r="J13" s="79" t="s">
        <v>118</v>
      </c>
    </row>
    <row r="14" spans="1:10" ht="61.2" customHeight="1" thickBot="1" x14ac:dyDescent="0.5">
      <c r="A14" s="78"/>
      <c r="B14" s="80"/>
      <c r="C14" s="80"/>
      <c r="D14" s="80"/>
      <c r="E14" s="80"/>
      <c r="F14" s="153">
        <f>IF(基本情報10!$C$12="はい",50000,0)</f>
        <v>0</v>
      </c>
      <c r="G14" s="81"/>
      <c r="H14" s="156">
        <f>G14-I12+F14</f>
        <v>0</v>
      </c>
      <c r="I14" s="157">
        <f>IF((G14&lt;I12+F14),G14,I12+F14)</f>
        <v>0</v>
      </c>
      <c r="J14" s="82" t="str">
        <f ca="1">IF((J1&lt;H12),"NG","OK")</f>
        <v>OK</v>
      </c>
    </row>
    <row r="15" spans="1:10" ht="21.6" customHeight="1" thickBot="1" x14ac:dyDescent="0.5">
      <c r="A15" s="83"/>
      <c r="B15" s="84"/>
      <c r="C15" s="84"/>
      <c r="D15" s="84"/>
      <c r="E15" s="84"/>
      <c r="F15" s="85"/>
      <c r="G15" s="86"/>
      <c r="H15" s="86"/>
      <c r="I15" s="86"/>
      <c r="J15" s="86"/>
    </row>
    <row r="16" spans="1:10" ht="49.2" customHeight="1" thickTop="1" thickBot="1" x14ac:dyDescent="0.5">
      <c r="A16" s="158" t="s">
        <v>130</v>
      </c>
      <c r="B16" s="125"/>
      <c r="C16" s="159"/>
      <c r="D16" s="1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80"/>
      <c r="F16" s="77"/>
    </row>
    <row r="17" spans="1:10" ht="55.2" customHeight="1" thickBot="1" x14ac:dyDescent="0.5">
      <c r="A17" s="128" t="s">
        <v>112</v>
      </c>
      <c r="B17" s="160" t="s">
        <v>157</v>
      </c>
      <c r="C17" s="161" t="s">
        <v>158</v>
      </c>
      <c r="D17" s="162" t="s">
        <v>159</v>
      </c>
      <c r="E17" s="163" t="s">
        <v>160</v>
      </c>
      <c r="F17" s="164" t="s">
        <v>161</v>
      </c>
      <c r="G17" s="87"/>
    </row>
    <row r="18" spans="1:10" ht="46.8" customHeight="1" thickBot="1" x14ac:dyDescent="0.5">
      <c r="A18" s="168" t="s">
        <v>132</v>
      </c>
      <c r="B18" s="88"/>
      <c r="C18" s="179" t="s">
        <v>174</v>
      </c>
      <c r="D18" s="89"/>
      <c r="E18" s="90"/>
      <c r="F18" s="165" cm="1">
        <f t="array" ref="F18">SUM(D18:D23*E18:E23,D28,IF(D25*3/4&lt;100000,D25*E25,133334*E25),IF(D26*3/4&lt;100000,D26*E26,133334*E26))</f>
        <v>0</v>
      </c>
    </row>
    <row r="19" spans="1:10" ht="23.4" customHeight="1" thickBot="1" x14ac:dyDescent="0.5">
      <c r="A19" s="143" t="s">
        <v>137</v>
      </c>
      <c r="B19" s="144"/>
      <c r="C19" s="144"/>
      <c r="D19" s="144"/>
      <c r="E19" s="145"/>
      <c r="F19" s="166"/>
    </row>
    <row r="20" spans="1:10" ht="46.8" customHeight="1" x14ac:dyDescent="0.45">
      <c r="A20" s="169" t="s">
        <v>133</v>
      </c>
      <c r="B20" s="91"/>
      <c r="C20" s="92"/>
      <c r="D20" s="93"/>
      <c r="E20" s="94"/>
      <c r="F20" s="166"/>
    </row>
    <row r="21" spans="1:10" ht="46.8" customHeight="1" x14ac:dyDescent="0.45">
      <c r="A21" s="170" t="s">
        <v>115</v>
      </c>
      <c r="B21" s="95"/>
      <c r="C21" s="96"/>
      <c r="D21" s="97"/>
      <c r="E21" s="98"/>
      <c r="F21" s="166"/>
    </row>
    <row r="22" spans="1:10" ht="46.8" customHeight="1" x14ac:dyDescent="0.45">
      <c r="A22" s="170" t="s">
        <v>116</v>
      </c>
      <c r="B22" s="95"/>
      <c r="C22" s="96"/>
      <c r="D22" s="97"/>
      <c r="E22" s="98"/>
      <c r="F22" s="166"/>
    </row>
    <row r="23" spans="1:10" ht="46.8" customHeight="1" thickBot="1" x14ac:dyDescent="0.5">
      <c r="A23" s="171" t="s">
        <v>134</v>
      </c>
      <c r="B23" s="99"/>
      <c r="C23" s="100"/>
      <c r="D23" s="101"/>
      <c r="E23" s="102"/>
      <c r="F23" s="166"/>
    </row>
    <row r="24" spans="1:10" ht="21" customHeight="1" thickBot="1" x14ac:dyDescent="0.5">
      <c r="A24" s="143" t="s">
        <v>138</v>
      </c>
      <c r="B24" s="144"/>
      <c r="C24" s="144"/>
      <c r="D24" s="144"/>
      <c r="E24" s="145"/>
      <c r="F24" s="166"/>
      <c r="G24" s="103"/>
    </row>
    <row r="25" spans="1:10" ht="46.8" customHeight="1" thickBot="1" x14ac:dyDescent="0.5">
      <c r="A25" s="172" t="s">
        <v>126</v>
      </c>
      <c r="B25" s="104"/>
      <c r="C25" s="105"/>
      <c r="D25" s="106"/>
      <c r="E25" s="107"/>
      <c r="F25" s="166"/>
      <c r="G25" s="175" t="s">
        <v>162</v>
      </c>
      <c r="H25" s="176" t="s">
        <v>128</v>
      </c>
      <c r="I25" s="178" t="s">
        <v>166</v>
      </c>
      <c r="J25" s="175" t="s">
        <v>168</v>
      </c>
    </row>
    <row r="26" spans="1:10" ht="46.8" customHeight="1" thickBot="1" x14ac:dyDescent="0.5">
      <c r="A26" s="173" t="s">
        <v>127</v>
      </c>
      <c r="B26" s="108"/>
      <c r="C26" s="109"/>
      <c r="D26" s="110"/>
      <c r="E26" s="111"/>
      <c r="F26" s="166"/>
      <c r="G26" s="177">
        <f>ROUNDDOWN(F18*3/4,-3)</f>
        <v>0</v>
      </c>
      <c r="H26" s="153">
        <f>IF(基本情報10!$C$12="はい",50000,0)</f>
        <v>0</v>
      </c>
      <c r="I26" s="112"/>
      <c r="J26" s="177">
        <f>I26-G26+H26</f>
        <v>0</v>
      </c>
    </row>
    <row r="27" spans="1:10" ht="18" customHeight="1" thickBot="1" x14ac:dyDescent="0.5">
      <c r="A27" s="143" t="s">
        <v>140</v>
      </c>
      <c r="B27" s="144"/>
      <c r="C27" s="144"/>
      <c r="D27" s="144"/>
      <c r="E27" s="145"/>
      <c r="F27" s="166"/>
      <c r="J27" s="155" t="s">
        <v>167</v>
      </c>
    </row>
    <row r="28" spans="1:10" ht="46.8" customHeight="1" thickBot="1" x14ac:dyDescent="0.5">
      <c r="A28" s="173" t="s">
        <v>139</v>
      </c>
      <c r="B28" s="104"/>
      <c r="C28" s="105"/>
      <c r="D28" s="106"/>
      <c r="E28" s="174" t="s">
        <v>141</v>
      </c>
      <c r="F28" s="167"/>
      <c r="J28" s="157">
        <f>IF((I26&lt;G26+H26),I26,G26)</f>
        <v>0</v>
      </c>
    </row>
    <row r="29" spans="1:10" ht="49.8" customHeight="1" x14ac:dyDescent="0.45">
      <c r="I29" s="113" t="s">
        <v>119</v>
      </c>
      <c r="J29" s="114" t="s">
        <v>120</v>
      </c>
    </row>
    <row r="30" spans="1:10" ht="49.8" customHeight="1" x14ac:dyDescent="0.45">
      <c r="I30" s="115">
        <v>1</v>
      </c>
      <c r="J30" s="116">
        <f>IF(F1="介護テクノロジーの導入支援",ROUNDUP(I14*I30,-3),ROUNDUP(J28*I30,-3))</f>
        <v>0</v>
      </c>
    </row>
    <row r="31" spans="1:10" ht="49.8" customHeight="1" x14ac:dyDescent="0.45"/>
  </sheetData>
  <sheetProtection algorithmName="SHA-512" hashValue="79s8Ym9zEdrR6yJ7LiViomOp8meVV0TrejF6HAd/YdD00P+3Eb5kNpcUUU5UUyLxRVsjrOblXE9lwLm6NGLAnw==" saltValue="t/kJ0z8bHYwYjfT4rymdrg==" spinCount="100000" sheet="1" objects="1" scenarios="1"/>
  <protectedRanges>
    <protectedRange algorithmName="SHA-512" hashValue="fN0WwrJaYnA+mV5hZUvSkoW13BeVQdV7aEzoXfTRmjbiVKGEMsBBccIWJ0GspyUbhBfEYgAaK8vgn/+qneD5OA==" saltValue="EXUmp8ZtLZEkRCdtcU6nRA==" spinCount="100000" sqref="B4:D9 C20:C23 C25:C26 C28 B11:D12" name="範囲3"/>
    <protectedRange sqref="B4:D9 H4:H11 C20:C23 C25:C26 C28 B11:D12" name="範囲1"/>
  </protectedRanges>
  <mergeCells count="5">
    <mergeCell ref="A10:I10"/>
    <mergeCell ref="F18:F28"/>
    <mergeCell ref="A19:E19"/>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9E8E321-8049-45DD-BC6F-DD94DC65805B}">
          <x14:formula1>
            <xm:f>リスト!$K$2:$K$12</xm:f>
          </x14:formula1>
          <xm:sqref>C4:C8 C20:C23</xm:sqref>
        </x14:dataValidation>
        <x14:dataValidation type="list" allowBlank="1" showInputMessage="1" showErrorMessage="1" xr:uid="{5477CD93-D920-4B73-86B7-9C8E8B7E7C69}">
          <x14:formula1>
            <xm:f>リスト!$K$14:$K$15</xm:f>
          </x14:formula1>
          <xm:sqref>C11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048D-D8C7-4CC6-87DE-5482DC4F4F83}">
  <dimension ref="A1:O82"/>
  <sheetViews>
    <sheetView workbookViewId="0">
      <selection activeCell="B9" sqref="B9"/>
    </sheetView>
  </sheetViews>
  <sheetFormatPr defaultRowHeight="18" x14ac:dyDescent="0.45"/>
  <cols>
    <col min="1" max="1" width="6" customWidth="1"/>
    <col min="2" max="2" width="45.5" customWidth="1"/>
    <col min="4" max="4" width="22.19921875" bestFit="1" customWidth="1"/>
    <col min="5" max="5" width="24.09765625" bestFit="1" customWidth="1"/>
    <col min="6" max="6" width="35.8984375" bestFit="1" customWidth="1"/>
    <col min="7" max="7" width="20.796875" customWidth="1"/>
    <col min="8" max="8" width="12.3984375" bestFit="1" customWidth="1"/>
    <col min="12" max="12" width="10.3984375" style="3" bestFit="1" customWidth="1"/>
    <col min="14" max="14" width="9.3984375" style="3" bestFit="1" customWidth="1"/>
  </cols>
  <sheetData>
    <row r="1" spans="1:15" x14ac:dyDescent="0.45">
      <c r="A1" s="4" t="s">
        <v>21</v>
      </c>
      <c r="B1" s="2" t="s">
        <v>0</v>
      </c>
      <c r="D1" t="s">
        <v>54</v>
      </c>
      <c r="E1" t="s">
        <v>55</v>
      </c>
      <c r="F1" t="s">
        <v>56</v>
      </c>
      <c r="G1" t="s">
        <v>57</v>
      </c>
      <c r="H1" t="s">
        <v>58</v>
      </c>
      <c r="I1" t="s">
        <v>78</v>
      </c>
      <c r="K1" t="s">
        <v>94</v>
      </c>
    </row>
    <row r="2" spans="1:15" x14ac:dyDescent="0.45">
      <c r="A2" s="4"/>
      <c r="B2" s="2" t="s">
        <v>59</v>
      </c>
      <c r="D2" s="2" t="s">
        <v>61</v>
      </c>
      <c r="E2" s="2" t="s">
        <v>13</v>
      </c>
      <c r="F2" s="2" t="s">
        <v>0</v>
      </c>
      <c r="G2" t="s">
        <v>38</v>
      </c>
      <c r="H2" s="2" t="s">
        <v>37</v>
      </c>
      <c r="I2" s="2" t="s">
        <v>79</v>
      </c>
      <c r="J2" s="2" t="s">
        <v>87</v>
      </c>
      <c r="K2" s="2" t="s">
        <v>95</v>
      </c>
      <c r="L2" s="3">
        <v>1000000</v>
      </c>
      <c r="M2" s="2" t="s">
        <v>79</v>
      </c>
      <c r="N2" s="3">
        <v>1000000</v>
      </c>
      <c r="O2" s="2" t="s">
        <v>109</v>
      </c>
    </row>
    <row r="3" spans="1:15" x14ac:dyDescent="0.45">
      <c r="A3" s="4"/>
      <c r="B3" s="2" t="s">
        <v>60</v>
      </c>
      <c r="D3" s="2" t="s">
        <v>23</v>
      </c>
      <c r="E3" s="2" t="s">
        <v>14</v>
      </c>
      <c r="F3" s="2" t="s">
        <v>59</v>
      </c>
      <c r="G3" t="s">
        <v>39</v>
      </c>
      <c r="H3" s="2" t="s">
        <v>28</v>
      </c>
      <c r="I3" s="2" t="s">
        <v>80</v>
      </c>
      <c r="J3" s="2" t="s">
        <v>88</v>
      </c>
      <c r="K3" s="2" t="s">
        <v>96</v>
      </c>
      <c r="L3" s="3">
        <v>300000</v>
      </c>
      <c r="M3" s="2" t="s">
        <v>80</v>
      </c>
      <c r="N3" s="3">
        <v>1500000</v>
      </c>
      <c r="O3" s="2" t="s">
        <v>110</v>
      </c>
    </row>
    <row r="4" spans="1:15" x14ac:dyDescent="0.45">
      <c r="A4" s="4"/>
      <c r="B4" s="2" t="s">
        <v>75</v>
      </c>
      <c r="D4" s="2" t="s">
        <v>24</v>
      </c>
      <c r="E4" s="2" t="s">
        <v>12</v>
      </c>
      <c r="F4" s="2" t="s">
        <v>60</v>
      </c>
      <c r="G4" t="s">
        <v>40</v>
      </c>
      <c r="H4" s="1" t="s">
        <v>74</v>
      </c>
      <c r="I4" s="2" t="s">
        <v>81</v>
      </c>
      <c r="K4" t="s">
        <v>97</v>
      </c>
      <c r="L4" s="3">
        <v>300000</v>
      </c>
      <c r="M4" s="2" t="s">
        <v>81</v>
      </c>
      <c r="N4" s="3">
        <v>2000000</v>
      </c>
    </row>
    <row r="5" spans="1:15" x14ac:dyDescent="0.45">
      <c r="A5" s="4"/>
      <c r="B5" s="1" t="s">
        <v>63</v>
      </c>
      <c r="D5" s="2" t="s">
        <v>25</v>
      </c>
      <c r="E5" s="2" t="s">
        <v>73</v>
      </c>
      <c r="F5" t="s">
        <v>34</v>
      </c>
      <c r="G5" t="s">
        <v>41</v>
      </c>
      <c r="H5" t="s">
        <v>22</v>
      </c>
      <c r="I5" s="2" t="s">
        <v>82</v>
      </c>
      <c r="K5" t="s">
        <v>98</v>
      </c>
      <c r="L5" s="3">
        <v>1000000</v>
      </c>
      <c r="M5" s="2" t="s">
        <v>82</v>
      </c>
      <c r="N5" s="3">
        <v>2500000</v>
      </c>
    </row>
    <row r="6" spans="1:15" x14ac:dyDescent="0.45">
      <c r="A6" s="4"/>
      <c r="B6" s="1" t="s">
        <v>64</v>
      </c>
      <c r="D6" s="2" t="s">
        <v>26</v>
      </c>
      <c r="E6" s="2" t="s">
        <v>15</v>
      </c>
      <c r="F6" t="s">
        <v>35</v>
      </c>
      <c r="G6" t="s">
        <v>42</v>
      </c>
      <c r="K6" t="s">
        <v>99</v>
      </c>
      <c r="L6" s="3">
        <v>300000</v>
      </c>
    </row>
    <row r="7" spans="1:15" x14ac:dyDescent="0.45">
      <c r="A7" s="4"/>
      <c r="B7" s="1" t="s">
        <v>65</v>
      </c>
      <c r="D7" s="2" t="s">
        <v>62</v>
      </c>
      <c r="E7" s="2" t="s">
        <v>63</v>
      </c>
      <c r="G7" t="s">
        <v>16</v>
      </c>
      <c r="K7" t="s">
        <v>100</v>
      </c>
      <c r="L7" s="3">
        <v>300000</v>
      </c>
    </row>
    <row r="8" spans="1:15" x14ac:dyDescent="0.45">
      <c r="A8" s="4"/>
      <c r="B8" s="1" t="s">
        <v>66</v>
      </c>
      <c r="D8" s="2" t="s">
        <v>27</v>
      </c>
      <c r="E8" s="2" t="s">
        <v>64</v>
      </c>
      <c r="G8" t="s">
        <v>43</v>
      </c>
      <c r="K8" t="s">
        <v>101</v>
      </c>
      <c r="L8" s="3">
        <v>300000</v>
      </c>
      <c r="N8"/>
    </row>
    <row r="9" spans="1:15" x14ac:dyDescent="0.45">
      <c r="A9" s="4"/>
      <c r="B9" s="1"/>
      <c r="D9" s="2" t="s">
        <v>29</v>
      </c>
      <c r="E9" s="2" t="s">
        <v>65</v>
      </c>
      <c r="G9" t="s">
        <v>44</v>
      </c>
      <c r="K9" t="s">
        <v>102</v>
      </c>
      <c r="L9" s="3">
        <v>300000</v>
      </c>
      <c r="N9"/>
    </row>
    <row r="10" spans="1:15" x14ac:dyDescent="0.45">
      <c r="A10" s="4"/>
      <c r="B10" s="1" t="s">
        <v>67</v>
      </c>
      <c r="D10" s="2" t="s">
        <v>31</v>
      </c>
      <c r="E10" s="2" t="s">
        <v>66</v>
      </c>
      <c r="G10" t="s">
        <v>45</v>
      </c>
      <c r="K10" t="s">
        <v>103</v>
      </c>
      <c r="L10" s="3">
        <v>300000</v>
      </c>
    </row>
    <row r="11" spans="1:15" x14ac:dyDescent="0.45">
      <c r="A11" s="4"/>
      <c r="B11" s="1" t="s">
        <v>68</v>
      </c>
      <c r="D11" s="2" t="s">
        <v>11</v>
      </c>
      <c r="E11" s="2" t="s">
        <v>67</v>
      </c>
      <c r="G11" t="s">
        <v>46</v>
      </c>
      <c r="K11" t="s">
        <v>104</v>
      </c>
      <c r="L11" s="3">
        <v>300000</v>
      </c>
    </row>
    <row r="12" spans="1:15" x14ac:dyDescent="0.45">
      <c r="A12" s="4"/>
      <c r="B12" s="2" t="s">
        <v>11</v>
      </c>
      <c r="D12" s="2" t="s">
        <v>30</v>
      </c>
      <c r="E12" s="2" t="s">
        <v>68</v>
      </c>
      <c r="G12" t="s">
        <v>47</v>
      </c>
      <c r="K12" t="s">
        <v>122</v>
      </c>
      <c r="L12" s="3">
        <v>300000</v>
      </c>
    </row>
    <row r="13" spans="1:15" x14ac:dyDescent="0.45">
      <c r="A13" s="4"/>
      <c r="B13" s="1" t="s">
        <v>12</v>
      </c>
      <c r="D13" s="2" t="s">
        <v>33</v>
      </c>
      <c r="E13" s="2" t="s">
        <v>69</v>
      </c>
      <c r="G13" t="s">
        <v>19</v>
      </c>
      <c r="K13" t="s">
        <v>107</v>
      </c>
      <c r="L13" s="3">
        <v>100000</v>
      </c>
    </row>
    <row r="14" spans="1:15" x14ac:dyDescent="0.45">
      <c r="A14" s="4"/>
      <c r="B14" s="1" t="s">
        <v>69</v>
      </c>
      <c r="D14" s="2" t="s">
        <v>32</v>
      </c>
      <c r="E14" s="2" t="s">
        <v>71</v>
      </c>
      <c r="G14" t="s">
        <v>48</v>
      </c>
      <c r="K14" t="s">
        <v>105</v>
      </c>
    </row>
    <row r="15" spans="1:15" x14ac:dyDescent="0.45">
      <c r="A15" s="4"/>
      <c r="B15" s="1" t="s">
        <v>70</v>
      </c>
      <c r="E15" s="2" t="s">
        <v>72</v>
      </c>
      <c r="G15" t="s">
        <v>49</v>
      </c>
      <c r="K15" t="s">
        <v>106</v>
      </c>
      <c r="L15" s="3">
        <v>2500000</v>
      </c>
    </row>
    <row r="16" spans="1:15" x14ac:dyDescent="0.45">
      <c r="A16" s="4"/>
      <c r="B16" s="1" t="s">
        <v>72</v>
      </c>
      <c r="E16" s="2" t="s">
        <v>85</v>
      </c>
      <c r="G16" t="s">
        <v>50</v>
      </c>
      <c r="K16" t="s">
        <v>136</v>
      </c>
    </row>
    <row r="17" spans="1:7" x14ac:dyDescent="0.45">
      <c r="A17" s="4"/>
      <c r="B17" s="2" t="s">
        <v>33</v>
      </c>
      <c r="E17" s="2" t="s">
        <v>86</v>
      </c>
      <c r="G17" t="s">
        <v>16</v>
      </c>
    </row>
    <row r="18" spans="1:7" x14ac:dyDescent="0.45">
      <c r="A18" s="4"/>
      <c r="B18" s="1" t="s">
        <v>73</v>
      </c>
      <c r="G18" t="s">
        <v>17</v>
      </c>
    </row>
    <row r="19" spans="1:7" x14ac:dyDescent="0.45">
      <c r="A19" s="4"/>
      <c r="B19" s="1" t="s">
        <v>13</v>
      </c>
      <c r="G19" t="s">
        <v>18</v>
      </c>
    </row>
    <row r="20" spans="1:7" x14ac:dyDescent="0.45">
      <c r="A20" s="4"/>
      <c r="B20" s="1" t="s">
        <v>14</v>
      </c>
      <c r="G20" t="s">
        <v>19</v>
      </c>
    </row>
    <row r="21" spans="1:7" x14ac:dyDescent="0.45">
      <c r="A21" s="4"/>
      <c r="B21" s="1" t="s">
        <v>15</v>
      </c>
      <c r="G21" t="s">
        <v>20</v>
      </c>
    </row>
    <row r="22" spans="1:7" x14ac:dyDescent="0.45">
      <c r="A22" s="4"/>
      <c r="B22" t="s">
        <v>16</v>
      </c>
      <c r="G22" t="s">
        <v>52</v>
      </c>
    </row>
    <row r="23" spans="1:7" x14ac:dyDescent="0.45">
      <c r="A23" s="4"/>
      <c r="B23" t="s">
        <v>17</v>
      </c>
      <c r="G23" t="s">
        <v>53</v>
      </c>
    </row>
    <row r="24" spans="1:7" x14ac:dyDescent="0.45">
      <c r="A24" s="4"/>
      <c r="B24" t="s">
        <v>18</v>
      </c>
    </row>
    <row r="25" spans="1:7" x14ac:dyDescent="0.45">
      <c r="A25" s="4"/>
      <c r="B25" t="s">
        <v>19</v>
      </c>
    </row>
    <row r="26" spans="1:7" x14ac:dyDescent="0.45">
      <c r="A26" s="4"/>
      <c r="B26" t="s">
        <v>20</v>
      </c>
    </row>
    <row r="27" spans="1:7" x14ac:dyDescent="0.45">
      <c r="A27" s="5" t="s">
        <v>51</v>
      </c>
      <c r="B27" s="1" t="s">
        <v>61</v>
      </c>
      <c r="C27" s="2"/>
    </row>
    <row r="28" spans="1:7" x14ac:dyDescent="0.45">
      <c r="A28" s="5"/>
      <c r="B28" s="1" t="s">
        <v>23</v>
      </c>
    </row>
    <row r="29" spans="1:7" x14ac:dyDescent="0.45">
      <c r="A29" s="5"/>
      <c r="B29" s="1" t="s">
        <v>24</v>
      </c>
    </row>
    <row r="30" spans="1:7" x14ac:dyDescent="0.45">
      <c r="A30" s="5"/>
      <c r="B30" s="1" t="s">
        <v>25</v>
      </c>
    </row>
    <row r="31" spans="1:7" x14ac:dyDescent="0.45">
      <c r="A31" s="5"/>
      <c r="B31" s="1" t="s">
        <v>26</v>
      </c>
    </row>
    <row r="32" spans="1:7" x14ac:dyDescent="0.45">
      <c r="A32" s="5"/>
      <c r="B32" s="1" t="s">
        <v>62</v>
      </c>
    </row>
    <row r="33" spans="1:2" x14ac:dyDescent="0.45">
      <c r="A33" s="5"/>
      <c r="B33" s="1" t="s">
        <v>27</v>
      </c>
    </row>
    <row r="34" spans="1:2" x14ac:dyDescent="0.45">
      <c r="A34" s="5"/>
      <c r="B34" s="1" t="s">
        <v>28</v>
      </c>
    </row>
    <row r="35" spans="1:2" x14ac:dyDescent="0.45">
      <c r="A35" s="5"/>
      <c r="B35" s="1" t="s">
        <v>0</v>
      </c>
    </row>
    <row r="36" spans="1:2" x14ac:dyDescent="0.45">
      <c r="A36" s="5"/>
      <c r="B36" s="1" t="s">
        <v>59</v>
      </c>
    </row>
    <row r="37" spans="1:2" x14ac:dyDescent="0.45">
      <c r="A37" s="5"/>
      <c r="B37" s="1" t="s">
        <v>60</v>
      </c>
    </row>
    <row r="38" spans="1:2" x14ac:dyDescent="0.45">
      <c r="A38" s="5"/>
      <c r="B38" s="1" t="s">
        <v>75</v>
      </c>
    </row>
    <row r="39" spans="1:2" x14ac:dyDescent="0.45">
      <c r="A39" s="5"/>
      <c r="B39" t="s">
        <v>22</v>
      </c>
    </row>
    <row r="40" spans="1:2" x14ac:dyDescent="0.45">
      <c r="A40" s="5"/>
      <c r="B40" s="1" t="s">
        <v>29</v>
      </c>
    </row>
    <row r="41" spans="1:2" x14ac:dyDescent="0.45">
      <c r="A41" s="5"/>
      <c r="B41" s="1" t="s">
        <v>30</v>
      </c>
    </row>
    <row r="42" spans="1:2" x14ac:dyDescent="0.45">
      <c r="A42" s="5"/>
      <c r="B42" s="1" t="s">
        <v>31</v>
      </c>
    </row>
    <row r="43" spans="1:2" x14ac:dyDescent="0.45">
      <c r="A43" s="5"/>
      <c r="B43" s="1" t="s">
        <v>32</v>
      </c>
    </row>
    <row r="44" spans="1:2" x14ac:dyDescent="0.45">
      <c r="A44" s="5"/>
      <c r="B44" s="1" t="s">
        <v>11</v>
      </c>
    </row>
    <row r="45" spans="1:2" x14ac:dyDescent="0.45">
      <c r="A45" s="5"/>
      <c r="B45" s="1" t="s">
        <v>33</v>
      </c>
    </row>
    <row r="46" spans="1:2" x14ac:dyDescent="0.45">
      <c r="A46" s="5"/>
      <c r="B46" t="s">
        <v>34</v>
      </c>
    </row>
    <row r="47" spans="1:2" x14ac:dyDescent="0.45">
      <c r="A47" s="5"/>
      <c r="B47" t="s">
        <v>35</v>
      </c>
    </row>
    <row r="48" spans="1:2" x14ac:dyDescent="0.45">
      <c r="A48" s="5"/>
      <c r="B48" t="s">
        <v>36</v>
      </c>
    </row>
    <row r="49" spans="1:2" x14ac:dyDescent="0.45">
      <c r="A49" s="5"/>
      <c r="B49" s="1" t="s">
        <v>37</v>
      </c>
    </row>
    <row r="50" spans="1:2" x14ac:dyDescent="0.45">
      <c r="A50" s="5"/>
      <c r="B50" t="s">
        <v>38</v>
      </c>
    </row>
    <row r="51" spans="1:2" x14ac:dyDescent="0.45">
      <c r="A51" s="5"/>
      <c r="B51" t="s">
        <v>39</v>
      </c>
    </row>
    <row r="52" spans="1:2" x14ac:dyDescent="0.45">
      <c r="A52" s="5"/>
      <c r="B52" t="s">
        <v>40</v>
      </c>
    </row>
    <row r="53" spans="1:2" x14ac:dyDescent="0.45">
      <c r="A53" s="5"/>
      <c r="B53" t="s">
        <v>41</v>
      </c>
    </row>
    <row r="54" spans="1:2" x14ac:dyDescent="0.45">
      <c r="A54" s="5"/>
      <c r="B54" t="s">
        <v>42</v>
      </c>
    </row>
    <row r="55" spans="1:2" x14ac:dyDescent="0.45">
      <c r="A55" s="5"/>
      <c r="B55" t="s">
        <v>16</v>
      </c>
    </row>
    <row r="56" spans="1:2" x14ac:dyDescent="0.45">
      <c r="A56" s="5"/>
      <c r="B56" t="s">
        <v>43</v>
      </c>
    </row>
    <row r="57" spans="1:2" x14ac:dyDescent="0.45">
      <c r="A57" s="5"/>
      <c r="B57" t="s">
        <v>44</v>
      </c>
    </row>
    <row r="58" spans="1:2" x14ac:dyDescent="0.45">
      <c r="A58" s="5"/>
      <c r="B58" t="s">
        <v>45</v>
      </c>
    </row>
    <row r="59" spans="1:2" x14ac:dyDescent="0.45">
      <c r="A59" s="5"/>
      <c r="B59" t="s">
        <v>46</v>
      </c>
    </row>
    <row r="60" spans="1:2" x14ac:dyDescent="0.45">
      <c r="A60" s="5"/>
      <c r="B60" t="s">
        <v>47</v>
      </c>
    </row>
    <row r="61" spans="1:2" x14ac:dyDescent="0.45">
      <c r="A61" s="5"/>
      <c r="B61" t="s">
        <v>19</v>
      </c>
    </row>
    <row r="62" spans="1:2" x14ac:dyDescent="0.45">
      <c r="A62" s="5"/>
      <c r="B62" t="s">
        <v>48</v>
      </c>
    </row>
    <row r="63" spans="1:2" x14ac:dyDescent="0.45">
      <c r="A63" s="5"/>
      <c r="B63" t="s">
        <v>49</v>
      </c>
    </row>
    <row r="64" spans="1:2" x14ac:dyDescent="0.45">
      <c r="A64" s="5"/>
      <c r="B64" t="s">
        <v>50</v>
      </c>
    </row>
    <row r="65" spans="1:2" x14ac:dyDescent="0.45">
      <c r="A65" s="5"/>
      <c r="B65" t="s">
        <v>52</v>
      </c>
    </row>
    <row r="66" spans="1:2" x14ac:dyDescent="0.45">
      <c r="A66" s="5"/>
      <c r="B66" t="s">
        <v>53</v>
      </c>
    </row>
    <row r="67" spans="1:2" x14ac:dyDescent="0.45">
      <c r="A67" s="6" t="s">
        <v>89</v>
      </c>
      <c r="B67" s="1" t="s">
        <v>61</v>
      </c>
    </row>
    <row r="68" spans="1:2" x14ac:dyDescent="0.45">
      <c r="A68" s="6"/>
      <c r="B68" s="1" t="s">
        <v>23</v>
      </c>
    </row>
    <row r="69" spans="1:2" x14ac:dyDescent="0.45">
      <c r="A69" s="6"/>
      <c r="B69" s="1" t="s">
        <v>24</v>
      </c>
    </row>
    <row r="70" spans="1:2" x14ac:dyDescent="0.45">
      <c r="A70" s="6"/>
      <c r="B70" s="1" t="s">
        <v>25</v>
      </c>
    </row>
    <row r="71" spans="1:2" x14ac:dyDescent="0.45">
      <c r="A71" s="6"/>
      <c r="B71" s="2" t="s">
        <v>29</v>
      </c>
    </row>
    <row r="72" spans="1:2" x14ac:dyDescent="0.45">
      <c r="A72" s="6"/>
      <c r="B72" s="2" t="s">
        <v>11</v>
      </c>
    </row>
    <row r="73" spans="1:2" x14ac:dyDescent="0.45">
      <c r="A73" s="6"/>
      <c r="B73" s="2" t="s">
        <v>30</v>
      </c>
    </row>
    <row r="74" spans="1:2" x14ac:dyDescent="0.45">
      <c r="A74" s="6"/>
      <c r="B74" s="2" t="s">
        <v>33</v>
      </c>
    </row>
    <row r="75" spans="1:2" x14ac:dyDescent="0.45">
      <c r="A75" s="6"/>
      <c r="B75" t="s">
        <v>38</v>
      </c>
    </row>
    <row r="76" spans="1:2" x14ac:dyDescent="0.45">
      <c r="A76" s="6"/>
      <c r="B76" t="s">
        <v>39</v>
      </c>
    </row>
    <row r="77" spans="1:2" x14ac:dyDescent="0.45">
      <c r="A77" s="6"/>
      <c r="B77" t="s">
        <v>40</v>
      </c>
    </row>
    <row r="78" spans="1:2" x14ac:dyDescent="0.45">
      <c r="A78" s="6"/>
      <c r="B78" t="s">
        <v>19</v>
      </c>
    </row>
    <row r="79" spans="1:2" x14ac:dyDescent="0.45">
      <c r="A79" s="6"/>
      <c r="B79" t="s">
        <v>48</v>
      </c>
    </row>
    <row r="80" spans="1:2" x14ac:dyDescent="0.45">
      <c r="A80" s="6"/>
      <c r="B80" s="2" t="s">
        <v>37</v>
      </c>
    </row>
    <row r="81" spans="1:2" x14ac:dyDescent="0.45">
      <c r="A81" s="6"/>
      <c r="B81" t="s">
        <v>22</v>
      </c>
    </row>
    <row r="82" spans="1:2" x14ac:dyDescent="0.45">
      <c r="A82" s="6"/>
      <c r="B82" t="s">
        <v>46</v>
      </c>
    </row>
  </sheetData>
  <sortState xmlns:xlrd2="http://schemas.microsoft.com/office/spreadsheetml/2017/richdata2" ref="C1:C47">
    <sortCondition ref="C1:C47"/>
  </sortState>
  <mergeCells count="3">
    <mergeCell ref="A1:A26"/>
    <mergeCell ref="A27:A66"/>
    <mergeCell ref="A67:A8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所要額調書（総表）</vt:lpstr>
      <vt:lpstr>基本情報1</vt:lpstr>
      <vt:lpstr>個票1</vt:lpstr>
      <vt:lpstr>基本情報2</vt:lpstr>
      <vt:lpstr>個票2</vt:lpstr>
      <vt:lpstr>基本情報3</vt:lpstr>
      <vt:lpstr>個票3</vt:lpstr>
      <vt:lpstr>基本情報4</vt:lpstr>
      <vt:lpstr>個票4</vt:lpstr>
      <vt:lpstr>基本情報5</vt:lpstr>
      <vt:lpstr>個票5</vt:lpstr>
      <vt:lpstr>基本情報6</vt:lpstr>
      <vt:lpstr>個票6</vt:lpstr>
      <vt:lpstr>基本情報7</vt:lpstr>
      <vt:lpstr>個票7</vt:lpstr>
      <vt:lpstr>基本情報8</vt:lpstr>
      <vt:lpstr>個票8</vt:lpstr>
      <vt:lpstr>基本情報9</vt:lpstr>
      <vt:lpstr>個票9</vt:lpstr>
      <vt:lpstr>基本情報10</vt:lpstr>
      <vt:lpstr>個票10</vt:lpstr>
      <vt:lpstr>リスト</vt:lpstr>
      <vt:lpstr>基本情報1!Print_Area</vt:lpstr>
      <vt:lpstr>基本情報10!Print_Area</vt:lpstr>
      <vt:lpstr>基本情報2!Print_Area</vt:lpstr>
      <vt:lpstr>基本情報3!Print_Area</vt:lpstr>
      <vt:lpstr>基本情報4!Print_Area</vt:lpstr>
      <vt:lpstr>基本情報5!Print_Area</vt:lpstr>
      <vt:lpstr>基本情報6!Print_Area</vt:lpstr>
      <vt:lpstr>基本情報7!Print_Area</vt:lpstr>
      <vt:lpstr>基本情報8!Print_Area</vt:lpstr>
      <vt:lpstr>基本情報9!Print_Area</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2025-07-17T08:51:30Z</cp:lastPrinted>
  <dcterms:created xsi:type="dcterms:W3CDTF">2025-02-06T01:36:50Z</dcterms:created>
  <dcterms:modified xsi:type="dcterms:W3CDTF">2025-07-17T09:07:26Z</dcterms:modified>
</cp:coreProperties>
</file>