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64.227.13\share\04管理指導班\00指導\塚本\複式簿記導入支援\041011固定資産台帳、アンケート他資料送付\資料送付\"/>
    </mc:Choice>
  </mc:AlternateContent>
  <workbookProtection workbookPassword="EFCF" lockStructure="1"/>
  <bookViews>
    <workbookView xWindow="0" yWindow="0" windowWidth="20730" windowHeight="9090"/>
  </bookViews>
  <sheets>
    <sheet name="利用方法" sheetId="20" r:id="rId1"/>
    <sheet name="台帳" sheetId="15" r:id="rId2"/>
    <sheet name="記入例" sheetId="5" state="hidden" r:id="rId3"/>
    <sheet name="記入の留意点" sheetId="12" state="hidden" r:id="rId4"/>
    <sheet name="ritsu" sheetId="14" state="hidden" r:id="rId5"/>
    <sheet name="科目別集計" sheetId="18" state="hidden" r:id="rId6"/>
    <sheet name="耐用年数" sheetId="19" r:id="rId7"/>
  </sheets>
  <definedNames>
    <definedName name="_xlnm._FilterDatabase" localSheetId="1" hidden="1">台帳!$A$1:$Q$98</definedName>
    <definedName name="_xlnm.Print_Area" localSheetId="3">記入の留意点!$A$1:$T$52</definedName>
    <definedName name="_xlnm.Print_Area" localSheetId="2">記入例!$A$1:$T$50</definedName>
    <definedName name="_xlnm.Print_Area" localSheetId="1">台帳!$B$2:$Q$98</definedName>
    <definedName name="_xlnm.Print_Area" localSheetId="0">利用方法!$A$1:$L$38</definedName>
    <definedName name="_xlnm.Print_Titles" localSheetId="1">台帳!$1:$5</definedName>
    <definedName name="その他固定資産">科目別集計!$C$27:$C$40</definedName>
    <definedName name="款">ritsu!$C$3:$C$5</definedName>
    <definedName name="基本財産">科目別集計!$C$5:$C$8</definedName>
    <definedName name="特定資産">科目別集計!$C$11:$C$24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15" l="1"/>
  <c r="E97" i="15" l="1"/>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Z97" i="15" l="1"/>
  <c r="Y97" i="15"/>
  <c r="Z96" i="15"/>
  <c r="Y96" i="15"/>
  <c r="Z95" i="15"/>
  <c r="Y95" i="15"/>
  <c r="Z94" i="15"/>
  <c r="Y94" i="15"/>
  <c r="Z93" i="15"/>
  <c r="Y93" i="15"/>
  <c r="Z92" i="15"/>
  <c r="Y92" i="15"/>
  <c r="Z91" i="15"/>
  <c r="Y91" i="15"/>
  <c r="Z90" i="15"/>
  <c r="Y90" i="15"/>
  <c r="Z89" i="15"/>
  <c r="Y89" i="15"/>
  <c r="Z88" i="15"/>
  <c r="Y88" i="15"/>
  <c r="Z87" i="15"/>
  <c r="Y87" i="15"/>
  <c r="Z86" i="15"/>
  <c r="Y86" i="15"/>
  <c r="Z85" i="15"/>
  <c r="Y85" i="15"/>
  <c r="Z84" i="15"/>
  <c r="Y84" i="15"/>
  <c r="Z83" i="15"/>
  <c r="Y83" i="15"/>
  <c r="Z82" i="15"/>
  <c r="Y82" i="15"/>
  <c r="Z81" i="15"/>
  <c r="Y81" i="15"/>
  <c r="Z80" i="15"/>
  <c r="Y80" i="15"/>
  <c r="Z79" i="15"/>
  <c r="Y79" i="15"/>
  <c r="Z78" i="15"/>
  <c r="Y78" i="15"/>
  <c r="Z77" i="15"/>
  <c r="Y77" i="15"/>
  <c r="Z76" i="15"/>
  <c r="Y76" i="15"/>
  <c r="Z75" i="15"/>
  <c r="Y75" i="15"/>
  <c r="Z74" i="15"/>
  <c r="Y74" i="15"/>
  <c r="Z73" i="15"/>
  <c r="Y73" i="15"/>
  <c r="Z72" i="15"/>
  <c r="Y72" i="15"/>
  <c r="Z71" i="15"/>
  <c r="Y71" i="15"/>
  <c r="Z70" i="15"/>
  <c r="Y70" i="15"/>
  <c r="Z69" i="15"/>
  <c r="Y69" i="15"/>
  <c r="Z68" i="15"/>
  <c r="Y68" i="15"/>
  <c r="Z67" i="15"/>
  <c r="Y67" i="15"/>
  <c r="Z66" i="15"/>
  <c r="Y66" i="15"/>
  <c r="Z65" i="15"/>
  <c r="Y65" i="15"/>
  <c r="Z64" i="15"/>
  <c r="Y64" i="15"/>
  <c r="Z63" i="15"/>
  <c r="Y63" i="15"/>
  <c r="Z62" i="15"/>
  <c r="Y62" i="15"/>
  <c r="Z61" i="15"/>
  <c r="Y61" i="15"/>
  <c r="Z60" i="15"/>
  <c r="Y60" i="15"/>
  <c r="Z59" i="15"/>
  <c r="Y59" i="15"/>
  <c r="Z58" i="15"/>
  <c r="Y58" i="15"/>
  <c r="Z57" i="15"/>
  <c r="Y57" i="15"/>
  <c r="Z56" i="15"/>
  <c r="Y56" i="15"/>
  <c r="Z55" i="15"/>
  <c r="Y55" i="15"/>
  <c r="Z54" i="15"/>
  <c r="Y54" i="15"/>
  <c r="Z53" i="15"/>
  <c r="Y53" i="15"/>
  <c r="Z52" i="15"/>
  <c r="Y52" i="15"/>
  <c r="Z51" i="15"/>
  <c r="Y51" i="15"/>
  <c r="Z50" i="15"/>
  <c r="Y50" i="15"/>
  <c r="Z49" i="15"/>
  <c r="Y49" i="15"/>
  <c r="Z48" i="15"/>
  <c r="Y48" i="15"/>
  <c r="Z47" i="15"/>
  <c r="Y47" i="15"/>
  <c r="Z46" i="15"/>
  <c r="Y46" i="15"/>
  <c r="Z45" i="15"/>
  <c r="Y45" i="15"/>
  <c r="Z44" i="15"/>
  <c r="Y44" i="15"/>
  <c r="Z43" i="15"/>
  <c r="Y43" i="15"/>
  <c r="Z42" i="15"/>
  <c r="Y42" i="15"/>
  <c r="Z41" i="15"/>
  <c r="Y41" i="15"/>
  <c r="Z40" i="15"/>
  <c r="Y40" i="15"/>
  <c r="Z39" i="15"/>
  <c r="Y39" i="15"/>
  <c r="Z38" i="15"/>
  <c r="Y38" i="15"/>
  <c r="Z37" i="15"/>
  <c r="Y37" i="15"/>
  <c r="Z36" i="15"/>
  <c r="Y36" i="15"/>
  <c r="Z35" i="15"/>
  <c r="Y35" i="15"/>
  <c r="Z34" i="15"/>
  <c r="Y34" i="15"/>
  <c r="Z33" i="15"/>
  <c r="Y33" i="15"/>
  <c r="Z32" i="15"/>
  <c r="Y32" i="15"/>
  <c r="Z31" i="15"/>
  <c r="Y31" i="15"/>
  <c r="Z30" i="15"/>
  <c r="Y30" i="15"/>
  <c r="Z29" i="15"/>
  <c r="Y29" i="15"/>
  <c r="Z28" i="15"/>
  <c r="Y28" i="15"/>
  <c r="Z27" i="15"/>
  <c r="Y27" i="15"/>
  <c r="Z26" i="15"/>
  <c r="Y26" i="15"/>
  <c r="Z25" i="15"/>
  <c r="Y25" i="15"/>
  <c r="Z24" i="15"/>
  <c r="Y24" i="15"/>
  <c r="Z23" i="15"/>
  <c r="Y23" i="15"/>
  <c r="Z22" i="15"/>
  <c r="Y22" i="15"/>
  <c r="Z21" i="15"/>
  <c r="Y21" i="15"/>
  <c r="Z20" i="15"/>
  <c r="Y20" i="15"/>
  <c r="Z19" i="15"/>
  <c r="Y19" i="15"/>
  <c r="Z18" i="15"/>
  <c r="Y18" i="15"/>
  <c r="Z17" i="15"/>
  <c r="Y17" i="15"/>
  <c r="Z16" i="15"/>
  <c r="Y16" i="15"/>
  <c r="Z15" i="15"/>
  <c r="Y15" i="15"/>
  <c r="Z14" i="15"/>
  <c r="Y14" i="15"/>
  <c r="Z13" i="15"/>
  <c r="Y13" i="15"/>
  <c r="Z12" i="15"/>
  <c r="Y12" i="15"/>
  <c r="Z11" i="15"/>
  <c r="Y11" i="15"/>
  <c r="Z10" i="15"/>
  <c r="Y10" i="15"/>
  <c r="Z9" i="15"/>
  <c r="Y9" i="15"/>
  <c r="Z8" i="15"/>
  <c r="Y8" i="15"/>
  <c r="Z7" i="15"/>
  <c r="Y7" i="15"/>
  <c r="Z6" i="15"/>
  <c r="Y6" i="15"/>
  <c r="T97" i="15"/>
  <c r="T96" i="15"/>
  <c r="T95" i="15"/>
  <c r="T94" i="15"/>
  <c r="T93" i="15"/>
  <c r="T92" i="15"/>
  <c r="T91" i="15"/>
  <c r="T90" i="15"/>
  <c r="T89" i="15"/>
  <c r="T88" i="15"/>
  <c r="T87" i="15"/>
  <c r="T86" i="15"/>
  <c r="T85" i="15"/>
  <c r="T84" i="15"/>
  <c r="T83" i="15"/>
  <c r="T82" i="15"/>
  <c r="T81" i="15"/>
  <c r="T80" i="15"/>
  <c r="T79" i="15"/>
  <c r="T78" i="15"/>
  <c r="T77" i="15"/>
  <c r="T76" i="15"/>
  <c r="T75" i="15"/>
  <c r="T74" i="15"/>
  <c r="T73" i="15"/>
  <c r="T72" i="15"/>
  <c r="T71" i="15"/>
  <c r="T70" i="15"/>
  <c r="T69" i="15"/>
  <c r="T68" i="15"/>
  <c r="T67" i="15"/>
  <c r="T66" i="15"/>
  <c r="T65" i="15"/>
  <c r="T64" i="15"/>
  <c r="T63" i="15"/>
  <c r="T62" i="15"/>
  <c r="T61" i="15"/>
  <c r="T60" i="15"/>
  <c r="T59" i="15"/>
  <c r="T58" i="15"/>
  <c r="T57" i="15"/>
  <c r="T56" i="15"/>
  <c r="T55" i="15"/>
  <c r="T54" i="15"/>
  <c r="T53" i="15"/>
  <c r="T52" i="15"/>
  <c r="T51" i="15"/>
  <c r="T50" i="15"/>
  <c r="T49" i="15"/>
  <c r="T48" i="15"/>
  <c r="T47" i="15"/>
  <c r="T46" i="15"/>
  <c r="T45" i="15"/>
  <c r="T44" i="15"/>
  <c r="T43" i="15"/>
  <c r="T42" i="15"/>
  <c r="T41" i="15"/>
  <c r="T40" i="15"/>
  <c r="T39" i="15"/>
  <c r="T38" i="15"/>
  <c r="T37" i="15"/>
  <c r="T36" i="15"/>
  <c r="T35" i="15"/>
  <c r="T34" i="15"/>
  <c r="T33" i="15"/>
  <c r="T32" i="15"/>
  <c r="T31" i="15"/>
  <c r="T30" i="15"/>
  <c r="T29" i="15"/>
  <c r="T28" i="15"/>
  <c r="T27" i="15"/>
  <c r="T26" i="15"/>
  <c r="T25" i="15"/>
  <c r="T24" i="15"/>
  <c r="T23" i="15"/>
  <c r="T22" i="15"/>
  <c r="T21" i="15"/>
  <c r="T20" i="15"/>
  <c r="T19" i="15"/>
  <c r="T18" i="15"/>
  <c r="T17" i="15"/>
  <c r="T16" i="15"/>
  <c r="T15" i="15"/>
  <c r="T14" i="15"/>
  <c r="T13" i="15"/>
  <c r="T12" i="15"/>
  <c r="T11" i="15"/>
  <c r="T10" i="15"/>
  <c r="T9" i="15"/>
  <c r="T8" i="15"/>
  <c r="T7" i="15"/>
  <c r="T6" i="15"/>
  <c r="AQ97" i="15" l="1"/>
  <c r="AB97" i="15"/>
  <c r="U97" i="15"/>
  <c r="AQ96" i="15"/>
  <c r="AD96" i="15"/>
  <c r="U96" i="15"/>
  <c r="AQ95" i="15"/>
  <c r="AV95" i="15"/>
  <c r="U95" i="15"/>
  <c r="AQ94" i="15"/>
  <c r="AV94" i="15"/>
  <c r="U94" i="15"/>
  <c r="AQ93" i="15"/>
  <c r="AB93" i="15"/>
  <c r="U93" i="15"/>
  <c r="AQ92" i="15"/>
  <c r="AD92" i="15"/>
  <c r="U92" i="15"/>
  <c r="AQ91" i="15"/>
  <c r="AV91" i="15"/>
  <c r="U91" i="15"/>
  <c r="AQ90" i="15"/>
  <c r="AV90" i="15"/>
  <c r="U90" i="15"/>
  <c r="AQ89" i="15"/>
  <c r="U89" i="15"/>
  <c r="AQ88" i="15"/>
  <c r="U88" i="15"/>
  <c r="AQ87" i="15"/>
  <c r="AV87" i="15"/>
  <c r="U87" i="15"/>
  <c r="AQ86" i="15"/>
  <c r="AV86" i="15"/>
  <c r="U86" i="15"/>
  <c r="AQ85" i="15"/>
  <c r="AB85" i="15"/>
  <c r="U85" i="15"/>
  <c r="AQ84" i="15"/>
  <c r="AB84" i="15"/>
  <c r="U84" i="15"/>
  <c r="AQ83" i="15"/>
  <c r="AD83" i="15"/>
  <c r="U83" i="15"/>
  <c r="AQ82" i="15"/>
  <c r="AV82" i="15"/>
  <c r="U82" i="15"/>
  <c r="AQ81" i="15"/>
  <c r="U81" i="15"/>
  <c r="AQ80" i="15"/>
  <c r="AV80" i="15"/>
  <c r="U80" i="15"/>
  <c r="AQ79" i="15"/>
  <c r="AB79" i="15"/>
  <c r="U79" i="15"/>
  <c r="AQ78" i="15"/>
  <c r="AB78" i="15"/>
  <c r="U78" i="15"/>
  <c r="AQ77" i="15"/>
  <c r="AD77" i="15"/>
  <c r="U77" i="15"/>
  <c r="AQ76" i="15"/>
  <c r="AV76" i="15"/>
  <c r="U76" i="15"/>
  <c r="AQ75" i="15"/>
  <c r="AB75" i="15"/>
  <c r="AC75" i="15" s="1"/>
  <c r="U75" i="15"/>
  <c r="AQ74" i="15"/>
  <c r="AB74" i="15"/>
  <c r="U74" i="15"/>
  <c r="AQ73" i="15"/>
  <c r="AD73" i="15"/>
  <c r="U73" i="15"/>
  <c r="AQ72" i="15"/>
  <c r="AV72" i="15"/>
  <c r="U72" i="15"/>
  <c r="AQ71" i="15"/>
  <c r="AB71" i="15"/>
  <c r="U71" i="15"/>
  <c r="AQ70" i="15"/>
  <c r="AB70" i="15"/>
  <c r="U70" i="15"/>
  <c r="AQ69" i="15"/>
  <c r="AD69" i="15"/>
  <c r="U69" i="15"/>
  <c r="AQ68" i="15"/>
  <c r="AV68" i="15"/>
  <c r="U68" i="15"/>
  <c r="AB67" i="15"/>
  <c r="U67" i="15"/>
  <c r="AQ66" i="15"/>
  <c r="AB66" i="15"/>
  <c r="U66" i="15"/>
  <c r="AQ65" i="15"/>
  <c r="AD65" i="15"/>
  <c r="U65" i="15"/>
  <c r="AQ64" i="15"/>
  <c r="AV64" i="15"/>
  <c r="U64" i="15"/>
  <c r="AQ63" i="15"/>
  <c r="AB63" i="15"/>
  <c r="U63" i="15"/>
  <c r="AQ62" i="15"/>
  <c r="AB62" i="15"/>
  <c r="U62" i="15"/>
  <c r="AQ61" i="15"/>
  <c r="AD61" i="15"/>
  <c r="U61" i="15"/>
  <c r="AQ60" i="15"/>
  <c r="AV60" i="15"/>
  <c r="U60" i="15"/>
  <c r="AQ59" i="15"/>
  <c r="AB59" i="15"/>
  <c r="U59" i="15"/>
  <c r="AQ58" i="15"/>
  <c r="AB58" i="15"/>
  <c r="U58" i="15"/>
  <c r="AQ57" i="15"/>
  <c r="AD57" i="15"/>
  <c r="U57" i="15"/>
  <c r="AQ56" i="15"/>
  <c r="AV56" i="15"/>
  <c r="U56" i="15"/>
  <c r="AQ55" i="15"/>
  <c r="AB55" i="15"/>
  <c r="U55" i="15"/>
  <c r="AQ54" i="15"/>
  <c r="AB54" i="15"/>
  <c r="U54" i="15"/>
  <c r="AQ53" i="15"/>
  <c r="AD53" i="15"/>
  <c r="U53" i="15"/>
  <c r="AQ52" i="15"/>
  <c r="AV52" i="15"/>
  <c r="U52" i="15"/>
  <c r="AQ51" i="15"/>
  <c r="AV51" i="15"/>
  <c r="U51" i="15"/>
  <c r="AQ50" i="15"/>
  <c r="AB50" i="15"/>
  <c r="U50" i="15"/>
  <c r="AQ49" i="15"/>
  <c r="AD49" i="15"/>
  <c r="U49" i="15"/>
  <c r="AQ48" i="15"/>
  <c r="AV48" i="15"/>
  <c r="U48" i="15"/>
  <c r="AQ47" i="15"/>
  <c r="AB47" i="15"/>
  <c r="U47" i="15"/>
  <c r="AQ46" i="15"/>
  <c r="AB46" i="15"/>
  <c r="U46" i="15"/>
  <c r="AQ45" i="15"/>
  <c r="AD45" i="15"/>
  <c r="U45" i="15"/>
  <c r="AQ44" i="15"/>
  <c r="AV44" i="15"/>
  <c r="U44" i="15"/>
  <c r="AQ43" i="15"/>
  <c r="AB43" i="15"/>
  <c r="U43" i="15"/>
  <c r="AQ42" i="15"/>
  <c r="AB42" i="15"/>
  <c r="U42" i="15"/>
  <c r="AQ41" i="15"/>
  <c r="AD41" i="15"/>
  <c r="U41" i="15"/>
  <c r="AQ40" i="15"/>
  <c r="AV40" i="15"/>
  <c r="U40" i="15"/>
  <c r="AQ39" i="15"/>
  <c r="AB39" i="15"/>
  <c r="U39" i="15"/>
  <c r="AQ38" i="15"/>
  <c r="AB38" i="15"/>
  <c r="U38" i="15"/>
  <c r="AQ37" i="15"/>
  <c r="AD37" i="15"/>
  <c r="U37" i="15"/>
  <c r="AQ36" i="15"/>
  <c r="AV36" i="15"/>
  <c r="U36" i="15"/>
  <c r="AQ35" i="15"/>
  <c r="AB35" i="15"/>
  <c r="U35" i="15"/>
  <c r="AQ34" i="15"/>
  <c r="AB34" i="15"/>
  <c r="U34" i="15"/>
  <c r="AQ33" i="15"/>
  <c r="AD33" i="15"/>
  <c r="U33" i="15"/>
  <c r="AQ32" i="15"/>
  <c r="AV32" i="15"/>
  <c r="U32" i="15"/>
  <c r="AQ31" i="15"/>
  <c r="AB31" i="15"/>
  <c r="U31" i="15"/>
  <c r="AQ30" i="15"/>
  <c r="AB30" i="15"/>
  <c r="U30" i="15"/>
  <c r="AQ29" i="15"/>
  <c r="AD29" i="15"/>
  <c r="U29" i="15"/>
  <c r="AQ28" i="15"/>
  <c r="AV28" i="15"/>
  <c r="U28" i="15"/>
  <c r="AQ27" i="15"/>
  <c r="AB27" i="15"/>
  <c r="U27" i="15"/>
  <c r="AQ26" i="15"/>
  <c r="AB26" i="15"/>
  <c r="U26" i="15"/>
  <c r="AQ25" i="15"/>
  <c r="AD25" i="15"/>
  <c r="U25" i="15"/>
  <c r="AQ24" i="15"/>
  <c r="AV24" i="15"/>
  <c r="U24" i="15"/>
  <c r="AQ23" i="15"/>
  <c r="AB23" i="15"/>
  <c r="U23" i="15"/>
  <c r="AQ22" i="15"/>
  <c r="AB22" i="15"/>
  <c r="U22" i="15"/>
  <c r="AQ21" i="15"/>
  <c r="AV21" i="15"/>
  <c r="U21" i="15"/>
  <c r="AQ20" i="15"/>
  <c r="AV20" i="15"/>
  <c r="U20" i="15"/>
  <c r="AQ19" i="15"/>
  <c r="AB19" i="15"/>
  <c r="U19" i="15"/>
  <c r="AQ18" i="15"/>
  <c r="AB18" i="15"/>
  <c r="U18" i="15"/>
  <c r="AQ17" i="15"/>
  <c r="AD17" i="15"/>
  <c r="U17" i="15"/>
  <c r="AQ16" i="15"/>
  <c r="AV16" i="15"/>
  <c r="U16" i="15"/>
  <c r="AQ15" i="15"/>
  <c r="AB15" i="15"/>
  <c r="U15" i="15"/>
  <c r="AQ14" i="15"/>
  <c r="AB14" i="15"/>
  <c r="U14" i="15"/>
  <c r="AQ13" i="15"/>
  <c r="AD13" i="15"/>
  <c r="U13" i="15"/>
  <c r="AQ12" i="15"/>
  <c r="AV12" i="15"/>
  <c r="U12" i="15"/>
  <c r="AQ11" i="15"/>
  <c r="AB11" i="15"/>
  <c r="U11" i="15"/>
  <c r="AQ10" i="15"/>
  <c r="AB10" i="15"/>
  <c r="U10" i="15"/>
  <c r="AQ9" i="15"/>
  <c r="AD9" i="15"/>
  <c r="U9" i="15"/>
  <c r="AQ8" i="15"/>
  <c r="AV8" i="15"/>
  <c r="U8" i="15"/>
  <c r="AQ7" i="15"/>
  <c r="AB7" i="15"/>
  <c r="U7" i="15"/>
  <c r="AQ6" i="15"/>
  <c r="AB6" i="15"/>
  <c r="U6" i="15"/>
  <c r="AD39" i="15" l="1"/>
  <c r="AM73" i="15"/>
  <c r="AM41" i="15"/>
  <c r="AD21" i="15"/>
  <c r="AM21" i="15" s="1"/>
  <c r="AD36" i="15"/>
  <c r="AB51" i="15"/>
  <c r="AB64" i="15"/>
  <c r="AC64" i="15" s="1"/>
  <c r="AD72" i="15"/>
  <c r="AM72" i="15" s="1"/>
  <c r="AB32" i="15"/>
  <c r="AV57" i="15"/>
  <c r="AM57" i="15"/>
  <c r="AC43" i="15"/>
  <c r="AI43" i="15" s="1"/>
  <c r="AC58" i="15"/>
  <c r="AI58" i="15" s="1"/>
  <c r="AU58" i="15" s="1"/>
  <c r="AC30" i="15"/>
  <c r="AE30" i="15" s="1"/>
  <c r="AM29" i="15"/>
  <c r="AB12" i="15"/>
  <c r="AC12" i="15" s="1"/>
  <c r="AI12" i="15" s="1"/>
  <c r="AB56" i="15"/>
  <c r="AC56" i="15" s="1"/>
  <c r="AI56" i="15" s="1"/>
  <c r="AC93" i="15"/>
  <c r="AE93" i="15" s="1"/>
  <c r="AC6" i="15"/>
  <c r="AI6" i="15" s="1"/>
  <c r="AM9" i="15"/>
  <c r="AB20" i="15"/>
  <c r="AC20" i="15" s="1"/>
  <c r="AI20" i="15" s="1"/>
  <c r="AV73" i="15"/>
  <c r="AC74" i="15"/>
  <c r="AI74" i="15" s="1"/>
  <c r="AU74" i="15" s="1"/>
  <c r="AD7" i="15"/>
  <c r="AM7" i="15" s="1"/>
  <c r="AC11" i="15"/>
  <c r="AI11" i="15" s="1"/>
  <c r="AD20" i="15"/>
  <c r="AM20" i="15" s="1"/>
  <c r="AV26" i="15"/>
  <c r="AC27" i="15"/>
  <c r="AE27" i="15" s="1"/>
  <c r="AB44" i="15"/>
  <c r="AC44" i="15" s="1"/>
  <c r="AD47" i="15"/>
  <c r="AM47" i="15" s="1"/>
  <c r="AC54" i="15"/>
  <c r="AE54" i="15" s="1"/>
  <c r="AD56" i="15"/>
  <c r="AM56" i="15" s="1"/>
  <c r="AM61" i="15"/>
  <c r="AD86" i="15"/>
  <c r="AM86" i="15" s="1"/>
  <c r="AC19" i="15"/>
  <c r="AI19" i="15" s="1"/>
  <c r="AM25" i="15"/>
  <c r="AM45" i="15"/>
  <c r="AD51" i="15"/>
  <c r="AM51" i="15" s="1"/>
  <c r="AC55" i="15"/>
  <c r="AE55" i="15" s="1"/>
  <c r="AD59" i="15"/>
  <c r="AM59" i="15" s="1"/>
  <c r="AC63" i="15"/>
  <c r="AI63" i="15" s="1"/>
  <c r="AC71" i="15"/>
  <c r="AI71" i="15" s="1"/>
  <c r="AB76" i="15"/>
  <c r="AC76" i="15" s="1"/>
  <c r="AE76" i="15" s="1"/>
  <c r="AC84" i="15"/>
  <c r="AE84" i="15" s="1"/>
  <c r="AV97" i="15"/>
  <c r="AC32" i="15"/>
  <c r="AI32" i="15" s="1"/>
  <c r="AM77" i="15"/>
  <c r="AM96" i="15"/>
  <c r="AD19" i="15"/>
  <c r="AM19" i="15" s="1"/>
  <c r="AD43" i="15"/>
  <c r="AM43" i="15" s="1"/>
  <c r="AB60" i="15"/>
  <c r="AC60" i="15" s="1"/>
  <c r="AI60" i="15" s="1"/>
  <c r="AD71" i="15"/>
  <c r="AM71" i="15" s="1"/>
  <c r="AC7" i="15"/>
  <c r="AI7" i="15" s="1"/>
  <c r="AD11" i="15"/>
  <c r="AM11" i="15" s="1"/>
  <c r="AC14" i="15"/>
  <c r="AE14" i="15" s="1"/>
  <c r="AV22" i="15"/>
  <c r="AC23" i="15"/>
  <c r="AE23" i="15" s="1"/>
  <c r="AD31" i="15"/>
  <c r="AM31" i="15" s="1"/>
  <c r="AC34" i="15"/>
  <c r="AE34" i="15" s="1"/>
  <c r="AC38" i="15"/>
  <c r="AE38" i="15" s="1"/>
  <c r="AB40" i="15"/>
  <c r="AC40" i="15" s="1"/>
  <c r="AI40" i="15" s="1"/>
  <c r="AC47" i="15"/>
  <c r="AI47" i="15" s="1"/>
  <c r="AC51" i="15"/>
  <c r="AE51" i="15" s="1"/>
  <c r="AD55" i="15"/>
  <c r="AM55" i="15" s="1"/>
  <c r="AC59" i="15"/>
  <c r="AE59" i="15" s="1"/>
  <c r="AD63" i="15"/>
  <c r="AM63" i="15" s="1"/>
  <c r="AC66" i="15"/>
  <c r="AE66" i="15" s="1"/>
  <c r="AD75" i="15"/>
  <c r="AM75" i="15" s="1"/>
  <c r="AB87" i="15"/>
  <c r="AC87" i="15" s="1"/>
  <c r="AE87" i="15" s="1"/>
  <c r="AB90" i="15"/>
  <c r="AC90" i="15" s="1"/>
  <c r="AE90" i="15" s="1"/>
  <c r="AC97" i="15"/>
  <c r="AD6" i="15"/>
  <c r="AM6" i="15" s="1"/>
  <c r="AB8" i="15"/>
  <c r="AC8" i="15" s="1"/>
  <c r="AI8" i="15" s="1"/>
  <c r="AD16" i="15"/>
  <c r="AM16" i="15" s="1"/>
  <c r="AB25" i="15"/>
  <c r="AC25" i="15" s="1"/>
  <c r="AI25" i="15" s="1"/>
  <c r="AU25" i="15" s="1"/>
  <c r="AB48" i="15"/>
  <c r="AC48" i="15" s="1"/>
  <c r="AE48" i="15" s="1"/>
  <c r="AD68" i="15"/>
  <c r="AM68" i="15" s="1"/>
  <c r="AC18" i="15"/>
  <c r="AE18" i="15" s="1"/>
  <c r="AC22" i="15"/>
  <c r="AD26" i="15"/>
  <c r="AM26" i="15" s="1"/>
  <c r="AC35" i="15"/>
  <c r="AE35" i="15" s="1"/>
  <c r="AM36" i="15"/>
  <c r="AC39" i="15"/>
  <c r="AI39" i="15" s="1"/>
  <c r="AD40" i="15"/>
  <c r="AM40" i="15" s="1"/>
  <c r="AV41" i="15"/>
  <c r="AC42" i="15"/>
  <c r="AI42" i="15" s="1"/>
  <c r="AU42" i="15" s="1"/>
  <c r="AC50" i="15"/>
  <c r="AE50" i="15" s="1"/>
  <c r="AC70" i="15"/>
  <c r="AE70" i="15" s="1"/>
  <c r="AB72" i="15"/>
  <c r="AC72" i="15" s="1"/>
  <c r="AI72" i="15" s="1"/>
  <c r="AC79" i="15"/>
  <c r="AI79" i="15" s="1"/>
  <c r="AM83" i="15"/>
  <c r="AB86" i="15"/>
  <c r="AC86" i="15" s="1"/>
  <c r="AI86" i="15" s="1"/>
  <c r="AB94" i="15"/>
  <c r="AC94" i="15" s="1"/>
  <c r="AV77" i="15"/>
  <c r="AV84" i="15"/>
  <c r="AD8" i="15"/>
  <c r="AM8" i="15" s="1"/>
  <c r="AV10" i="15"/>
  <c r="AD12" i="15"/>
  <c r="AM12" i="15" s="1"/>
  <c r="AD15" i="15"/>
  <c r="AB24" i="15"/>
  <c r="AC24" i="15" s="1"/>
  <c r="AI24" i="15" s="1"/>
  <c r="AB28" i="15"/>
  <c r="AC28" i="15" s="1"/>
  <c r="AI28" i="15" s="1"/>
  <c r="AD32" i="15"/>
  <c r="AM32" i="15" s="1"/>
  <c r="AD35" i="15"/>
  <c r="AM35" i="15" s="1"/>
  <c r="AB45" i="15"/>
  <c r="AC45" i="15" s="1"/>
  <c r="AI45" i="15" s="1"/>
  <c r="AD46" i="15"/>
  <c r="AM46" i="15" s="1"/>
  <c r="AM49" i="15"/>
  <c r="AB52" i="15"/>
  <c r="AC52" i="15" s="1"/>
  <c r="AE52" i="15" s="1"/>
  <c r="AV58" i="15"/>
  <c r="AD60" i="15"/>
  <c r="AM60" i="15" s="1"/>
  <c r="AV62" i="15"/>
  <c r="AD64" i="15"/>
  <c r="AM64" i="15" s="1"/>
  <c r="AD67" i="15"/>
  <c r="AE74" i="15"/>
  <c r="AB77" i="15"/>
  <c r="AC77" i="15" s="1"/>
  <c r="AI77" i="15" s="1"/>
  <c r="AU77" i="15" s="1"/>
  <c r="AD78" i="15"/>
  <c r="AM78" i="15" s="1"/>
  <c r="AB80" i="15"/>
  <c r="AC80" i="15" s="1"/>
  <c r="AI80" i="15" s="1"/>
  <c r="AB82" i="15"/>
  <c r="AC82" i="15" s="1"/>
  <c r="AI82" i="15" s="1"/>
  <c r="AB83" i="15"/>
  <c r="AC83" i="15" s="1"/>
  <c r="AE83" i="15" s="1"/>
  <c r="AD84" i="15"/>
  <c r="AD85" i="15"/>
  <c r="AM85" i="15" s="1"/>
  <c r="AD90" i="15"/>
  <c r="AM90" i="15" s="1"/>
  <c r="AD94" i="15"/>
  <c r="AM94" i="15" s="1"/>
  <c r="AV45" i="15"/>
  <c r="AV83" i="15"/>
  <c r="AC15" i="15"/>
  <c r="AI15" i="15" s="1"/>
  <c r="AB21" i="15"/>
  <c r="AC21" i="15" s="1"/>
  <c r="AD24" i="15"/>
  <c r="AM24" i="15" s="1"/>
  <c r="AD52" i="15"/>
  <c r="AM52" i="15" s="1"/>
  <c r="AV61" i="15"/>
  <c r="AC67" i="15"/>
  <c r="AD80" i="15"/>
  <c r="AM80" i="15" s="1"/>
  <c r="AV9" i="15"/>
  <c r="AD28" i="15"/>
  <c r="AM28" i="15" s="1"/>
  <c r="AB9" i="15"/>
  <c r="AC9" i="15" s="1"/>
  <c r="AI9" i="15" s="1"/>
  <c r="AU9" i="15" s="1"/>
  <c r="AD10" i="15"/>
  <c r="AM10" i="15" s="1"/>
  <c r="AB16" i="15"/>
  <c r="AC16" i="15" s="1"/>
  <c r="AI16" i="15" s="1"/>
  <c r="AD23" i="15"/>
  <c r="AM23" i="15" s="1"/>
  <c r="AV25" i="15"/>
  <c r="AD27" i="15"/>
  <c r="AM27" i="15" s="1"/>
  <c r="AC31" i="15"/>
  <c r="AI31" i="15" s="1"/>
  <c r="AB36" i="15"/>
  <c r="AC36" i="15" s="1"/>
  <c r="AI36" i="15" s="1"/>
  <c r="AV42" i="15"/>
  <c r="AD44" i="15"/>
  <c r="AM44" i="15" s="1"/>
  <c r="AV46" i="15"/>
  <c r="AD48" i="15"/>
  <c r="AM48" i="15" s="1"/>
  <c r="AB61" i="15"/>
  <c r="AC61" i="15" s="1"/>
  <c r="AI61" i="15" s="1"/>
  <c r="AD62" i="15"/>
  <c r="AB68" i="15"/>
  <c r="AC68" i="15" s="1"/>
  <c r="AE68" i="15" s="1"/>
  <c r="AV74" i="15"/>
  <c r="AD76" i="15"/>
  <c r="AM76" i="15" s="1"/>
  <c r="AD79" i="15"/>
  <c r="AD82" i="15"/>
  <c r="AM82" i="15" s="1"/>
  <c r="AM84" i="15"/>
  <c r="AV85" i="15"/>
  <c r="AB91" i="15"/>
  <c r="AC91" i="15" s="1"/>
  <c r="AB95" i="15"/>
  <c r="AC95" i="15" s="1"/>
  <c r="AE95" i="15" s="1"/>
  <c r="AV96" i="15"/>
  <c r="AE60" i="15"/>
  <c r="AI55" i="15"/>
  <c r="AI48" i="15"/>
  <c r="AI76" i="15"/>
  <c r="AI52" i="15"/>
  <c r="AE63" i="15"/>
  <c r="AE15" i="15"/>
  <c r="AI75" i="15"/>
  <c r="AE75" i="15"/>
  <c r="AD88" i="15"/>
  <c r="AM88" i="15" s="1"/>
  <c r="AB88" i="15"/>
  <c r="AC88" i="15" s="1"/>
  <c r="AV88" i="15"/>
  <c r="AI30" i="15"/>
  <c r="AU30" i="15" s="1"/>
  <c r="AB13" i="15"/>
  <c r="AC13" i="15" s="1"/>
  <c r="AD14" i="15"/>
  <c r="AM14" i="15" s="1"/>
  <c r="AB49" i="15"/>
  <c r="AC49" i="15" s="1"/>
  <c r="AD50" i="15"/>
  <c r="AM50" i="15" s="1"/>
  <c r="AB65" i="15"/>
  <c r="AC65" i="15" s="1"/>
  <c r="AD66" i="15"/>
  <c r="AM66" i="15" s="1"/>
  <c r="AV13" i="15"/>
  <c r="AD18" i="15"/>
  <c r="AM18" i="15" s="1"/>
  <c r="AV29" i="15"/>
  <c r="AV30" i="15"/>
  <c r="AB33" i="15"/>
  <c r="AC33" i="15" s="1"/>
  <c r="AD34" i="15"/>
  <c r="AM34" i="15" s="1"/>
  <c r="AB37" i="15"/>
  <c r="AC37" i="15" s="1"/>
  <c r="AD38" i="15"/>
  <c r="AM38" i="15" s="1"/>
  <c r="AM39" i="15"/>
  <c r="AV49" i="15"/>
  <c r="AV50" i="15"/>
  <c r="AB53" i="15"/>
  <c r="AC53" i="15" s="1"/>
  <c r="AD54" i="15"/>
  <c r="AM65" i="15"/>
  <c r="AV65" i="15"/>
  <c r="AV66" i="15"/>
  <c r="AB69" i="15"/>
  <c r="AC69" i="15" s="1"/>
  <c r="AD70" i="15"/>
  <c r="AB89" i="15"/>
  <c r="AC89" i="15" s="1"/>
  <c r="AD89" i="15"/>
  <c r="AM89" i="15" s="1"/>
  <c r="AV89" i="15"/>
  <c r="AB81" i="15"/>
  <c r="AC81" i="15" s="1"/>
  <c r="AV81" i="15"/>
  <c r="AD81" i="15"/>
  <c r="AM81" i="15" s="1"/>
  <c r="AM15" i="15"/>
  <c r="AB29" i="15"/>
  <c r="AC29" i="15" s="1"/>
  <c r="AD30" i="15"/>
  <c r="AM30" i="15" s="1"/>
  <c r="AM62" i="15"/>
  <c r="AI91" i="15"/>
  <c r="AU91" i="15" s="1"/>
  <c r="AE91" i="15"/>
  <c r="AM13" i="15"/>
  <c r="AV14" i="15"/>
  <c r="AB17" i="15"/>
  <c r="AC17" i="15" s="1"/>
  <c r="AC10" i="15"/>
  <c r="AM17" i="15"/>
  <c r="AV17" i="15"/>
  <c r="AV18" i="15"/>
  <c r="AD22" i="15"/>
  <c r="AC26" i="15"/>
  <c r="AM33" i="15"/>
  <c r="AV33" i="15"/>
  <c r="AV34" i="15"/>
  <c r="AM37" i="15"/>
  <c r="AV37" i="15"/>
  <c r="AV38" i="15"/>
  <c r="AB41" i="15"/>
  <c r="AC41" i="15" s="1"/>
  <c r="AD42" i="15"/>
  <c r="AC46" i="15"/>
  <c r="AM53" i="15"/>
  <c r="AV53" i="15"/>
  <c r="AV54" i="15"/>
  <c r="AB57" i="15"/>
  <c r="AC57" i="15" s="1"/>
  <c r="AD58" i="15"/>
  <c r="AC62" i="15"/>
  <c r="AM69" i="15"/>
  <c r="AV69" i="15"/>
  <c r="AV70" i="15"/>
  <c r="AB73" i="15"/>
  <c r="AC73" i="15" s="1"/>
  <c r="AD74" i="15"/>
  <c r="AC78" i="15"/>
  <c r="AV78" i="15"/>
  <c r="AV7" i="15"/>
  <c r="AV11" i="15"/>
  <c r="AV15" i="15"/>
  <c r="AV19" i="15"/>
  <c r="AV23" i="15"/>
  <c r="AV27" i="15"/>
  <c r="AV31" i="15"/>
  <c r="AV35" i="15"/>
  <c r="AV39" i="15"/>
  <c r="AV43" i="15"/>
  <c r="AV47" i="15"/>
  <c r="AV55" i="15"/>
  <c r="AV59" i="15"/>
  <c r="AV63" i="15"/>
  <c r="AV71" i="15"/>
  <c r="AV75" i="15"/>
  <c r="AM79" i="15"/>
  <c r="AV79" i="15"/>
  <c r="AB92" i="15"/>
  <c r="AC92" i="15" s="1"/>
  <c r="AD93" i="15"/>
  <c r="AC85" i="15"/>
  <c r="AM92" i="15"/>
  <c r="AV92" i="15"/>
  <c r="AV93" i="15"/>
  <c r="AB96" i="15"/>
  <c r="AC96" i="15" s="1"/>
  <c r="AD97" i="15"/>
  <c r="AD87" i="15"/>
  <c r="AD91" i="15"/>
  <c r="AD95" i="15"/>
  <c r="AV6" i="15"/>
  <c r="AQ67" i="15"/>
  <c r="AE43" i="15" l="1"/>
  <c r="AE79" i="15"/>
  <c r="AI87" i="15"/>
  <c r="AU87" i="15" s="1"/>
  <c r="AI54" i="15"/>
  <c r="AU54" i="15" s="1"/>
  <c r="AE47" i="15"/>
  <c r="AE19" i="15"/>
  <c r="AE32" i="15"/>
  <c r="AI59" i="15"/>
  <c r="AJ59" i="15" s="1"/>
  <c r="AK59" i="15" s="1"/>
  <c r="AE31" i="15"/>
  <c r="AE16" i="15"/>
  <c r="AE40" i="15"/>
  <c r="AE12" i="15"/>
  <c r="AE6" i="15"/>
  <c r="AE82" i="15"/>
  <c r="AI23" i="15"/>
  <c r="AJ74" i="15"/>
  <c r="AK74" i="15" s="1"/>
  <c r="AI64" i="15"/>
  <c r="AU64" i="15" s="1"/>
  <c r="AE64" i="15"/>
  <c r="AE39" i="15"/>
  <c r="AI84" i="15"/>
  <c r="AU84" i="15" s="1"/>
  <c r="AI50" i="15"/>
  <c r="AJ50" i="15" s="1"/>
  <c r="AK50" i="15" s="1"/>
  <c r="AJ61" i="15"/>
  <c r="AK61" i="15" s="1"/>
  <c r="AE56" i="15"/>
  <c r="AI27" i="15"/>
  <c r="AJ27" i="15" s="1"/>
  <c r="AK27" i="15" s="1"/>
  <c r="AI51" i="15"/>
  <c r="AU51" i="15" s="1"/>
  <c r="AE58" i="15"/>
  <c r="AJ58" i="15"/>
  <c r="AK58" i="15" s="1"/>
  <c r="AE44" i="15"/>
  <c r="AI44" i="15"/>
  <c r="AJ44" i="15" s="1"/>
  <c r="AK44" i="15" s="1"/>
  <c r="AU61" i="15"/>
  <c r="AE86" i="15"/>
  <c r="AE11" i="15"/>
  <c r="AE24" i="15"/>
  <c r="AI93" i="15"/>
  <c r="AU93" i="15" s="1"/>
  <c r="AE61" i="15"/>
  <c r="AE20" i="15"/>
  <c r="AE28" i="15"/>
  <c r="AJ45" i="15"/>
  <c r="AK45" i="15" s="1"/>
  <c r="AI70" i="15"/>
  <c r="AU70" i="15" s="1"/>
  <c r="AI90" i="15"/>
  <c r="AJ90" i="15" s="1"/>
  <c r="AK90" i="15" s="1"/>
  <c r="AI94" i="15"/>
  <c r="AJ94" i="15" s="1"/>
  <c r="AK94" i="15" s="1"/>
  <c r="AE94" i="15"/>
  <c r="AE72" i="15"/>
  <c r="AE45" i="15"/>
  <c r="AE80" i="15"/>
  <c r="AE71" i="15"/>
  <c r="AE7" i="15"/>
  <c r="AE42" i="15"/>
  <c r="AM67" i="15"/>
  <c r="AI95" i="15"/>
  <c r="AJ95" i="15" s="1"/>
  <c r="AK95" i="15" s="1"/>
  <c r="AU45" i="15"/>
  <c r="AE36" i="15"/>
  <c r="AE25" i="15"/>
  <c r="AI68" i="15"/>
  <c r="AJ68" i="15" s="1"/>
  <c r="AK68" i="15" s="1"/>
  <c r="AJ42" i="15"/>
  <c r="AK42" i="15" s="1"/>
  <c r="AJ25" i="15"/>
  <c r="AK25" i="15" s="1"/>
  <c r="AE67" i="15"/>
  <c r="AJ77" i="15"/>
  <c r="AK77" i="15" s="1"/>
  <c r="AI83" i="15"/>
  <c r="AJ83" i="15" s="1"/>
  <c r="AK83" i="15" s="1"/>
  <c r="AI66" i="15"/>
  <c r="AU66" i="15" s="1"/>
  <c r="AE8" i="15"/>
  <c r="AI67" i="15"/>
  <c r="AI35" i="15"/>
  <c r="AJ35" i="15" s="1"/>
  <c r="AK35" i="15" s="1"/>
  <c r="AI22" i="15"/>
  <c r="AE22" i="15"/>
  <c r="AI97" i="15"/>
  <c r="AE97" i="15"/>
  <c r="AV67" i="15"/>
  <c r="AE77" i="15"/>
  <c r="AI38" i="15"/>
  <c r="AU38" i="15" s="1"/>
  <c r="AI18" i="15"/>
  <c r="AU18" i="15" s="1"/>
  <c r="AI14" i="15"/>
  <c r="AJ14" i="15" s="1"/>
  <c r="AK14" i="15" s="1"/>
  <c r="AI34" i="15"/>
  <c r="AU34" i="15" s="1"/>
  <c r="AJ9" i="15"/>
  <c r="AK9" i="15" s="1"/>
  <c r="AE21" i="15"/>
  <c r="AI21" i="15"/>
  <c r="AE9" i="15"/>
  <c r="AJ82" i="15"/>
  <c r="AK82" i="15" s="1"/>
  <c r="AU82" i="15"/>
  <c r="AI62" i="15"/>
  <c r="AE62" i="15"/>
  <c r="AJ86" i="15"/>
  <c r="AK86" i="15" s="1"/>
  <c r="AU86" i="15"/>
  <c r="AU36" i="15"/>
  <c r="AJ36" i="15"/>
  <c r="AK36" i="15" s="1"/>
  <c r="AU20" i="15"/>
  <c r="AJ20" i="15"/>
  <c r="AK20" i="15" s="1"/>
  <c r="AJ75" i="15"/>
  <c r="AK75" i="15" s="1"/>
  <c r="AU75" i="15"/>
  <c r="AJ47" i="15"/>
  <c r="AK47" i="15" s="1"/>
  <c r="AU47" i="15"/>
  <c r="AJ23" i="15"/>
  <c r="AK23" i="15" s="1"/>
  <c r="AU23" i="15"/>
  <c r="AJ7" i="15"/>
  <c r="AK7" i="15" s="1"/>
  <c r="AU7" i="15"/>
  <c r="AU32" i="15"/>
  <c r="AJ32" i="15"/>
  <c r="AK32" i="15" s="1"/>
  <c r="AI85" i="15"/>
  <c r="AE85" i="15"/>
  <c r="AI46" i="15"/>
  <c r="AE46" i="15"/>
  <c r="AM42" i="15"/>
  <c r="AM22" i="15"/>
  <c r="AE13" i="15"/>
  <c r="AI13" i="15"/>
  <c r="AU40" i="15"/>
  <c r="AJ40" i="15"/>
  <c r="AK40" i="15" s="1"/>
  <c r="AM54" i="15"/>
  <c r="AU28" i="15"/>
  <c r="AJ28" i="15"/>
  <c r="AK28" i="15" s="1"/>
  <c r="AU8" i="15"/>
  <c r="AJ8" i="15"/>
  <c r="AK8" i="15" s="1"/>
  <c r="AU76" i="15"/>
  <c r="AJ76" i="15"/>
  <c r="AK76" i="15" s="1"/>
  <c r="AU48" i="15"/>
  <c r="AJ48" i="15"/>
  <c r="AK48" i="15" s="1"/>
  <c r="AI96" i="15"/>
  <c r="AE96" i="15"/>
  <c r="AI41" i="15"/>
  <c r="AE41" i="15"/>
  <c r="AJ87" i="15"/>
  <c r="AK87" i="15" s="1"/>
  <c r="AE81" i="15"/>
  <c r="AI81" i="15"/>
  <c r="AE53" i="15"/>
  <c r="AI53" i="15"/>
  <c r="AJ30" i="15"/>
  <c r="AK30" i="15" s="1"/>
  <c r="AJ71" i="15"/>
  <c r="AK71" i="15" s="1"/>
  <c r="AU71" i="15"/>
  <c r="AJ43" i="15"/>
  <c r="AK43" i="15" s="1"/>
  <c r="AU43" i="15"/>
  <c r="AU16" i="15"/>
  <c r="AJ16" i="15"/>
  <c r="AK16" i="15" s="1"/>
  <c r="AJ63" i="15"/>
  <c r="AK63" i="15" s="1"/>
  <c r="AU63" i="15"/>
  <c r="AJ64" i="15"/>
  <c r="AK64" i="15" s="1"/>
  <c r="AJ55" i="15"/>
  <c r="AK55" i="15" s="1"/>
  <c r="AU55" i="15"/>
  <c r="AU24" i="15"/>
  <c r="AJ24" i="15"/>
  <c r="AK24" i="15" s="1"/>
  <c r="AU60" i="15"/>
  <c r="AJ60" i="15"/>
  <c r="AK60" i="15" s="1"/>
  <c r="AM91" i="15"/>
  <c r="AE92" i="15"/>
  <c r="AI92" i="15"/>
  <c r="AE73" i="15"/>
  <c r="AI73" i="15"/>
  <c r="AM58" i="15"/>
  <c r="AE69" i="15"/>
  <c r="AI69" i="15"/>
  <c r="AE33" i="15"/>
  <c r="AI33" i="15"/>
  <c r="AE65" i="15"/>
  <c r="AI65" i="15"/>
  <c r="AE88" i="15"/>
  <c r="AI88" i="15"/>
  <c r="AJ39" i="15"/>
  <c r="AK39" i="15" s="1"/>
  <c r="AU39" i="15"/>
  <c r="AJ31" i="15"/>
  <c r="AK31" i="15" s="1"/>
  <c r="AU31" i="15"/>
  <c r="AU59" i="15"/>
  <c r="AJ51" i="15"/>
  <c r="AK51" i="15" s="1"/>
  <c r="AM87" i="15"/>
  <c r="AM97" i="15"/>
  <c r="AI57" i="15"/>
  <c r="AE57" i="15"/>
  <c r="AI26" i="15"/>
  <c r="AE26" i="15"/>
  <c r="AJ91" i="15"/>
  <c r="AK91" i="15" s="1"/>
  <c r="AE29" i="15"/>
  <c r="AI29" i="15"/>
  <c r="AU72" i="15"/>
  <c r="AJ72" i="15"/>
  <c r="AK72" i="15" s="1"/>
  <c r="AM95" i="15"/>
  <c r="AM93" i="15"/>
  <c r="AI78" i="15"/>
  <c r="AE78" i="15"/>
  <c r="AM74" i="15"/>
  <c r="AI10" i="15"/>
  <c r="AE10" i="15"/>
  <c r="AE17" i="15"/>
  <c r="AI17" i="15"/>
  <c r="AE89" i="15"/>
  <c r="AI89" i="15"/>
  <c r="AE37" i="15"/>
  <c r="AI37" i="15"/>
  <c r="AU95" i="15"/>
  <c r="AE49" i="15"/>
  <c r="AI49" i="15"/>
  <c r="AU80" i="15"/>
  <c r="AJ80" i="15"/>
  <c r="AK80" i="15" s="1"/>
  <c r="AU56" i="15"/>
  <c r="AJ56" i="15"/>
  <c r="AK56" i="15" s="1"/>
  <c r="AM70" i="15"/>
  <c r="AJ19" i="15"/>
  <c r="AK19" i="15" s="1"/>
  <c r="AU19" i="15"/>
  <c r="AJ15" i="15"/>
  <c r="AK15" i="15" s="1"/>
  <c r="AU15" i="15"/>
  <c r="AU52" i="15"/>
  <c r="AJ52" i="15"/>
  <c r="AK52" i="15" s="1"/>
  <c r="AJ11" i="15"/>
  <c r="AK11" i="15" s="1"/>
  <c r="AU11" i="15"/>
  <c r="AJ79" i="15"/>
  <c r="AK79" i="15" s="1"/>
  <c r="AU79" i="15"/>
  <c r="AU44" i="15"/>
  <c r="AU12" i="15"/>
  <c r="AJ12" i="15"/>
  <c r="AK12" i="15" s="1"/>
  <c r="AU6" i="15"/>
  <c r="AJ6" i="15"/>
  <c r="AK6" i="15" s="1"/>
  <c r="A4" i="14"/>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U50" i="15" l="1"/>
  <c r="AJ54" i="15"/>
  <c r="AK54" i="15" s="1"/>
  <c r="AU90" i="15"/>
  <c r="AU35" i="15"/>
  <c r="AU27" i="15"/>
  <c r="AJ18" i="15"/>
  <c r="AK18" i="15" s="1"/>
  <c r="AU83" i="15"/>
  <c r="AJ84" i="15"/>
  <c r="AK84" i="15" s="1"/>
  <c r="AU14" i="15"/>
  <c r="AJ66" i="15"/>
  <c r="AK66" i="15" s="1"/>
  <c r="AU94" i="15"/>
  <c r="AJ93" i="15"/>
  <c r="AK93" i="15" s="1"/>
  <c r="AU68" i="15"/>
  <c r="AJ70" i="15"/>
  <c r="AK70" i="15" s="1"/>
  <c r="AJ34" i="15"/>
  <c r="AK34" i="15" s="1"/>
  <c r="AJ67" i="15"/>
  <c r="AK67" i="15" s="1"/>
  <c r="AU97" i="15"/>
  <c r="AJ97" i="15"/>
  <c r="AK97" i="15" s="1"/>
  <c r="AU67" i="15"/>
  <c r="AJ22" i="15"/>
  <c r="AK22" i="15" s="1"/>
  <c r="AU22" i="15"/>
  <c r="AJ38" i="15"/>
  <c r="AK38" i="15" s="1"/>
  <c r="AU21" i="15"/>
  <c r="AJ21" i="15"/>
  <c r="AK21" i="15" s="1"/>
  <c r="AJ78" i="15"/>
  <c r="AK78" i="15" s="1"/>
  <c r="AU78" i="15"/>
  <c r="AJ57" i="15"/>
  <c r="AK57" i="15" s="1"/>
  <c r="AU57" i="15"/>
  <c r="AJ96" i="15"/>
  <c r="AK96" i="15" s="1"/>
  <c r="AU96" i="15"/>
  <c r="AJ89" i="15"/>
  <c r="AK89" i="15" s="1"/>
  <c r="AU89" i="15"/>
  <c r="AJ29" i="15"/>
  <c r="AK29" i="15" s="1"/>
  <c r="AU29" i="15"/>
  <c r="AJ26" i="15"/>
  <c r="AK26" i="15" s="1"/>
  <c r="AU26" i="15"/>
  <c r="AJ88" i="15"/>
  <c r="AK88" i="15" s="1"/>
  <c r="AU88" i="15"/>
  <c r="AJ65" i="15"/>
  <c r="AK65" i="15" s="1"/>
  <c r="AU65" i="15"/>
  <c r="AJ92" i="15"/>
  <c r="AK92" i="15" s="1"/>
  <c r="AU92" i="15"/>
  <c r="AJ81" i="15"/>
  <c r="AK81" i="15" s="1"/>
  <c r="AU81" i="15"/>
  <c r="AJ46" i="15"/>
  <c r="AK46" i="15" s="1"/>
  <c r="AU46" i="15"/>
  <c r="AJ10" i="15"/>
  <c r="AK10" i="15" s="1"/>
  <c r="AU10" i="15"/>
  <c r="AJ53" i="15"/>
  <c r="AK53" i="15" s="1"/>
  <c r="AU53" i="15"/>
  <c r="AJ41" i="15"/>
  <c r="AK41" i="15" s="1"/>
  <c r="AU41" i="15"/>
  <c r="AJ49" i="15"/>
  <c r="AK49" i="15" s="1"/>
  <c r="AU49" i="15"/>
  <c r="AJ17" i="15"/>
  <c r="AK17" i="15" s="1"/>
  <c r="AU17" i="15"/>
  <c r="AJ33" i="15"/>
  <c r="AK33" i="15" s="1"/>
  <c r="AU33" i="15"/>
  <c r="AJ13" i="15"/>
  <c r="AK13" i="15" s="1"/>
  <c r="AU13" i="15"/>
  <c r="AJ85" i="15"/>
  <c r="AK85" i="15" s="1"/>
  <c r="AU85" i="15"/>
  <c r="AJ37" i="15"/>
  <c r="AK37" i="15" s="1"/>
  <c r="AU37" i="15"/>
  <c r="AJ69" i="15"/>
  <c r="AK69" i="15" s="1"/>
  <c r="AU69" i="15"/>
  <c r="AJ73" i="15"/>
  <c r="AK73" i="15" s="1"/>
  <c r="AU73" i="15"/>
  <c r="AJ62" i="15"/>
  <c r="AK62" i="15" s="1"/>
  <c r="AU62" i="15"/>
  <c r="K13" i="15" l="1"/>
  <c r="K21" i="15"/>
  <c r="K37" i="15"/>
  <c r="K49" i="15"/>
  <c r="K61" i="15"/>
  <c r="K73" i="15"/>
  <c r="K85" i="15"/>
  <c r="K97" i="15"/>
  <c r="K6" i="15"/>
  <c r="K10" i="15"/>
  <c r="K14" i="15"/>
  <c r="K18" i="15"/>
  <c r="K22" i="15"/>
  <c r="K26" i="15"/>
  <c r="K30" i="15"/>
  <c r="K34" i="15"/>
  <c r="K38" i="15"/>
  <c r="K42" i="15"/>
  <c r="K46" i="15"/>
  <c r="K50" i="15"/>
  <c r="K54" i="15"/>
  <c r="K58" i="15"/>
  <c r="K62" i="15"/>
  <c r="K66" i="15"/>
  <c r="K70" i="15"/>
  <c r="K74" i="15"/>
  <c r="K78" i="15"/>
  <c r="K82" i="15"/>
  <c r="K86" i="15"/>
  <c r="K90" i="15"/>
  <c r="K94" i="15"/>
  <c r="K17" i="15"/>
  <c r="K29" i="15"/>
  <c r="K33" i="15"/>
  <c r="K45" i="15"/>
  <c r="K57" i="15"/>
  <c r="K69" i="15"/>
  <c r="K81" i="15"/>
  <c r="K93" i="15"/>
  <c r="K7" i="15"/>
  <c r="K11" i="15"/>
  <c r="K15" i="15"/>
  <c r="K19" i="15"/>
  <c r="K23" i="15"/>
  <c r="K27" i="15"/>
  <c r="K31" i="15"/>
  <c r="K35" i="15"/>
  <c r="K39" i="15"/>
  <c r="K43" i="15"/>
  <c r="K47" i="15"/>
  <c r="K51" i="15"/>
  <c r="K55" i="15"/>
  <c r="K59" i="15"/>
  <c r="K63" i="15"/>
  <c r="K67" i="15"/>
  <c r="K71" i="15"/>
  <c r="K75" i="15"/>
  <c r="K79" i="15"/>
  <c r="K83" i="15"/>
  <c r="K87" i="15"/>
  <c r="K91" i="15"/>
  <c r="K95" i="15"/>
  <c r="K9" i="15"/>
  <c r="K25" i="15"/>
  <c r="K41" i="15"/>
  <c r="K53" i="15"/>
  <c r="K65" i="15"/>
  <c r="K77" i="15"/>
  <c r="K89" i="15"/>
  <c r="K8" i="15"/>
  <c r="K12" i="15"/>
  <c r="K16" i="15"/>
  <c r="K20" i="15"/>
  <c r="K24" i="15"/>
  <c r="K28" i="15"/>
  <c r="K32" i="15"/>
  <c r="K36" i="15"/>
  <c r="K40" i="15"/>
  <c r="K44" i="15"/>
  <c r="K48" i="15"/>
  <c r="K52" i="15"/>
  <c r="K56" i="15"/>
  <c r="K60" i="15"/>
  <c r="K64" i="15"/>
  <c r="K68" i="15"/>
  <c r="K72" i="15"/>
  <c r="K76" i="15"/>
  <c r="K80" i="15"/>
  <c r="K84" i="15"/>
  <c r="K88" i="15"/>
  <c r="K92" i="15"/>
  <c r="K96" i="15"/>
  <c r="V76" i="15" l="1"/>
  <c r="AF76" i="15" s="1"/>
  <c r="AG76" i="15" s="1"/>
  <c r="W76" i="15"/>
  <c r="AN76" i="15" s="1"/>
  <c r="X76" i="15"/>
  <c r="V44" i="15"/>
  <c r="AF44" i="15" s="1"/>
  <c r="AG44" i="15" s="1"/>
  <c r="W44" i="15"/>
  <c r="AN44" i="15" s="1"/>
  <c r="V12" i="15"/>
  <c r="BD12" i="15" s="1"/>
  <c r="AF12" i="15"/>
  <c r="AG12" i="15" s="1"/>
  <c r="W12" i="15"/>
  <c r="AN12" i="15" s="1"/>
  <c r="X12" i="15"/>
  <c r="V77" i="15"/>
  <c r="AF77" i="15" s="1"/>
  <c r="AG77" i="15" s="1"/>
  <c r="W77" i="15"/>
  <c r="AN77" i="15" s="1"/>
  <c r="V83" i="15"/>
  <c r="AF83" i="15" s="1"/>
  <c r="AG83" i="15" s="1"/>
  <c r="W83" i="15"/>
  <c r="AN83" i="15" s="1"/>
  <c r="X83" i="15"/>
  <c r="AF67" i="15"/>
  <c r="AG67" i="15" s="1"/>
  <c r="V67" i="15"/>
  <c r="BD67" i="15" s="1"/>
  <c r="W67" i="15"/>
  <c r="AN67" i="15" s="1"/>
  <c r="V35" i="15"/>
  <c r="AF35" i="15" s="1"/>
  <c r="AG35" i="15" s="1"/>
  <c r="X35" i="15"/>
  <c r="W35" i="15"/>
  <c r="AN35" i="15" s="1"/>
  <c r="V57" i="15"/>
  <c r="AF57" i="15"/>
  <c r="AG57" i="15" s="1"/>
  <c r="W57" i="15"/>
  <c r="AN57" i="15" s="1"/>
  <c r="V78" i="15"/>
  <c r="AF78" i="15" s="1"/>
  <c r="AG78" i="15" s="1"/>
  <c r="X78" i="15"/>
  <c r="W78" i="15"/>
  <c r="AN78" i="15" s="1"/>
  <c r="V46" i="15"/>
  <c r="AF46" i="15" s="1"/>
  <c r="AG46" i="15" s="1"/>
  <c r="W46" i="15"/>
  <c r="AN46" i="15" s="1"/>
  <c r="V30" i="15"/>
  <c r="AF30" i="15" s="1"/>
  <c r="AG30" i="15" s="1"/>
  <c r="W30" i="15"/>
  <c r="AN30" i="15" s="1"/>
  <c r="V14" i="15"/>
  <c r="AF14" i="15" s="1"/>
  <c r="AG14" i="15" s="1"/>
  <c r="W14" i="15"/>
  <c r="AN14" i="15" s="1"/>
  <c r="AF97" i="15"/>
  <c r="AG97" i="15" s="1"/>
  <c r="V97" i="15"/>
  <c r="BD97" i="15" s="1"/>
  <c r="W97" i="15"/>
  <c r="AN97" i="15" s="1"/>
  <c r="V88" i="15"/>
  <c r="AF88" i="15" s="1"/>
  <c r="AG88" i="15" s="1"/>
  <c r="W88" i="15"/>
  <c r="AN88" i="15" s="1"/>
  <c r="X88" i="15"/>
  <c r="V56" i="15"/>
  <c r="BD56" i="15" s="1"/>
  <c r="AF56" i="15"/>
  <c r="AG56" i="15" s="1"/>
  <c r="W56" i="15"/>
  <c r="AN56" i="15" s="1"/>
  <c r="V24" i="15"/>
  <c r="BD24" i="15" s="1"/>
  <c r="AF24" i="15"/>
  <c r="AG24" i="15" s="1"/>
  <c r="W24" i="15"/>
  <c r="AN24" i="15" s="1"/>
  <c r="X24" i="15"/>
  <c r="AF9" i="15"/>
  <c r="AG9" i="15" s="1"/>
  <c r="V9" i="15"/>
  <c r="BD9" i="15" s="1"/>
  <c r="W9" i="15"/>
  <c r="AN9" i="15" s="1"/>
  <c r="V95" i="15"/>
  <c r="BD95" i="15" s="1"/>
  <c r="AF95" i="15"/>
  <c r="AG95" i="15" s="1"/>
  <c r="W95" i="15"/>
  <c r="AN95" i="15" s="1"/>
  <c r="V63" i="15"/>
  <c r="AF63" i="15" s="1"/>
  <c r="AG63" i="15" s="1"/>
  <c r="W63" i="15"/>
  <c r="AN63" i="15" s="1"/>
  <c r="V31" i="15"/>
  <c r="AF31" i="15" s="1"/>
  <c r="AG31" i="15" s="1"/>
  <c r="W31" i="15"/>
  <c r="AN31" i="15" s="1"/>
  <c r="AF93" i="15"/>
  <c r="AG93" i="15" s="1"/>
  <c r="V93" i="15"/>
  <c r="BD93" i="15" s="1"/>
  <c r="W93" i="15"/>
  <c r="AN93" i="15" s="1"/>
  <c r="V74" i="15"/>
  <c r="AF74" i="15" s="1"/>
  <c r="AG74" i="15" s="1"/>
  <c r="W74" i="15"/>
  <c r="AN74" i="15" s="1"/>
  <c r="X74" i="15"/>
  <c r="AF42" i="15"/>
  <c r="AG42" i="15" s="1"/>
  <c r="V42" i="15"/>
  <c r="W42" i="15"/>
  <c r="AN42" i="15" s="1"/>
  <c r="AF10" i="15"/>
  <c r="AG10" i="15" s="1"/>
  <c r="V10" i="15"/>
  <c r="BD10" i="15" s="1"/>
  <c r="W10" i="15"/>
  <c r="AN10" i="15" s="1"/>
  <c r="V85" i="15"/>
  <c r="AF85" i="15" s="1"/>
  <c r="AG85" i="15" s="1"/>
  <c r="W85" i="15"/>
  <c r="AN85" i="15" s="1"/>
  <c r="X85" i="15"/>
  <c r="V84" i="15"/>
  <c r="AF84" i="15" s="1"/>
  <c r="AG84" i="15" s="1"/>
  <c r="W84" i="15"/>
  <c r="AN84" i="15" s="1"/>
  <c r="X84" i="15"/>
  <c r="V68" i="15"/>
  <c r="BD68" i="15" s="1"/>
  <c r="AF68" i="15"/>
  <c r="AG68" i="15" s="1"/>
  <c r="W68" i="15"/>
  <c r="AN68" i="15" s="1"/>
  <c r="V52" i="15"/>
  <c r="BD52" i="15" s="1"/>
  <c r="AF52" i="15"/>
  <c r="AG52" i="15" s="1"/>
  <c r="W52" i="15"/>
  <c r="AN52" i="15" s="1"/>
  <c r="V36" i="15"/>
  <c r="AF36" i="15" s="1"/>
  <c r="AG36" i="15" s="1"/>
  <c r="W36" i="15"/>
  <c r="AN36" i="15" s="1"/>
  <c r="X36" i="15"/>
  <c r="V20" i="15"/>
  <c r="AF20" i="15" s="1"/>
  <c r="AG20" i="15" s="1"/>
  <c r="W20" i="15"/>
  <c r="AN20" i="15" s="1"/>
  <c r="V53" i="15"/>
  <c r="BD53" i="15" s="1"/>
  <c r="AF53" i="15"/>
  <c r="AG53" i="15" s="1"/>
  <c r="W53" i="15"/>
  <c r="AN53" i="15" s="1"/>
  <c r="V91" i="15"/>
  <c r="AF91" i="15" s="1"/>
  <c r="AG91" i="15" s="1"/>
  <c r="W91" i="15"/>
  <c r="AN91" i="15" s="1"/>
  <c r="V75" i="15"/>
  <c r="W75" i="15"/>
  <c r="AN75" i="15" s="1"/>
  <c r="X75" i="15"/>
  <c r="V59" i="15"/>
  <c r="X59" i="15"/>
  <c r="W59" i="15"/>
  <c r="AN59" i="15" s="1"/>
  <c r="V43" i="15"/>
  <c r="W43" i="15"/>
  <c r="AN43" i="15" s="1"/>
  <c r="AF27" i="15"/>
  <c r="AG27" i="15" s="1"/>
  <c r="V27" i="15"/>
  <c r="BD27" i="15" s="1"/>
  <c r="X27" i="15"/>
  <c r="W27" i="15"/>
  <c r="AN27" i="15" s="1"/>
  <c r="AF11" i="15"/>
  <c r="AG11" i="15" s="1"/>
  <c r="V11" i="15"/>
  <c r="BD11" i="15" s="1"/>
  <c r="W11" i="15"/>
  <c r="AN11" i="15" s="1"/>
  <c r="V81" i="15"/>
  <c r="AF81" i="15" s="1"/>
  <c r="AG81" i="15" s="1"/>
  <c r="W81" i="15"/>
  <c r="AN81" i="15" s="1"/>
  <c r="X81" i="15"/>
  <c r="V33" i="15"/>
  <c r="AF33" i="15" s="1"/>
  <c r="AG33" i="15" s="1"/>
  <c r="W33" i="15"/>
  <c r="AN33" i="15" s="1"/>
  <c r="X33" i="15"/>
  <c r="V86" i="15"/>
  <c r="AF86" i="15" s="1"/>
  <c r="AG86" i="15" s="1"/>
  <c r="W86" i="15"/>
  <c r="AN86" i="15" s="1"/>
  <c r="AF70" i="15"/>
  <c r="AG70" i="15" s="1"/>
  <c r="V70" i="15"/>
  <c r="BD70" i="15" s="1"/>
  <c r="W70" i="15"/>
  <c r="AN70" i="15" s="1"/>
  <c r="AF54" i="15"/>
  <c r="AG54" i="15" s="1"/>
  <c r="V54" i="15"/>
  <c r="BD54" i="15" s="1"/>
  <c r="W54" i="15"/>
  <c r="AN54" i="15" s="1"/>
  <c r="AF38" i="15"/>
  <c r="AG38" i="15" s="1"/>
  <c r="V38" i="15"/>
  <c r="BD38" i="15" s="1"/>
  <c r="W38" i="15"/>
  <c r="AN38" i="15" s="1"/>
  <c r="AF22" i="15"/>
  <c r="AG22" i="15" s="1"/>
  <c r="V22" i="15"/>
  <c r="BD22" i="15" s="1"/>
  <c r="W22" i="15"/>
  <c r="AN22" i="15" s="1"/>
  <c r="V73" i="15"/>
  <c r="AF73" i="15"/>
  <c r="AG73" i="15" s="1"/>
  <c r="W73" i="15"/>
  <c r="AN73" i="15" s="1"/>
  <c r="V21" i="15"/>
  <c r="AF21" i="15" s="1"/>
  <c r="AG21" i="15" s="1"/>
  <c r="W21" i="15"/>
  <c r="AN21" i="15" s="1"/>
  <c r="V92" i="15"/>
  <c r="AF92" i="15"/>
  <c r="AG92" i="15" s="1"/>
  <c r="X92" i="15"/>
  <c r="W92" i="15"/>
  <c r="AN92" i="15" s="1"/>
  <c r="V60" i="15"/>
  <c r="AF60" i="15" s="1"/>
  <c r="AG60" i="15" s="1"/>
  <c r="W60" i="15"/>
  <c r="AN60" i="15" s="1"/>
  <c r="V28" i="15"/>
  <c r="AF28" i="15"/>
  <c r="AG28" i="15" s="1"/>
  <c r="W28" i="15"/>
  <c r="AN28" i="15" s="1"/>
  <c r="AF25" i="15"/>
  <c r="AG25" i="15" s="1"/>
  <c r="V25" i="15"/>
  <c r="BD25" i="15" s="1"/>
  <c r="W25" i="15"/>
  <c r="AN25" i="15" s="1"/>
  <c r="AF51" i="15"/>
  <c r="AG51" i="15" s="1"/>
  <c r="V51" i="15"/>
  <c r="W51" i="15"/>
  <c r="AN51" i="15" s="1"/>
  <c r="X51" i="15"/>
  <c r="AF19" i="15"/>
  <c r="AG19" i="15" s="1"/>
  <c r="V19" i="15"/>
  <c r="W19" i="15"/>
  <c r="AN19" i="15" s="1"/>
  <c r="AF17" i="15"/>
  <c r="AG17" i="15" s="1"/>
  <c r="V17" i="15"/>
  <c r="W17" i="15"/>
  <c r="AN17" i="15" s="1"/>
  <c r="AF94" i="15"/>
  <c r="AG94" i="15" s="1"/>
  <c r="V94" i="15"/>
  <c r="BD94" i="15" s="1"/>
  <c r="W94" i="15"/>
  <c r="AN94" i="15" s="1"/>
  <c r="V62" i="15"/>
  <c r="AF62" i="15" s="1"/>
  <c r="AG62" i="15" s="1"/>
  <c r="W62" i="15"/>
  <c r="AN62" i="15" s="1"/>
  <c r="V49" i="15"/>
  <c r="AF49" i="15" s="1"/>
  <c r="AG49" i="15" s="1"/>
  <c r="W49" i="15"/>
  <c r="AN49" i="15" s="1"/>
  <c r="V72" i="15"/>
  <c r="BD72" i="15" s="1"/>
  <c r="AF72" i="15"/>
  <c r="AG72" i="15" s="1"/>
  <c r="W72" i="15"/>
  <c r="AN72" i="15" s="1"/>
  <c r="V40" i="15"/>
  <c r="BD40" i="15" s="1"/>
  <c r="AF40" i="15"/>
  <c r="AG40" i="15" s="1"/>
  <c r="W40" i="15"/>
  <c r="AN40" i="15" s="1"/>
  <c r="V8" i="15"/>
  <c r="BD8" i="15" s="1"/>
  <c r="AF8" i="15"/>
  <c r="AG8" i="15" s="1"/>
  <c r="W8" i="15"/>
  <c r="AN8" i="15" s="1"/>
  <c r="V65" i="15"/>
  <c r="AF65" i="15" s="1"/>
  <c r="AG65" i="15" s="1"/>
  <c r="W65" i="15"/>
  <c r="AN65" i="15" s="1"/>
  <c r="V79" i="15"/>
  <c r="AF79" i="15" s="1"/>
  <c r="AG79" i="15" s="1"/>
  <c r="X79" i="15"/>
  <c r="W79" i="15"/>
  <c r="AN79" i="15" s="1"/>
  <c r="V47" i="15"/>
  <c r="AF47" i="15" s="1"/>
  <c r="AG47" i="15" s="1"/>
  <c r="X47" i="15"/>
  <c r="W47" i="15"/>
  <c r="AN47" i="15" s="1"/>
  <c r="V15" i="15"/>
  <c r="AF15" i="15" s="1"/>
  <c r="AG15" i="15" s="1"/>
  <c r="X15" i="15"/>
  <c r="W15" i="15"/>
  <c r="AN15" i="15" s="1"/>
  <c r="V45" i="15"/>
  <c r="AF45" i="15" s="1"/>
  <c r="AG45" i="15" s="1"/>
  <c r="W45" i="15"/>
  <c r="AN45" i="15" s="1"/>
  <c r="V90" i="15"/>
  <c r="AF90" i="15" s="1"/>
  <c r="AG90" i="15" s="1"/>
  <c r="W90" i="15"/>
  <c r="AN90" i="15" s="1"/>
  <c r="V58" i="15"/>
  <c r="AF58" i="15" s="1"/>
  <c r="AG58" i="15" s="1"/>
  <c r="W58" i="15"/>
  <c r="AN58" i="15" s="1"/>
  <c r="AF26" i="15"/>
  <c r="AG26" i="15" s="1"/>
  <c r="V26" i="15"/>
  <c r="BD26" i="15" s="1"/>
  <c r="W26" i="15"/>
  <c r="AN26" i="15" s="1"/>
  <c r="V37" i="15"/>
  <c r="BD37" i="15" s="1"/>
  <c r="AF37" i="15"/>
  <c r="AG37" i="15" s="1"/>
  <c r="W37" i="15"/>
  <c r="AN37" i="15" s="1"/>
  <c r="V96" i="15"/>
  <c r="BD96" i="15" s="1"/>
  <c r="AF96" i="15"/>
  <c r="AG96" i="15" s="1"/>
  <c r="W96" i="15"/>
  <c r="AN96" i="15" s="1"/>
  <c r="V80" i="15"/>
  <c r="AF80" i="15" s="1"/>
  <c r="AG80" i="15" s="1"/>
  <c r="W80" i="15"/>
  <c r="AN80" i="15" s="1"/>
  <c r="V64" i="15"/>
  <c r="AF64" i="15" s="1"/>
  <c r="AG64" i="15" s="1"/>
  <c r="X64" i="15"/>
  <c r="W64" i="15"/>
  <c r="AN64" i="15" s="1"/>
  <c r="V48" i="15"/>
  <c r="AF48" i="15" s="1"/>
  <c r="AG48" i="15" s="1"/>
  <c r="W48" i="15"/>
  <c r="AN48" i="15" s="1"/>
  <c r="V32" i="15"/>
  <c r="AF32" i="15" s="1"/>
  <c r="AG32" i="15" s="1"/>
  <c r="W32" i="15"/>
  <c r="AN32" i="15" s="1"/>
  <c r="V16" i="15"/>
  <c r="AF16" i="15" s="1"/>
  <c r="AG16" i="15" s="1"/>
  <c r="W16" i="15"/>
  <c r="AN16" i="15" s="1"/>
  <c r="V89" i="15"/>
  <c r="AF89" i="15" s="1"/>
  <c r="AG89" i="15" s="1"/>
  <c r="W89" i="15"/>
  <c r="AN89" i="15" s="1"/>
  <c r="V41" i="15"/>
  <c r="BD41" i="15" s="1"/>
  <c r="AF41" i="15"/>
  <c r="AG41" i="15" s="1"/>
  <c r="X41" i="15"/>
  <c r="W41" i="15"/>
  <c r="AN41" i="15" s="1"/>
  <c r="V87" i="15"/>
  <c r="AF87" i="15" s="1"/>
  <c r="AG87" i="15" s="1"/>
  <c r="W87" i="15"/>
  <c r="AN87" i="15" s="1"/>
  <c r="AF71" i="15"/>
  <c r="AG71" i="15" s="1"/>
  <c r="V71" i="15"/>
  <c r="BD71" i="15" s="1"/>
  <c r="W71" i="15"/>
  <c r="AN71" i="15" s="1"/>
  <c r="AF55" i="15"/>
  <c r="AG55" i="15" s="1"/>
  <c r="V55" i="15"/>
  <c r="BD55" i="15" s="1"/>
  <c r="W55" i="15"/>
  <c r="AN55" i="15" s="1"/>
  <c r="AF39" i="15"/>
  <c r="AG39" i="15" s="1"/>
  <c r="V39" i="15"/>
  <c r="BD39" i="15" s="1"/>
  <c r="W39" i="15"/>
  <c r="AN39" i="15" s="1"/>
  <c r="AF23" i="15"/>
  <c r="AG23" i="15" s="1"/>
  <c r="V23" i="15"/>
  <c r="BD23" i="15" s="1"/>
  <c r="W23" i="15"/>
  <c r="AN23" i="15" s="1"/>
  <c r="AF7" i="15"/>
  <c r="AG7" i="15" s="1"/>
  <c r="V7" i="15"/>
  <c r="BD7" i="15" s="1"/>
  <c r="W7" i="15"/>
  <c r="AN7" i="15" s="1"/>
  <c r="AF69" i="15"/>
  <c r="AG69" i="15" s="1"/>
  <c r="V69" i="15"/>
  <c r="BD69" i="15" s="1"/>
  <c r="W69" i="15"/>
  <c r="AN69" i="15" s="1"/>
  <c r="V29" i="15"/>
  <c r="AF29" i="15" s="1"/>
  <c r="AG29" i="15" s="1"/>
  <c r="X29" i="15"/>
  <c r="W29" i="15"/>
  <c r="AN29" i="15" s="1"/>
  <c r="V82" i="15"/>
  <c r="AF82" i="15" s="1"/>
  <c r="AG82" i="15" s="1"/>
  <c r="W82" i="15"/>
  <c r="AN82" i="15" s="1"/>
  <c r="X82" i="15"/>
  <c r="AF66" i="15"/>
  <c r="AG66" i="15" s="1"/>
  <c r="V66" i="15"/>
  <c r="BD66" i="15" s="1"/>
  <c r="W66" i="15"/>
  <c r="AN66" i="15" s="1"/>
  <c r="V50" i="15"/>
  <c r="AF50" i="15" s="1"/>
  <c r="AG50" i="15" s="1"/>
  <c r="W50" i="15"/>
  <c r="AN50" i="15" s="1"/>
  <c r="X50" i="15"/>
  <c r="V34" i="15"/>
  <c r="AF34" i="15" s="1"/>
  <c r="AG34" i="15" s="1"/>
  <c r="W34" i="15"/>
  <c r="AN34" i="15" s="1"/>
  <c r="V18" i="15"/>
  <c r="AF18" i="15" s="1"/>
  <c r="AG18" i="15" s="1"/>
  <c r="W18" i="15"/>
  <c r="AN18" i="15" s="1"/>
  <c r="X18" i="15"/>
  <c r="V61" i="15"/>
  <c r="AF61" i="15" s="1"/>
  <c r="AG61" i="15" s="1"/>
  <c r="W61" i="15"/>
  <c r="AN61" i="15" s="1"/>
  <c r="AF13" i="15"/>
  <c r="AG13" i="15" s="1"/>
  <c r="V13" i="15"/>
  <c r="X13" i="15"/>
  <c r="W13" i="15"/>
  <c r="AN13" i="15" s="1"/>
  <c r="V6" i="15"/>
  <c r="AF6" i="15"/>
  <c r="AG6" i="15" s="1"/>
  <c r="W6" i="15"/>
  <c r="AN6" i="15" s="1"/>
  <c r="X61" i="15" l="1"/>
  <c r="X87" i="15"/>
  <c r="AP87" i="15" s="1"/>
  <c r="X32" i="15"/>
  <c r="AP32" i="15" s="1"/>
  <c r="X48" i="15"/>
  <c r="AL48" i="15" s="1"/>
  <c r="X90" i="15"/>
  <c r="X45" i="15"/>
  <c r="AP45" i="15" s="1"/>
  <c r="X65" i="15"/>
  <c r="BE65" i="15" s="1"/>
  <c r="X49" i="15"/>
  <c r="AP49" i="15" s="1"/>
  <c r="X17" i="15"/>
  <c r="X19" i="15"/>
  <c r="AP19" i="15" s="1"/>
  <c r="X28" i="15"/>
  <c r="AP28" i="15" s="1"/>
  <c r="X60" i="15"/>
  <c r="AP60" i="15" s="1"/>
  <c r="X20" i="15"/>
  <c r="X31" i="15"/>
  <c r="AP31" i="15" s="1"/>
  <c r="X56" i="15"/>
  <c r="AP56" i="15" s="1"/>
  <c r="X30" i="15"/>
  <c r="AP30" i="15" s="1"/>
  <c r="X46" i="15"/>
  <c r="X73" i="15"/>
  <c r="AP73" i="15" s="1"/>
  <c r="X86" i="15"/>
  <c r="AP86" i="15" s="1"/>
  <c r="X43" i="15"/>
  <c r="AP43" i="15" s="1"/>
  <c r="X42" i="15"/>
  <c r="X34" i="15"/>
  <c r="AP34" i="15" s="1"/>
  <c r="X89" i="15"/>
  <c r="AP89" i="15" s="1"/>
  <c r="X16" i="15"/>
  <c r="AP16" i="15" s="1"/>
  <c r="X80" i="15"/>
  <c r="X58" i="15"/>
  <c r="AP58" i="15" s="1"/>
  <c r="X62" i="15"/>
  <c r="AP62" i="15" s="1"/>
  <c r="X21" i="15"/>
  <c r="AP21" i="15" s="1"/>
  <c r="X91" i="15"/>
  <c r="X63" i="15"/>
  <c r="AP63" i="15" s="1"/>
  <c r="X14" i="15"/>
  <c r="AP14" i="15" s="1"/>
  <c r="X57" i="15"/>
  <c r="AP57" i="15" s="1"/>
  <c r="X77" i="15"/>
  <c r="X44" i="15"/>
  <c r="AP44" i="15" s="1"/>
  <c r="X94" i="15"/>
  <c r="AP94" i="15" s="1"/>
  <c r="X7" i="15"/>
  <c r="AP7" i="15" s="1"/>
  <c r="X70" i="15"/>
  <c r="X10" i="15"/>
  <c r="AP10" i="15" s="1"/>
  <c r="X67" i="15"/>
  <c r="BE67" i="15" s="1"/>
  <c r="N67" i="15" s="1"/>
  <c r="X71" i="15"/>
  <c r="BE71" i="15" s="1"/>
  <c r="N71" i="15" s="1"/>
  <c r="X8" i="15"/>
  <c r="X40" i="15"/>
  <c r="AP40" i="15" s="1"/>
  <c r="X72" i="15"/>
  <c r="AP72" i="15" s="1"/>
  <c r="X22" i="15"/>
  <c r="AL22" i="15" s="1"/>
  <c r="X38" i="15"/>
  <c r="X52" i="15"/>
  <c r="AL52" i="15" s="1"/>
  <c r="X66" i="15"/>
  <c r="AL66" i="15" s="1"/>
  <c r="X37" i="15"/>
  <c r="AL37" i="15" s="1"/>
  <c r="X93" i="15"/>
  <c r="X95" i="15"/>
  <c r="BE95" i="15" s="1"/>
  <c r="N95" i="15" s="1"/>
  <c r="X97" i="15"/>
  <c r="BE97" i="15" s="1"/>
  <c r="N97" i="15" s="1"/>
  <c r="AO13" i="15"/>
  <c r="BE13" i="15" s="1"/>
  <c r="N13" i="15" s="1"/>
  <c r="AR13" i="15"/>
  <c r="AP61" i="15"/>
  <c r="AL61" i="15"/>
  <c r="AL34" i="15"/>
  <c r="AP50" i="15"/>
  <c r="AL50" i="15"/>
  <c r="AO29" i="15"/>
  <c r="BE29" i="15" s="1"/>
  <c r="N29" i="15" s="1"/>
  <c r="AR29" i="15"/>
  <c r="AR23" i="15"/>
  <c r="AO23" i="15"/>
  <c r="AR55" i="15"/>
  <c r="AO55" i="15"/>
  <c r="AL89" i="15"/>
  <c r="AR16" i="15"/>
  <c r="AO16" i="15"/>
  <c r="AR64" i="15"/>
  <c r="AO64" i="15"/>
  <c r="AR96" i="15"/>
  <c r="AO96" i="15"/>
  <c r="AR26" i="15"/>
  <c r="AO26" i="15"/>
  <c r="AR15" i="15"/>
  <c r="AO15" i="15"/>
  <c r="AR47" i="15"/>
  <c r="AO47" i="15"/>
  <c r="AR65" i="15"/>
  <c r="AO65" i="15"/>
  <c r="AP8" i="15"/>
  <c r="BE8" i="15"/>
  <c r="N8" i="15" s="1"/>
  <c r="AL8" i="15"/>
  <c r="AL62" i="15"/>
  <c r="AL94" i="15"/>
  <c r="AL19" i="15"/>
  <c r="AO25" i="15"/>
  <c r="AR25" i="15"/>
  <c r="AR28" i="15"/>
  <c r="AO28" i="15"/>
  <c r="AO60" i="15"/>
  <c r="AR60" i="15"/>
  <c r="AL73" i="15"/>
  <c r="AO54" i="15"/>
  <c r="AR54" i="15"/>
  <c r="AL86" i="15"/>
  <c r="AP33" i="15"/>
  <c r="AL33" i="15"/>
  <c r="AP81" i="15"/>
  <c r="AL81" i="15"/>
  <c r="AO27" i="15"/>
  <c r="BE27" i="15" s="1"/>
  <c r="N27" i="15" s="1"/>
  <c r="AR27" i="15"/>
  <c r="AR59" i="15"/>
  <c r="AO59" i="15"/>
  <c r="AP91" i="15"/>
  <c r="AL91" i="15"/>
  <c r="AP20" i="15"/>
  <c r="AL20" i="15"/>
  <c r="AP36" i="15"/>
  <c r="AL36" i="15"/>
  <c r="AP84" i="15"/>
  <c r="AL84" i="15"/>
  <c r="AP85" i="15"/>
  <c r="AL85" i="15"/>
  <c r="AP42" i="15"/>
  <c r="AL42" i="15"/>
  <c r="AO61" i="15"/>
  <c r="BE61" i="15" s="1"/>
  <c r="N61" i="15" s="1"/>
  <c r="AR61" i="15"/>
  <c r="AO34" i="15"/>
  <c r="AR34" i="15"/>
  <c r="AO66" i="15"/>
  <c r="AR66" i="15"/>
  <c r="AP29" i="15"/>
  <c r="AL29" i="15"/>
  <c r="X23" i="15"/>
  <c r="X39" i="15"/>
  <c r="X55" i="15"/>
  <c r="AP41" i="15"/>
  <c r="AL41" i="15"/>
  <c r="AP64" i="15"/>
  <c r="AL64" i="15"/>
  <c r="X96" i="15"/>
  <c r="AO37" i="15"/>
  <c r="AR37" i="15"/>
  <c r="AL58" i="15"/>
  <c r="AL45" i="15"/>
  <c r="BE15" i="15"/>
  <c r="AP15" i="15"/>
  <c r="AL15" i="15"/>
  <c r="AP47" i="15"/>
  <c r="AL47" i="15"/>
  <c r="AL65" i="15"/>
  <c r="AR8" i="15"/>
  <c r="AO8" i="15"/>
  <c r="AO40" i="15"/>
  <c r="AR40" i="15"/>
  <c r="AO62" i="15"/>
  <c r="AR62" i="15"/>
  <c r="AO17" i="15"/>
  <c r="AR17" i="15"/>
  <c r="AR19" i="15"/>
  <c r="AO19" i="15"/>
  <c r="X25" i="15"/>
  <c r="AR73" i="15"/>
  <c r="AO73" i="15"/>
  <c r="AR22" i="15"/>
  <c r="AO22" i="15"/>
  <c r="AR38" i="15"/>
  <c r="AO38" i="15"/>
  <c r="X54" i="15"/>
  <c r="AR86" i="15"/>
  <c r="AO86" i="15"/>
  <c r="AR81" i="15"/>
  <c r="AO81" i="15"/>
  <c r="AP27" i="15"/>
  <c r="AL27" i="15"/>
  <c r="AP59" i="15"/>
  <c r="AL59" i="15"/>
  <c r="AO75" i="15"/>
  <c r="BE75" i="15" s="1"/>
  <c r="AR75" i="15"/>
  <c r="X53" i="15"/>
  <c r="AR20" i="15"/>
  <c r="AO20" i="15"/>
  <c r="AR52" i="15"/>
  <c r="AO52" i="15"/>
  <c r="X68" i="15"/>
  <c r="AR84" i="15"/>
  <c r="BE84" i="15" s="1"/>
  <c r="AO84" i="15"/>
  <c r="AO85" i="15"/>
  <c r="AR85" i="15"/>
  <c r="AR10" i="15"/>
  <c r="AO10" i="15"/>
  <c r="AO42" i="15"/>
  <c r="AR42" i="15"/>
  <c r="AL31" i="15"/>
  <c r="AR95" i="15"/>
  <c r="AO95" i="15"/>
  <c r="AR24" i="15"/>
  <c r="AO24" i="15"/>
  <c r="AL56" i="15"/>
  <c r="AO88" i="15"/>
  <c r="AR88" i="15"/>
  <c r="AR97" i="15"/>
  <c r="AO97" i="15"/>
  <c r="AO30" i="15"/>
  <c r="AR30" i="15"/>
  <c r="AP78" i="15"/>
  <c r="AL78" i="15"/>
  <c r="AL57" i="15"/>
  <c r="AO67" i="15"/>
  <c r="AR67" i="15"/>
  <c r="AR12" i="15"/>
  <c r="BE12" i="15" s="1"/>
  <c r="N12" i="15" s="1"/>
  <c r="AO12" i="15"/>
  <c r="AO76" i="15"/>
  <c r="AR76" i="15"/>
  <c r="BD51" i="15"/>
  <c r="AP18" i="15"/>
  <c r="AL18" i="15"/>
  <c r="AP82" i="15"/>
  <c r="AL82" i="15"/>
  <c r="AO69" i="15"/>
  <c r="AR69" i="15"/>
  <c r="AL7" i="15"/>
  <c r="AR39" i="15"/>
  <c r="AO39" i="15"/>
  <c r="AO87" i="15"/>
  <c r="AR87" i="15"/>
  <c r="AR41" i="15"/>
  <c r="AO41" i="15"/>
  <c r="AL32" i="15"/>
  <c r="AO48" i="15"/>
  <c r="AR48" i="15"/>
  <c r="AO80" i="15"/>
  <c r="AR80" i="15"/>
  <c r="AR58" i="15"/>
  <c r="AO58" i="15"/>
  <c r="AP90" i="15"/>
  <c r="AL90" i="15"/>
  <c r="AO45" i="15"/>
  <c r="AR45" i="15"/>
  <c r="AR79" i="15"/>
  <c r="AO79" i="15"/>
  <c r="BE79" i="15" s="1"/>
  <c r="N79" i="15" s="1"/>
  <c r="AO49" i="15"/>
  <c r="AR49" i="15"/>
  <c r="AP17" i="15"/>
  <c r="AL17" i="15"/>
  <c r="AP51" i="15"/>
  <c r="AL51" i="15"/>
  <c r="AO92" i="15"/>
  <c r="AR92" i="15"/>
  <c r="BE38" i="15"/>
  <c r="N38" i="15" s="1"/>
  <c r="AP38" i="15"/>
  <c r="AL38" i="15"/>
  <c r="BE70" i="15"/>
  <c r="N70" i="15" s="1"/>
  <c r="AP70" i="15"/>
  <c r="AL70" i="15"/>
  <c r="AO11" i="15"/>
  <c r="AR11" i="15"/>
  <c r="AP75" i="15"/>
  <c r="AL75" i="15"/>
  <c r="AO53" i="15"/>
  <c r="AR53" i="15"/>
  <c r="AR68" i="15"/>
  <c r="AO68" i="15"/>
  <c r="AP74" i="15"/>
  <c r="AL74" i="15"/>
  <c r="BE93" i="15"/>
  <c r="N93" i="15" s="1"/>
  <c r="AP93" i="15"/>
  <c r="AL93" i="15"/>
  <c r="AR31" i="15"/>
  <c r="AO31" i="15"/>
  <c r="AL63" i="15"/>
  <c r="AR9" i="15"/>
  <c r="AO9" i="15"/>
  <c r="AP24" i="15"/>
  <c r="BE24" i="15"/>
  <c r="N24" i="15" s="1"/>
  <c r="AL24" i="15"/>
  <c r="AO56" i="15"/>
  <c r="AR56" i="15"/>
  <c r="AP88" i="15"/>
  <c r="AL88" i="15"/>
  <c r="AO14" i="15"/>
  <c r="AR14" i="15"/>
  <c r="AR46" i="15"/>
  <c r="AO46" i="15"/>
  <c r="AO78" i="15"/>
  <c r="AR78" i="15"/>
  <c r="AO57" i="15"/>
  <c r="AR57" i="15"/>
  <c r="AR35" i="15"/>
  <c r="AO35" i="15"/>
  <c r="AP83" i="15"/>
  <c r="AL83" i="15"/>
  <c r="AP77" i="15"/>
  <c r="AL77" i="15"/>
  <c r="AP12" i="15"/>
  <c r="AL12" i="15"/>
  <c r="AR44" i="15"/>
  <c r="AO44" i="15"/>
  <c r="AP76" i="15"/>
  <c r="AL76" i="15"/>
  <c r="AP13" i="15"/>
  <c r="AL13" i="15"/>
  <c r="AR18" i="15"/>
  <c r="AO18" i="15"/>
  <c r="AO50" i="15"/>
  <c r="AR50" i="15"/>
  <c r="AO82" i="15"/>
  <c r="AR82" i="15"/>
  <c r="X69" i="15"/>
  <c r="AR7" i="15"/>
  <c r="AO7" i="15"/>
  <c r="AR71" i="15"/>
  <c r="AO71" i="15"/>
  <c r="AL87" i="15"/>
  <c r="AO89" i="15"/>
  <c r="AR89" i="15"/>
  <c r="AO32" i="15"/>
  <c r="AR32" i="15"/>
  <c r="AP80" i="15"/>
  <c r="AL80" i="15"/>
  <c r="X26" i="15"/>
  <c r="AR90" i="15"/>
  <c r="AO90" i="15"/>
  <c r="AP79" i="15"/>
  <c r="AL79" i="15"/>
  <c r="AO72" i="15"/>
  <c r="AR72" i="15"/>
  <c r="AR94" i="15"/>
  <c r="AO94" i="15"/>
  <c r="AO51" i="15"/>
  <c r="AR51" i="15"/>
  <c r="AL28" i="15"/>
  <c r="AP92" i="15"/>
  <c r="AL92" i="15"/>
  <c r="AO21" i="15"/>
  <c r="AR21" i="15"/>
  <c r="AR70" i="15"/>
  <c r="AO70" i="15"/>
  <c r="AO33" i="15"/>
  <c r="AR33" i="15"/>
  <c r="X11" i="15"/>
  <c r="AR43" i="15"/>
  <c r="AO43" i="15"/>
  <c r="AO91" i="15"/>
  <c r="AR91" i="15"/>
  <c r="AO36" i="15"/>
  <c r="AR36" i="15"/>
  <c r="AO74" i="15"/>
  <c r="AR74" i="15"/>
  <c r="AR93" i="15"/>
  <c r="AO93" i="15"/>
  <c r="AO63" i="15"/>
  <c r="AR63" i="15"/>
  <c r="X9" i="15"/>
  <c r="AL14" i="15"/>
  <c r="AP46" i="15"/>
  <c r="AL46" i="15"/>
  <c r="AP35" i="15"/>
  <c r="AL35" i="15"/>
  <c r="AO83" i="15"/>
  <c r="AR83" i="15"/>
  <c r="AO77" i="15"/>
  <c r="AR77" i="15"/>
  <c r="AL44" i="15"/>
  <c r="BD21" i="15"/>
  <c r="AF43" i="15"/>
  <c r="AG43" i="15" s="1"/>
  <c r="AF59" i="15"/>
  <c r="AG59" i="15" s="1"/>
  <c r="AF75" i="15"/>
  <c r="BD36" i="15"/>
  <c r="AO6" i="15"/>
  <c r="AR6" i="15"/>
  <c r="X6" i="15"/>
  <c r="N94" i="15"/>
  <c r="AP65" i="15" l="1"/>
  <c r="AS65" i="15" s="1"/>
  <c r="BE94" i="15"/>
  <c r="AP66" i="15"/>
  <c r="AS66" i="15" s="1"/>
  <c r="O66" i="15" s="1"/>
  <c r="AP48" i="15"/>
  <c r="AS48" i="15" s="1"/>
  <c r="O48" i="15" s="1"/>
  <c r="BE37" i="15"/>
  <c r="N37" i="15" s="1"/>
  <c r="AL49" i="15"/>
  <c r="AL30" i="15"/>
  <c r="AL43" i="15"/>
  <c r="BE7" i="15"/>
  <c r="N7" i="15" s="1"/>
  <c r="BE30" i="15"/>
  <c r="N30" i="15" s="1"/>
  <c r="AL60" i="15"/>
  <c r="AL16" i="15"/>
  <c r="BE60" i="15"/>
  <c r="BE16" i="15"/>
  <c r="N16" i="15" s="1"/>
  <c r="AL71" i="15"/>
  <c r="AL21" i="15"/>
  <c r="AP71" i="15"/>
  <c r="AS71" i="15" s="1"/>
  <c r="O71" i="15" s="1"/>
  <c r="AP22" i="15"/>
  <c r="AS22" i="15" s="1"/>
  <c r="O22" i="15" s="1"/>
  <c r="AS88" i="15"/>
  <c r="AS40" i="15"/>
  <c r="AS63" i="15"/>
  <c r="BE51" i="15"/>
  <c r="N51" i="15" s="1"/>
  <c r="BE50" i="15"/>
  <c r="N50" i="15" s="1"/>
  <c r="BE44" i="15"/>
  <c r="N44" i="15" s="1"/>
  <c r="BE35" i="15"/>
  <c r="N35" i="15" s="1"/>
  <c r="BE22" i="15"/>
  <c r="N22" i="15" s="1"/>
  <c r="AS64" i="15"/>
  <c r="AP37" i="15"/>
  <c r="AS37" i="15" s="1"/>
  <c r="O37" i="15" s="1"/>
  <c r="BE64" i="15"/>
  <c r="N64" i="15" s="1"/>
  <c r="BE77" i="15"/>
  <c r="N77" i="15" s="1"/>
  <c r="BE21" i="15"/>
  <c r="N21" i="15" s="1"/>
  <c r="BE92" i="15"/>
  <c r="N92" i="15" s="1"/>
  <c r="BE86" i="15"/>
  <c r="N86" i="15" s="1"/>
  <c r="BE19" i="15"/>
  <c r="N19" i="15" s="1"/>
  <c r="AS15" i="15"/>
  <c r="BE36" i="15"/>
  <c r="BE10" i="15"/>
  <c r="N10" i="15" s="1"/>
  <c r="AL40" i="15"/>
  <c r="BE45" i="15"/>
  <c r="N45" i="15" s="1"/>
  <c r="BE42" i="15"/>
  <c r="N42" i="15" s="1"/>
  <c r="BE52" i="15"/>
  <c r="N52" i="15" s="1"/>
  <c r="AP52" i="15"/>
  <c r="AS52" i="15" s="1"/>
  <c r="O52" i="15" s="1"/>
  <c r="AS94" i="15"/>
  <c r="O94" i="15" s="1"/>
  <c r="AP95" i="15"/>
  <c r="AS95" i="15" s="1"/>
  <c r="O95" i="15" s="1"/>
  <c r="AS17" i="15"/>
  <c r="O17" i="15" s="1"/>
  <c r="AS72" i="15"/>
  <c r="AS35" i="15"/>
  <c r="AS70" i="15"/>
  <c r="AL67" i="15"/>
  <c r="BE78" i="15"/>
  <c r="N78" i="15" s="1"/>
  <c r="AL97" i="15"/>
  <c r="BE88" i="15"/>
  <c r="N88" i="15" s="1"/>
  <c r="AL72" i="15"/>
  <c r="AS16" i="15"/>
  <c r="AS29" i="15"/>
  <c r="O29" i="15" s="1"/>
  <c r="AS21" i="15"/>
  <c r="AS7" i="15"/>
  <c r="O7" i="15" s="1"/>
  <c r="BE82" i="15"/>
  <c r="N82" i="15" s="1"/>
  <c r="AS18" i="15"/>
  <c r="AP67" i="15"/>
  <c r="AS67" i="15" s="1"/>
  <c r="O67" i="15" s="1"/>
  <c r="AP97" i="15"/>
  <c r="AS97" i="15" s="1"/>
  <c r="O97" i="15" s="1"/>
  <c r="AL95" i="15"/>
  <c r="AL10" i="15"/>
  <c r="BE40" i="15"/>
  <c r="N40" i="15" s="1"/>
  <c r="BE81" i="15"/>
  <c r="N81" i="15" s="1"/>
  <c r="BE28" i="15"/>
  <c r="N28" i="15" s="1"/>
  <c r="AS77" i="15"/>
  <c r="O77" i="15" s="1"/>
  <c r="AS30" i="15"/>
  <c r="O30" i="15" s="1"/>
  <c r="BE17" i="15"/>
  <c r="N17" i="15" s="1"/>
  <c r="BE66" i="15"/>
  <c r="N66" i="15" s="1"/>
  <c r="AS20" i="15"/>
  <c r="AS93" i="15"/>
  <c r="O93" i="15" s="1"/>
  <c r="AS92" i="15"/>
  <c r="AS24" i="15"/>
  <c r="O24" i="15" s="1"/>
  <c r="AS41" i="15"/>
  <c r="AS38" i="15"/>
  <c r="O38" i="15" s="1"/>
  <c r="BE73" i="15"/>
  <c r="N73" i="15" s="1"/>
  <c r="AS60" i="15"/>
  <c r="O60" i="15" s="1"/>
  <c r="AS44" i="15"/>
  <c r="AS80" i="15"/>
  <c r="AS84" i="15"/>
  <c r="O84" i="15" s="1"/>
  <c r="AS27" i="15"/>
  <c r="AS47" i="15"/>
  <c r="O47" i="15" s="1"/>
  <c r="AS61" i="15"/>
  <c r="O61" i="15" s="1"/>
  <c r="BE74" i="15"/>
  <c r="AS51" i="15"/>
  <c r="BE72" i="15"/>
  <c r="N72" i="15" s="1"/>
  <c r="AS45" i="15"/>
  <c r="O45" i="15" s="1"/>
  <c r="BE85" i="15"/>
  <c r="N85" i="15" s="1"/>
  <c r="AS81" i="15"/>
  <c r="O81" i="15" s="1"/>
  <c r="AS73" i="15"/>
  <c r="AS8" i="15"/>
  <c r="O8" i="15" s="1"/>
  <c r="AS59" i="15"/>
  <c r="O59" i="15" s="1"/>
  <c r="BD59" i="15" s="1"/>
  <c r="AS83" i="15"/>
  <c r="O83" i="15" s="1"/>
  <c r="AS79" i="15"/>
  <c r="O79" i="15" s="1"/>
  <c r="AS82" i="15"/>
  <c r="O82" i="15" s="1"/>
  <c r="AS13" i="15"/>
  <c r="BE63" i="15"/>
  <c r="N63" i="15" s="1"/>
  <c r="AS12" i="15"/>
  <c r="AS10" i="15"/>
  <c r="O10" i="15" s="1"/>
  <c r="AS19" i="15"/>
  <c r="O19" i="15" s="1"/>
  <c r="BE62" i="15"/>
  <c r="N62" i="15" s="1"/>
  <c r="AS34" i="15"/>
  <c r="AS86" i="15"/>
  <c r="O86" i="15" s="1"/>
  <c r="AS58" i="15"/>
  <c r="O58" i="15" s="1"/>
  <c r="BE58" i="15"/>
  <c r="N58" i="15" s="1"/>
  <c r="BE90" i="15"/>
  <c r="N90" i="15" s="1"/>
  <c r="AS90" i="15"/>
  <c r="O90" i="15" s="1"/>
  <c r="BE32" i="15"/>
  <c r="N32" i="15" s="1"/>
  <c r="AS32" i="15"/>
  <c r="AS14" i="15"/>
  <c r="BE14" i="15"/>
  <c r="N14" i="15" s="1"/>
  <c r="AS33" i="15"/>
  <c r="O33" i="15" s="1"/>
  <c r="BE33" i="15"/>
  <c r="N33" i="15" s="1"/>
  <c r="AS57" i="15"/>
  <c r="BE57" i="15"/>
  <c r="N57" i="15" s="1"/>
  <c r="AS56" i="15"/>
  <c r="BE56" i="15"/>
  <c r="N56" i="15" s="1"/>
  <c r="AS74" i="15"/>
  <c r="O74" i="15" s="1"/>
  <c r="AS49" i="15"/>
  <c r="O49" i="15" s="1"/>
  <c r="BE49" i="15"/>
  <c r="N49" i="15" s="1"/>
  <c r="BE48" i="15"/>
  <c r="N48" i="15" s="1"/>
  <c r="AS43" i="15"/>
  <c r="O43" i="15" s="1"/>
  <c r="BE43" i="15"/>
  <c r="N43" i="15" s="1"/>
  <c r="AS87" i="15"/>
  <c r="O87" i="15" s="1"/>
  <c r="BE87" i="15"/>
  <c r="N87" i="15" s="1"/>
  <c r="AG75" i="15"/>
  <c r="BE83" i="15"/>
  <c r="N83" i="15" s="1"/>
  <c r="BE91" i="15"/>
  <c r="N91" i="15" s="1"/>
  <c r="AS89" i="15"/>
  <c r="O89" i="15" s="1"/>
  <c r="BE89" i="15"/>
  <c r="N89" i="15" s="1"/>
  <c r="BE18" i="15"/>
  <c r="BE46" i="15"/>
  <c r="N46" i="15" s="1"/>
  <c r="AS46" i="15"/>
  <c r="O46" i="15" s="1"/>
  <c r="BE31" i="15"/>
  <c r="N31" i="15" s="1"/>
  <c r="BE41" i="15"/>
  <c r="N41" i="15" s="1"/>
  <c r="AS76" i="15"/>
  <c r="BE23" i="15"/>
  <c r="N23" i="15" s="1"/>
  <c r="AP23" i="15"/>
  <c r="AS23" i="15" s="1"/>
  <c r="O23" i="15" s="1"/>
  <c r="AL23" i="15"/>
  <c r="AS42" i="15"/>
  <c r="BE59" i="15"/>
  <c r="N59" i="15" s="1"/>
  <c r="BE54" i="15"/>
  <c r="N54" i="15" s="1"/>
  <c r="AP54" i="15"/>
  <c r="AS54" i="15" s="1"/>
  <c r="O54" i="15" s="1"/>
  <c r="AL54" i="15"/>
  <c r="AP96" i="15"/>
  <c r="AS96" i="15" s="1"/>
  <c r="O96" i="15" s="1"/>
  <c r="BE96" i="15"/>
  <c r="N96" i="15" s="1"/>
  <c r="AL96" i="15"/>
  <c r="BE20" i="15"/>
  <c r="N20" i="15" s="1"/>
  <c r="AS28" i="15"/>
  <c r="AS36" i="15"/>
  <c r="AS91" i="15"/>
  <c r="AP11" i="15"/>
  <c r="AS11" i="15" s="1"/>
  <c r="AL11" i="15"/>
  <c r="BE80" i="15"/>
  <c r="N80" i="15" s="1"/>
  <c r="AS50" i="15"/>
  <c r="O50" i="15" s="1"/>
  <c r="AS78" i="15"/>
  <c r="O78" i="15" s="1"/>
  <c r="AS85" i="15"/>
  <c r="O85" i="15" s="1"/>
  <c r="AP68" i="15"/>
  <c r="AS68" i="15" s="1"/>
  <c r="O68" i="15" s="1"/>
  <c r="BE68" i="15"/>
  <c r="N68" i="15" s="1"/>
  <c r="AL68" i="15"/>
  <c r="AS75" i="15"/>
  <c r="AP25" i="15"/>
  <c r="AS25" i="15" s="1"/>
  <c r="O25" i="15" s="1"/>
  <c r="BE25" i="15"/>
  <c r="N25" i="15" s="1"/>
  <c r="AL25" i="15"/>
  <c r="BE47" i="15"/>
  <c r="N47" i="15" s="1"/>
  <c r="AP55" i="15"/>
  <c r="AS55" i="15" s="1"/>
  <c r="O55" i="15" s="1"/>
  <c r="BE55" i="15"/>
  <c r="N55" i="15" s="1"/>
  <c r="AL55" i="15"/>
  <c r="BE34" i="15"/>
  <c r="N34" i="15" s="1"/>
  <c r="AP9" i="15"/>
  <c r="AS9" i="15" s="1"/>
  <c r="O9" i="15" s="1"/>
  <c r="BE9" i="15"/>
  <c r="N9" i="15" s="1"/>
  <c r="AL9" i="15"/>
  <c r="AP26" i="15"/>
  <c r="AS26" i="15" s="1"/>
  <c r="AL26" i="15"/>
  <c r="AP69" i="15"/>
  <c r="AS69" i="15" s="1"/>
  <c r="O69" i="15" s="1"/>
  <c r="BE69" i="15"/>
  <c r="N69" i="15" s="1"/>
  <c r="AL69" i="15"/>
  <c r="BE76" i="15"/>
  <c r="N76" i="15" s="1"/>
  <c r="AS31" i="15"/>
  <c r="O31" i="15" s="1"/>
  <c r="AP53" i="15"/>
  <c r="AS53" i="15" s="1"/>
  <c r="O53" i="15" s="1"/>
  <c r="BE53" i="15"/>
  <c r="N53" i="15" s="1"/>
  <c r="AL53" i="15"/>
  <c r="AS62" i="15"/>
  <c r="O62" i="15" s="1"/>
  <c r="BE39" i="15"/>
  <c r="N39" i="15" s="1"/>
  <c r="AP39" i="15"/>
  <c r="AS39" i="15" s="1"/>
  <c r="O39" i="15" s="1"/>
  <c r="AL39" i="15"/>
  <c r="N75" i="15"/>
  <c r="N18" i="15"/>
  <c r="N84" i="15"/>
  <c r="N36" i="15"/>
  <c r="N74" i="15"/>
  <c r="N15" i="15"/>
  <c r="N60" i="15"/>
  <c r="N65" i="15"/>
  <c r="BE6" i="15"/>
  <c r="AP6" i="15"/>
  <c r="AS6" i="15" s="1"/>
  <c r="O6" i="15" s="1"/>
  <c r="BD6" i="15" s="1"/>
  <c r="AL6" i="15"/>
  <c r="O70" i="15"/>
  <c r="O40" i="15"/>
  <c r="O56" i="15"/>
  <c r="O34" i="15"/>
  <c r="O27" i="15"/>
  <c r="O41" i="15"/>
  <c r="O32" i="15"/>
  <c r="O15" i="15"/>
  <c r="O64" i="15"/>
  <c r="O12" i="15"/>
  <c r="O35" i="15"/>
  <c r="N6" i="15" l="1"/>
  <c r="BE26" i="15"/>
  <c r="N26" i="15" s="1"/>
  <c r="BE11" i="15"/>
  <c r="N11" i="15" s="1"/>
  <c r="BD46" i="15"/>
  <c r="BD74" i="15"/>
  <c r="BD49" i="15"/>
  <c r="BD86" i="15"/>
  <c r="BD15" i="15"/>
  <c r="BD19" i="15"/>
  <c r="BD34" i="15"/>
  <c r="BD61" i="15"/>
  <c r="BD62" i="15"/>
  <c r="BD47" i="15"/>
  <c r="BD64" i="15"/>
  <c r="BD31" i="15"/>
  <c r="BD60" i="15"/>
  <c r="BD84" i="15"/>
  <c r="BD45" i="15"/>
  <c r="BD30" i="15"/>
  <c r="BD85" i="15"/>
  <c r="BD58" i="15"/>
  <c r="BD79" i="15"/>
  <c r="BD50" i="15"/>
  <c r="BD77" i="15"/>
  <c r="BD82" i="15"/>
  <c r="BD81" i="15"/>
  <c r="BD17" i="15"/>
  <c r="BD90" i="15"/>
  <c r="BD83" i="15"/>
  <c r="BD35" i="15"/>
  <c r="BD87" i="15"/>
  <c r="BD48" i="15"/>
  <c r="BD33" i="15"/>
  <c r="BD29" i="15"/>
  <c r="BD32" i="15"/>
  <c r="BD89" i="15"/>
  <c r="BD78" i="15"/>
  <c r="BD43" i="15"/>
  <c r="O14" i="15"/>
  <c r="O73" i="15"/>
  <c r="O75" i="15"/>
  <c r="O91" i="15"/>
  <c r="O63" i="15"/>
  <c r="O92" i="15"/>
  <c r="O13" i="15"/>
  <c r="O42" i="15"/>
  <c r="O88" i="15"/>
  <c r="O16" i="15"/>
  <c r="O57" i="15"/>
  <c r="O51" i="15"/>
  <c r="O36" i="15"/>
  <c r="O21" i="15"/>
  <c r="O28" i="15"/>
  <c r="O80" i="15"/>
  <c r="O44" i="15"/>
  <c r="O76" i="15"/>
  <c r="O18" i="15"/>
  <c r="O65" i="15"/>
  <c r="O20" i="15"/>
  <c r="P6" i="15"/>
  <c r="D34" i="18" s="1"/>
  <c r="O11" i="15"/>
  <c r="L98" i="15"/>
  <c r="AP99" i="15"/>
  <c r="M6" i="15" l="1"/>
  <c r="AH6" i="15"/>
  <c r="D36" i="18"/>
  <c r="D33" i="18"/>
  <c r="D35" i="18"/>
  <c r="BD16" i="15"/>
  <c r="BD65" i="15"/>
  <c r="BD80" i="15"/>
  <c r="BD42" i="15"/>
  <c r="BD91" i="15"/>
  <c r="BD20" i="15"/>
  <c r="BD63" i="15"/>
  <c r="BD18" i="15"/>
  <c r="BD57" i="15"/>
  <c r="BD88" i="15"/>
  <c r="BD92" i="15"/>
  <c r="BD75" i="15"/>
  <c r="BD14" i="15"/>
  <c r="BD44" i="15"/>
  <c r="BD76" i="15"/>
  <c r="BD28" i="15"/>
  <c r="BD13" i="15"/>
  <c r="BD73" i="15"/>
  <c r="O26" i="15"/>
  <c r="O72" i="15"/>
  <c r="P92" i="15"/>
  <c r="AH92" i="15" s="1"/>
  <c r="M92" i="15" l="1"/>
  <c r="P21" i="15"/>
  <c r="AH21" i="15" s="1"/>
  <c r="P36" i="15"/>
  <c r="AH36" i="15" s="1"/>
  <c r="P51" i="15" l="1"/>
  <c r="AH51" i="15" s="1"/>
  <c r="M36" i="15" l="1"/>
  <c r="M51" i="15"/>
  <c r="P66" i="15" l="1"/>
  <c r="AH66" i="15" s="1"/>
  <c r="M66" i="15" l="1"/>
  <c r="M21" i="15"/>
  <c r="P47" i="15" l="1"/>
  <c r="AH47" i="15" s="1"/>
  <c r="P81" i="15"/>
  <c r="AH81" i="15" s="1"/>
  <c r="P76" i="15"/>
  <c r="AH76" i="15" s="1"/>
  <c r="P58" i="15"/>
  <c r="AH58" i="15" s="1"/>
  <c r="P82" i="15"/>
  <c r="AH82" i="15" s="1"/>
  <c r="P62" i="15"/>
  <c r="AH62" i="15" s="1"/>
  <c r="M82" i="15" l="1"/>
  <c r="M81" i="15"/>
  <c r="M58" i="15"/>
  <c r="M62" i="15"/>
  <c r="M76" i="15"/>
  <c r="M47" i="15"/>
  <c r="P97" i="15"/>
  <c r="AH97" i="15" s="1"/>
  <c r="P93" i="15"/>
  <c r="AH93" i="15" s="1"/>
  <c r="P84" i="15"/>
  <c r="AH84" i="15" s="1"/>
  <c r="P79" i="15"/>
  <c r="AH79" i="15" s="1"/>
  <c r="P63" i="15"/>
  <c r="AH63" i="15" s="1"/>
  <c r="P60" i="15"/>
  <c r="AH60" i="15" s="1"/>
  <c r="P74" i="15"/>
  <c r="AH74" i="15" s="1"/>
  <c r="P53" i="15"/>
  <c r="AH53" i="15" s="1"/>
  <c r="P46" i="15"/>
  <c r="AH46" i="15" s="1"/>
  <c r="P41" i="15"/>
  <c r="AH41" i="15" s="1"/>
  <c r="P38" i="15"/>
  <c r="AH38" i="15" s="1"/>
  <c r="P48" i="15"/>
  <c r="AH48" i="15" s="1"/>
  <c r="P78" i="15"/>
  <c r="AH78" i="15" s="1"/>
  <c r="P50" i="15"/>
  <c r="AH50" i="15" s="1"/>
  <c r="P43" i="15"/>
  <c r="AH43" i="15" s="1"/>
  <c r="P42" i="15"/>
  <c r="AH42" i="15" s="1"/>
  <c r="P57" i="15"/>
  <c r="AH57" i="15" s="1"/>
  <c r="P77" i="15"/>
  <c r="AH77" i="15" s="1"/>
  <c r="P65" i="15"/>
  <c r="AH65" i="15" s="1"/>
  <c r="M43" i="15" l="1"/>
  <c r="M48" i="15"/>
  <c r="M60" i="15"/>
  <c r="M93" i="15"/>
  <c r="M77" i="15"/>
  <c r="M46" i="15"/>
  <c r="M63" i="15"/>
  <c r="M53" i="15"/>
  <c r="M97" i="15"/>
  <c r="M41" i="15"/>
  <c r="M57" i="15"/>
  <c r="M50" i="15"/>
  <c r="M65" i="15"/>
  <c r="M42" i="15"/>
  <c r="M38" i="15"/>
  <c r="M84" i="15"/>
  <c r="P91" i="15"/>
  <c r="AH91" i="15" s="1"/>
  <c r="P95" i="15"/>
  <c r="AH95" i="15" s="1"/>
  <c r="P96" i="15"/>
  <c r="AH96" i="15" s="1"/>
  <c r="P90" i="15"/>
  <c r="AH90" i="15" s="1"/>
  <c r="P94" i="15"/>
  <c r="AH94" i="15" s="1"/>
  <c r="P87" i="15"/>
  <c r="AH87" i="15" s="1"/>
  <c r="P85" i="15"/>
  <c r="AH85" i="15" s="1"/>
  <c r="P88" i="15"/>
  <c r="AH88" i="15" s="1"/>
  <c r="P80" i="15"/>
  <c r="AH80" i="15" s="1"/>
  <c r="M79" i="15"/>
  <c r="P71" i="15"/>
  <c r="AH71" i="15" s="1"/>
  <c r="P72" i="15"/>
  <c r="AH72" i="15" s="1"/>
  <c r="P69" i="15"/>
  <c r="AH69" i="15" s="1"/>
  <c r="M74" i="15"/>
  <c r="P64" i="15"/>
  <c r="AH64" i="15" s="1"/>
  <c r="P68" i="15"/>
  <c r="AH68" i="15" s="1"/>
  <c r="P67" i="15"/>
  <c r="AH67" i="15" s="1"/>
  <c r="P55" i="15"/>
  <c r="AH55" i="15" s="1"/>
  <c r="P56" i="15"/>
  <c r="AH56" i="15" s="1"/>
  <c r="P52" i="15"/>
  <c r="AH52" i="15" s="1"/>
  <c r="P54" i="15"/>
  <c r="AH54" i="15" s="1"/>
  <c r="P49" i="15"/>
  <c r="AH49" i="15" s="1"/>
  <c r="P44" i="15"/>
  <c r="AH44" i="15" s="1"/>
  <c r="P45" i="15"/>
  <c r="AH45" i="15" s="1"/>
  <c r="P37" i="15"/>
  <c r="AH37" i="15" s="1"/>
  <c r="P39" i="15"/>
  <c r="AH39" i="15" s="1"/>
  <c r="P40" i="15"/>
  <c r="AH40" i="15" s="1"/>
  <c r="P89" i="15"/>
  <c r="AH89" i="15" s="1"/>
  <c r="M78" i="15"/>
  <c r="P61" i="15"/>
  <c r="AH61" i="15" s="1"/>
  <c r="P75" i="15"/>
  <c r="AH75" i="15" s="1"/>
  <c r="P59" i="15"/>
  <c r="AH59" i="15" s="1"/>
  <c r="P86" i="15"/>
  <c r="AH86" i="15" s="1"/>
  <c r="P83" i="15"/>
  <c r="AH83" i="15" s="1"/>
  <c r="P73" i="15"/>
  <c r="AH73" i="15" s="1"/>
  <c r="M59" i="15" l="1"/>
  <c r="M40" i="15"/>
  <c r="M44" i="15"/>
  <c r="M64" i="15"/>
  <c r="M85" i="15"/>
  <c r="M89" i="15"/>
  <c r="M49" i="15"/>
  <c r="M95" i="15"/>
  <c r="M73" i="15"/>
  <c r="M61" i="15"/>
  <c r="M37" i="15"/>
  <c r="M67" i="15"/>
  <c r="M80" i="15"/>
  <c r="M91" i="15"/>
  <c r="M71" i="15"/>
  <c r="M96" i="15"/>
  <c r="M75" i="15"/>
  <c r="M39" i="15"/>
  <c r="M55" i="15"/>
  <c r="M87" i="15"/>
  <c r="M83" i="15"/>
  <c r="M54" i="15"/>
  <c r="M69" i="15"/>
  <c r="M94" i="15"/>
  <c r="M86" i="15"/>
  <c r="M52" i="15"/>
  <c r="M68" i="15"/>
  <c r="M88" i="15"/>
  <c r="M90" i="15"/>
  <c r="M56" i="15"/>
  <c r="M72" i="15"/>
  <c r="P70" i="15"/>
  <c r="AH70" i="15" s="1"/>
  <c r="M45" i="15"/>
  <c r="M70" i="15" l="1"/>
  <c r="F23" i="14" l="1"/>
  <c r="G23" i="14"/>
  <c r="P30" i="15" l="1"/>
  <c r="AH30" i="15" s="1"/>
  <c r="P33" i="15"/>
  <c r="AH33" i="15" s="1"/>
  <c r="M33" i="15" l="1"/>
  <c r="M30" i="15"/>
  <c r="P32" i="15"/>
  <c r="AH32" i="15" s="1"/>
  <c r="P26" i="15"/>
  <c r="AH26" i="15" s="1"/>
  <c r="P25" i="15"/>
  <c r="AH25" i="15" s="1"/>
  <c r="P24" i="15"/>
  <c r="AH24" i="15" s="1"/>
  <c r="P28" i="15"/>
  <c r="AH28" i="15" s="1"/>
  <c r="P29" i="15"/>
  <c r="AH29" i="15" s="1"/>
  <c r="P35" i="15"/>
  <c r="AH35" i="15" s="1"/>
  <c r="P31" i="15"/>
  <c r="AH31" i="15" s="1"/>
  <c r="P34" i="15"/>
  <c r="AH34" i="15" s="1"/>
  <c r="M26" i="15" l="1"/>
  <c r="M28" i="15"/>
  <c r="M35" i="15"/>
  <c r="M25" i="15"/>
  <c r="M29" i="15"/>
  <c r="M34" i="15"/>
  <c r="M32" i="15"/>
  <c r="M31" i="15"/>
  <c r="M24" i="15"/>
  <c r="P27" i="15"/>
  <c r="AH27" i="15" s="1"/>
  <c r="P23" i="15"/>
  <c r="AH23" i="15" s="1"/>
  <c r="P22" i="15"/>
  <c r="AH22" i="15" s="1"/>
  <c r="P7" i="15"/>
  <c r="P8" i="15"/>
  <c r="AH8" i="15" s="1"/>
  <c r="AH7" i="15" l="1"/>
  <c r="M7" i="15"/>
  <c r="M27" i="15"/>
  <c r="M8" i="15"/>
  <c r="M23" i="15"/>
  <c r="M22" i="15"/>
  <c r="P19" i="15"/>
  <c r="AH19" i="15" s="1"/>
  <c r="P20" i="15"/>
  <c r="AH20" i="15" s="1"/>
  <c r="P18" i="15"/>
  <c r="AH18" i="15" s="1"/>
  <c r="M18" i="15" l="1"/>
  <c r="M20" i="15"/>
  <c r="M19" i="15"/>
  <c r="AP1" i="15" l="1"/>
  <c r="D31" i="18" l="1"/>
  <c r="D32" i="18"/>
  <c r="P17" i="15"/>
  <c r="AH17" i="15" s="1"/>
  <c r="D28" i="18"/>
  <c r="P14" i="15"/>
  <c r="AH14" i="15" s="1"/>
  <c r="P10" i="15"/>
  <c r="AH10" i="15" s="1"/>
  <c r="M10" i="15" l="1"/>
  <c r="M17" i="15"/>
  <c r="M14" i="15"/>
  <c r="P13" i="15"/>
  <c r="AH13" i="15" s="1"/>
  <c r="P16" i="15"/>
  <c r="AH16" i="15" s="1"/>
  <c r="P15" i="15"/>
  <c r="AH15" i="15" s="1"/>
  <c r="P9" i="15"/>
  <c r="AH9" i="15" s="1"/>
  <c r="M13" i="15" l="1"/>
  <c r="M15" i="15"/>
  <c r="M16" i="15"/>
  <c r="D27" i="18"/>
  <c r="M9" i="15"/>
  <c r="O21" i="12" l="1"/>
  <c r="J21" i="12"/>
  <c r="O20" i="12"/>
  <c r="I20" i="12"/>
  <c r="O19" i="12"/>
  <c r="V19" i="12" s="1"/>
  <c r="J19" i="12"/>
  <c r="Y18" i="12"/>
  <c r="X18" i="12"/>
  <c r="O18" i="12"/>
  <c r="V18" i="12" s="1"/>
  <c r="J18" i="12"/>
  <c r="O17" i="12"/>
  <c r="V17" i="12" s="1"/>
  <c r="J17" i="12"/>
  <c r="O16" i="12"/>
  <c r="V16" i="12" s="1"/>
  <c r="J16" i="12"/>
  <c r="Y15" i="12"/>
  <c r="X15" i="12"/>
  <c r="O15" i="12"/>
  <c r="V15" i="12" s="1"/>
  <c r="J15" i="12"/>
  <c r="O14" i="12"/>
  <c r="I14" i="12"/>
  <c r="O13" i="12"/>
  <c r="V13" i="12" s="1"/>
  <c r="J13" i="12"/>
  <c r="O12" i="12"/>
  <c r="J12" i="12"/>
  <c r="O11" i="12"/>
  <c r="V11" i="12" s="1"/>
  <c r="J11" i="12"/>
  <c r="O10" i="12"/>
  <c r="J10" i="12"/>
  <c r="O9" i="12"/>
  <c r="V9" i="12" s="1"/>
  <c r="J9" i="12"/>
  <c r="O8" i="12"/>
  <c r="J8" i="12"/>
  <c r="W8" i="12" l="1"/>
  <c r="W10" i="12"/>
  <c r="W12" i="12"/>
  <c r="V14" i="12"/>
  <c r="W17" i="12"/>
  <c r="J20" i="12"/>
  <c r="W20" i="12" s="1"/>
  <c r="V20" i="12"/>
  <c r="P8" i="12"/>
  <c r="V8" i="12"/>
  <c r="P12" i="12"/>
  <c r="X12" i="12" s="1"/>
  <c r="V12" i="12"/>
  <c r="P10" i="12"/>
  <c r="X10" i="12" s="1"/>
  <c r="V10" i="12"/>
  <c r="W9" i="12"/>
  <c r="W11" i="12"/>
  <c r="W13" i="12"/>
  <c r="W15" i="12"/>
  <c r="W16" i="12"/>
  <c r="W18" i="12"/>
  <c r="W19" i="12"/>
  <c r="W21" i="12"/>
  <c r="P21" i="12"/>
  <c r="X21" i="12" s="1"/>
  <c r="V21" i="12"/>
  <c r="P14" i="12"/>
  <c r="X14" i="12" s="1"/>
  <c r="P20" i="12"/>
  <c r="X20" i="12"/>
  <c r="R20" i="12"/>
  <c r="P9" i="12"/>
  <c r="P13" i="12"/>
  <c r="P11" i="12"/>
  <c r="P17" i="12"/>
  <c r="Q17" i="12"/>
  <c r="R8" i="12"/>
  <c r="R10" i="12"/>
  <c r="R12" i="12"/>
  <c r="R14" i="12"/>
  <c r="J14" i="12"/>
  <c r="W14" i="12" s="1"/>
  <c r="I22" i="12"/>
  <c r="P15" i="12"/>
  <c r="R15" i="12" s="1"/>
  <c r="Q15" i="12"/>
  <c r="S15" i="12" s="1"/>
  <c r="P16" i="12"/>
  <c r="Q16" i="12"/>
  <c r="P18" i="12"/>
  <c r="R18" i="12" s="1"/>
  <c r="Q18" i="12"/>
  <c r="S18" i="12" s="1"/>
  <c r="P19" i="12"/>
  <c r="Q19" i="12"/>
  <c r="Q20" i="12"/>
  <c r="Y20" i="12" s="1"/>
  <c r="R21" i="12"/>
  <c r="Q8" i="12"/>
  <c r="Q9" i="12"/>
  <c r="Y9" i="12" s="1"/>
  <c r="Q10" i="12"/>
  <c r="Y10" i="12" s="1"/>
  <c r="Q11" i="12"/>
  <c r="Y11" i="12" s="1"/>
  <c r="Q12" i="12"/>
  <c r="Y12" i="12" s="1"/>
  <c r="Q13" i="12"/>
  <c r="Y13" i="12" s="1"/>
  <c r="Q21" i="12"/>
  <c r="Y21" i="12" s="1"/>
  <c r="V22" i="12" l="1"/>
  <c r="W22" i="12"/>
  <c r="S9" i="12"/>
  <c r="X11" i="12"/>
  <c r="R11" i="12"/>
  <c r="R9" i="12"/>
  <c r="X9" i="12"/>
  <c r="R13" i="12"/>
  <c r="X13" i="12"/>
  <c r="Y16" i="12"/>
  <c r="S16" i="12"/>
  <c r="X16" i="12"/>
  <c r="R16" i="12"/>
  <c r="S10" i="12"/>
  <c r="S8" i="12"/>
  <c r="S20" i="12"/>
  <c r="Y17" i="12"/>
  <c r="S17" i="12"/>
  <c r="X17" i="12"/>
  <c r="R17" i="12"/>
  <c r="P22" i="12"/>
  <c r="S21" i="12"/>
  <c r="Y19" i="12"/>
  <c r="S19" i="12"/>
  <c r="X19" i="12"/>
  <c r="R19" i="12"/>
  <c r="S12" i="12"/>
  <c r="J22" i="12"/>
  <c r="Q14" i="12"/>
  <c r="Y14" i="12" s="1"/>
  <c r="S13" i="12"/>
  <c r="S11" i="12"/>
  <c r="R22" i="12" l="1"/>
  <c r="S24" i="12"/>
  <c r="S25" i="12"/>
  <c r="S14" i="12"/>
  <c r="S22" i="12" s="1"/>
  <c r="Q22" i="12"/>
  <c r="O6" i="5" l="1"/>
  <c r="V6" i="5" s="1"/>
  <c r="Y13" i="5"/>
  <c r="Y16" i="5"/>
  <c r="X13" i="5"/>
  <c r="X16" i="5"/>
  <c r="I12" i="5"/>
  <c r="J13" i="5"/>
  <c r="J14" i="5"/>
  <c r="J15" i="5"/>
  <c r="J16" i="5"/>
  <c r="J17" i="5"/>
  <c r="J19" i="5"/>
  <c r="J7" i="5"/>
  <c r="J8" i="5"/>
  <c r="J9" i="5"/>
  <c r="J10" i="5"/>
  <c r="J11" i="5"/>
  <c r="O13" i="5"/>
  <c r="V13" i="5" s="1"/>
  <c r="O7" i="5"/>
  <c r="V7" i="5" s="1"/>
  <c r="O8" i="5"/>
  <c r="V8" i="5" s="1"/>
  <c r="O9" i="5"/>
  <c r="V9" i="5" s="1"/>
  <c r="O10" i="5"/>
  <c r="V10" i="5" s="1"/>
  <c r="O11" i="5"/>
  <c r="V11" i="5" s="1"/>
  <c r="O12" i="5"/>
  <c r="O14" i="5"/>
  <c r="V14" i="5" s="1"/>
  <c r="O15" i="5"/>
  <c r="V15" i="5" s="1"/>
  <c r="O16" i="5"/>
  <c r="V16" i="5" s="1"/>
  <c r="O17" i="5"/>
  <c r="V17" i="5" s="1"/>
  <c r="O18" i="5"/>
  <c r="O19" i="5"/>
  <c r="V19" i="5" s="1"/>
  <c r="J6" i="5"/>
  <c r="W6" i="5" s="1"/>
  <c r="W10" i="5" l="1"/>
  <c r="W19" i="5"/>
  <c r="W14" i="5"/>
  <c r="W9" i="5"/>
  <c r="W17" i="5"/>
  <c r="W13" i="5"/>
  <c r="W8" i="5"/>
  <c r="W16" i="5"/>
  <c r="V12" i="5"/>
  <c r="W11" i="5"/>
  <c r="W7" i="5"/>
  <c r="W15" i="5"/>
  <c r="Q19" i="5"/>
  <c r="P19" i="5"/>
  <c r="Q17" i="5"/>
  <c r="P17" i="5"/>
  <c r="Q15" i="5"/>
  <c r="P15" i="5"/>
  <c r="P12" i="5"/>
  <c r="Q10" i="5"/>
  <c r="P10" i="5"/>
  <c r="Q8" i="5"/>
  <c r="P8" i="5"/>
  <c r="Q13" i="5"/>
  <c r="S13" i="5" s="1"/>
  <c r="P13" i="5"/>
  <c r="R13" i="5" s="1"/>
  <c r="Q16" i="5"/>
  <c r="S16" i="5" s="1"/>
  <c r="P16" i="5"/>
  <c r="R16" i="5" s="1"/>
  <c r="Q14" i="5"/>
  <c r="S14" i="5" s="1"/>
  <c r="P14" i="5"/>
  <c r="Q11" i="5"/>
  <c r="P11" i="5"/>
  <c r="Q9" i="5"/>
  <c r="P9" i="5"/>
  <c r="Q7" i="5"/>
  <c r="Y7" i="5" s="1"/>
  <c r="P7" i="5"/>
  <c r="P6" i="5"/>
  <c r="R6" i="5" s="1"/>
  <c r="Q6" i="5"/>
  <c r="S6" i="5" s="1"/>
  <c r="X7" i="5"/>
  <c r="X14" i="5"/>
  <c r="R14" i="5"/>
  <c r="R7" i="5"/>
  <c r="X11" i="5"/>
  <c r="X8" i="12" l="1"/>
  <c r="X22" i="12" s="1"/>
  <c r="Y8" i="12"/>
  <c r="Y22" i="12" s="1"/>
  <c r="Y14" i="5"/>
  <c r="S7" i="5"/>
  <c r="X6" i="5"/>
  <c r="X15" i="5"/>
  <c r="R15" i="5"/>
  <c r="X9" i="5"/>
  <c r="R9" i="5"/>
  <c r="X17" i="5"/>
  <c r="R17" i="5"/>
  <c r="X19" i="5"/>
  <c r="R19" i="5"/>
  <c r="R8" i="5"/>
  <c r="X8" i="5"/>
  <c r="R10" i="5"/>
  <c r="X10" i="5"/>
  <c r="R11" i="5"/>
  <c r="Y11" i="5"/>
  <c r="I18" i="5"/>
  <c r="P18" i="5" l="1"/>
  <c r="V18" i="5"/>
  <c r="V20" i="5" s="1"/>
  <c r="X18" i="5"/>
  <c r="Y10" i="5"/>
  <c r="S10" i="5"/>
  <c r="Y19" i="5"/>
  <c r="S19" i="5"/>
  <c r="Y9" i="5"/>
  <c r="S9" i="5"/>
  <c r="Y8" i="5"/>
  <c r="S8" i="5"/>
  <c r="Y17" i="5"/>
  <c r="S17" i="5"/>
  <c r="Y15" i="5"/>
  <c r="S15" i="5"/>
  <c r="Y6" i="5"/>
  <c r="S23" i="5"/>
  <c r="S11" i="5"/>
  <c r="I20" i="5"/>
  <c r="J12" i="5"/>
  <c r="J18" i="5"/>
  <c r="Q18" i="5" l="1"/>
  <c r="W18" i="5"/>
  <c r="Q12" i="5"/>
  <c r="W12" i="5"/>
  <c r="W20" i="5" s="1"/>
  <c r="Y18" i="5"/>
  <c r="R12" i="5"/>
  <c r="X12" i="5"/>
  <c r="Y12" i="5"/>
  <c r="S18" i="5"/>
  <c r="S12" i="5"/>
  <c r="R18" i="5"/>
  <c r="J20" i="5"/>
  <c r="S22" i="5" l="1"/>
  <c r="X20" i="5"/>
  <c r="Y20" i="5" l="1"/>
  <c r="Q20" i="5"/>
  <c r="S20" i="5"/>
  <c r="R20" i="5"/>
  <c r="P20" i="5"/>
  <c r="N98" i="15" l="1"/>
  <c r="P12" i="15" l="1"/>
  <c r="AH12" i="15" s="1"/>
  <c r="O98" i="15"/>
  <c r="M12" i="15" l="1"/>
  <c r="P11" i="15"/>
  <c r="AH11" i="15" s="1"/>
  <c r="D29" i="18" l="1"/>
  <c r="P98" i="15"/>
  <c r="D30" i="18"/>
  <c r="M11" i="15"/>
</calcChain>
</file>

<file path=xl/comments1.xml><?xml version="1.0" encoding="utf-8"?>
<comments xmlns="http://schemas.openxmlformats.org/spreadsheetml/2006/main">
  <authors>
    <author>千葉県</author>
  </authors>
  <commentList>
    <comment ref="N4" authorId="0" shapeId="0">
      <text>
        <r>
          <rPr>
            <b/>
            <sz val="12"/>
            <color indexed="81"/>
            <rFont val="Meiryo UI"/>
            <family val="3"/>
            <charset val="128"/>
          </rPr>
          <t>当列は新計算処理</t>
        </r>
        <r>
          <rPr>
            <sz val="9"/>
            <color indexed="81"/>
            <rFont val="MS P ゴシック"/>
            <family val="3"/>
            <charset val="128"/>
          </rPr>
          <t xml:space="preserve">
</t>
        </r>
      </text>
    </comment>
  </commentList>
</comments>
</file>

<file path=xl/sharedStrings.xml><?xml version="1.0" encoding="utf-8"?>
<sst xmlns="http://schemas.openxmlformats.org/spreadsheetml/2006/main" count="1944" uniqueCount="669">
  <si>
    <t>↓↓↓　　自動計算　　↓↓↓</t>
    <rPh sb="5" eb="7">
      <t>ジドウ</t>
    </rPh>
    <rPh sb="7" eb="9">
      <t>ケイサン</t>
    </rPh>
    <phoneticPr fontId="3"/>
  </si>
  <si>
    <t>（単位：円）</t>
    <rPh sb="1" eb="3">
      <t>タンイ</t>
    </rPh>
    <rPh sb="4" eb="5">
      <t>エン</t>
    </rPh>
    <phoneticPr fontId="3"/>
  </si>
  <si>
    <t>施設名</t>
    <rPh sb="0" eb="3">
      <t>シセツメイ</t>
    </rPh>
    <phoneticPr fontId="3"/>
  </si>
  <si>
    <t>事業名</t>
    <rPh sb="0" eb="2">
      <t>ジギョウ</t>
    </rPh>
    <rPh sb="2" eb="3">
      <t>メイ</t>
    </rPh>
    <phoneticPr fontId="3"/>
  </si>
  <si>
    <t>事業費（取得価額）</t>
    <rPh sb="0" eb="3">
      <t>ジギョウヒ</t>
    </rPh>
    <rPh sb="4" eb="6">
      <t>シュトク</t>
    </rPh>
    <rPh sb="6" eb="8">
      <t>カガク</t>
    </rPh>
    <phoneticPr fontId="3"/>
  </si>
  <si>
    <t>減価償却累計額</t>
    <rPh sb="0" eb="2">
      <t>ゲンカ</t>
    </rPh>
    <rPh sb="2" eb="4">
      <t>ショウキャク</t>
    </rPh>
    <rPh sb="4" eb="7">
      <t>ルイケイガク</t>
    </rPh>
    <phoneticPr fontId="3"/>
  </si>
  <si>
    <t>期末残高</t>
    <rPh sb="0" eb="2">
      <t>キマツ</t>
    </rPh>
    <rPh sb="2" eb="4">
      <t>ザンダカ</t>
    </rPh>
    <phoneticPr fontId="3"/>
  </si>
  <si>
    <t>備考</t>
    <rPh sb="0" eb="2">
      <t>ビコウ</t>
    </rPh>
    <phoneticPr fontId="3"/>
  </si>
  <si>
    <t>全体</t>
    <rPh sb="0" eb="2">
      <t>ゼンタイ</t>
    </rPh>
    <phoneticPr fontId="3"/>
  </si>
  <si>
    <t>うち土地改良区負担分</t>
    <rPh sb="2" eb="4">
      <t>トチ</t>
    </rPh>
    <rPh sb="4" eb="7">
      <t>カイリョウク</t>
    </rPh>
    <rPh sb="7" eb="10">
      <t>フタンブン</t>
    </rPh>
    <phoneticPr fontId="3"/>
  </si>
  <si>
    <t>A頭首工</t>
    <rPh sb="1" eb="4">
      <t>トウシュコウ</t>
    </rPh>
    <phoneticPr fontId="3"/>
  </si>
  <si>
    <t>○○農業水利事業</t>
    <rPh sb="2" eb="4">
      <t>ノウギョウ</t>
    </rPh>
    <rPh sb="4" eb="6">
      <t>スイリ</t>
    </rPh>
    <rPh sb="6" eb="8">
      <t>ジギョウ</t>
    </rPh>
    <phoneticPr fontId="3"/>
  </si>
  <si>
    <t>国</t>
    <rPh sb="0" eb="1">
      <t>クニ</t>
    </rPh>
    <phoneticPr fontId="3"/>
  </si>
  <si>
    <t>新設</t>
    <rPh sb="0" eb="2">
      <t>シンセツ</t>
    </rPh>
    <phoneticPr fontId="3"/>
  </si>
  <si>
    <t>管理受託</t>
    <rPh sb="0" eb="2">
      <t>カンリ</t>
    </rPh>
    <rPh sb="2" eb="4">
      <t>ジュタク</t>
    </rPh>
    <phoneticPr fontId="3"/>
  </si>
  <si>
    <t>○○施設整備事業</t>
    <rPh sb="2" eb="4">
      <t>シセツ</t>
    </rPh>
    <rPh sb="4" eb="6">
      <t>セイビ</t>
    </rPh>
    <rPh sb="6" eb="8">
      <t>ジギョウ</t>
    </rPh>
    <phoneticPr fontId="3"/>
  </si>
  <si>
    <t>補修</t>
    <rPh sb="0" eb="2">
      <t>ホシュウ</t>
    </rPh>
    <phoneticPr fontId="3"/>
  </si>
  <si>
    <t>○○二期農業水利事業</t>
    <rPh sb="2" eb="4">
      <t>ニキ</t>
    </rPh>
    <rPh sb="4" eb="6">
      <t>ノウギョウ</t>
    </rPh>
    <rPh sb="6" eb="8">
      <t>スイリ</t>
    </rPh>
    <rPh sb="8" eb="10">
      <t>ジギョウ</t>
    </rPh>
    <phoneticPr fontId="3"/>
  </si>
  <si>
    <t>一部更新</t>
    <rPh sb="0" eb="2">
      <t>イチブ</t>
    </rPh>
    <rPh sb="2" eb="4">
      <t>コウシン</t>
    </rPh>
    <phoneticPr fontId="3"/>
  </si>
  <si>
    <t>B用水路</t>
    <rPh sb="1" eb="4">
      <t>ヨウスイロ</t>
    </rPh>
    <phoneticPr fontId="3"/>
  </si>
  <si>
    <t>県</t>
    <rPh sb="0" eb="1">
      <t>ケン</t>
    </rPh>
    <phoneticPr fontId="3"/>
  </si>
  <si>
    <t>所有</t>
    <rPh sb="0" eb="2">
      <t>ショユウ</t>
    </rPh>
    <phoneticPr fontId="3"/>
  </si>
  <si>
    <t>全部除却</t>
    <rPh sb="0" eb="2">
      <t>ゼンブ</t>
    </rPh>
    <rPh sb="2" eb="4">
      <t>ジョキャク</t>
    </rPh>
    <phoneticPr fontId="3"/>
  </si>
  <si>
    <t>○○三期農業水利事業</t>
    <rPh sb="2" eb="4">
      <t>サンキ</t>
    </rPh>
    <rPh sb="4" eb="6">
      <t>ノウギョウ</t>
    </rPh>
    <rPh sb="6" eb="8">
      <t>スイリ</t>
    </rPh>
    <rPh sb="8" eb="10">
      <t>ジギョウ</t>
    </rPh>
    <phoneticPr fontId="3"/>
  </si>
  <si>
    <t>除却</t>
    <rPh sb="0" eb="2">
      <t>ジョキャク</t>
    </rPh>
    <phoneticPr fontId="3"/>
  </si>
  <si>
    <t>C排水路</t>
    <rPh sb="1" eb="4">
      <t>ハイスイロ</t>
    </rPh>
    <phoneticPr fontId="3"/>
  </si>
  <si>
    <t>土改</t>
    <rPh sb="0" eb="1">
      <t>ツチ</t>
    </rPh>
    <phoneticPr fontId="3"/>
  </si>
  <si>
    <t>土水路</t>
    <rPh sb="0" eb="1">
      <t>ド</t>
    </rPh>
    <rPh sb="1" eb="3">
      <t>スイロ</t>
    </rPh>
    <phoneticPr fontId="3"/>
  </si>
  <si>
    <t>D地区（用水路、農道）</t>
    <rPh sb="1" eb="3">
      <t>チク</t>
    </rPh>
    <rPh sb="4" eb="7">
      <t>ヨウスイロ</t>
    </rPh>
    <rPh sb="8" eb="10">
      <t>ノウドウ</t>
    </rPh>
    <phoneticPr fontId="3"/>
  </si>
  <si>
    <t>○○区画整理事業</t>
    <rPh sb="2" eb="4">
      <t>クカク</t>
    </rPh>
    <rPh sb="4" eb="6">
      <t>セイリ</t>
    </rPh>
    <rPh sb="6" eb="8">
      <t>ジギョウ</t>
    </rPh>
    <phoneticPr fontId="3"/>
  </si>
  <si>
    <t>○○基盤整備促進事業</t>
    <rPh sb="2" eb="4">
      <t>キバン</t>
    </rPh>
    <rPh sb="4" eb="6">
      <t>セイビ</t>
    </rPh>
    <rPh sb="6" eb="8">
      <t>ソクシン</t>
    </rPh>
    <rPh sb="8" eb="10">
      <t>ジギョウ</t>
    </rPh>
    <phoneticPr fontId="3"/>
  </si>
  <si>
    <t>E用水路</t>
    <rPh sb="1" eb="4">
      <t>ヨウスイロ</t>
    </rPh>
    <phoneticPr fontId="3"/>
  </si>
  <si>
    <t>2018調査判明</t>
    <rPh sb="4" eb="6">
      <t>チョウサ</t>
    </rPh>
    <rPh sb="6" eb="8">
      <t>ハンメイ</t>
    </rPh>
    <phoneticPr fontId="3"/>
  </si>
  <si>
    <t>F用水路</t>
    <rPh sb="1" eb="4">
      <t>ヨウスイロ</t>
    </rPh>
    <phoneticPr fontId="3"/>
  </si>
  <si>
    <t>2018調査判明
（修正）</t>
    <rPh sb="4" eb="6">
      <t>チョウサ</t>
    </rPh>
    <rPh sb="6" eb="8">
      <t>ハンメイ</t>
    </rPh>
    <rPh sb="10" eb="12">
      <t>シュウセイ</t>
    </rPh>
    <phoneticPr fontId="3"/>
  </si>
  <si>
    <t>合　計</t>
    <rPh sb="0" eb="1">
      <t>ゴウ</t>
    </rPh>
    <rPh sb="2" eb="3">
      <t>ケイ</t>
    </rPh>
    <phoneticPr fontId="3"/>
  </si>
  <si>
    <t>取得
年度</t>
    <rPh sb="0" eb="2">
      <t>シュトク</t>
    </rPh>
    <rPh sb="3" eb="5">
      <t>ネンド</t>
    </rPh>
    <phoneticPr fontId="3"/>
  </si>
  <si>
    <t>耐用
年数</t>
    <rPh sb="0" eb="2">
      <t>タイヨウ</t>
    </rPh>
    <rPh sb="3" eb="5">
      <t>ネンスウ</t>
    </rPh>
    <phoneticPr fontId="3"/>
  </si>
  <si>
    <t>事業
区分</t>
    <rPh sb="0" eb="2">
      <t>ジギョウ</t>
    </rPh>
    <rPh sb="3" eb="5">
      <t>クブン</t>
    </rPh>
    <phoneticPr fontId="3"/>
  </si>
  <si>
    <t>管理
区分</t>
    <rPh sb="0" eb="2">
      <t>カンリ</t>
    </rPh>
    <rPh sb="3" eb="5">
      <t>クブン</t>
    </rPh>
    <phoneticPr fontId="3"/>
  </si>
  <si>
    <t>経過
年数</t>
    <rPh sb="0" eb="2">
      <t>ケイカ</t>
    </rPh>
    <rPh sb="3" eb="5">
      <t>ネンスウ</t>
    </rPh>
    <phoneticPr fontId="3"/>
  </si>
  <si>
    <t>造成
主体</t>
    <rPh sb="0" eb="2">
      <t>ゾウセイ</t>
    </rPh>
    <rPh sb="3" eb="5">
      <t>シュタイ</t>
    </rPh>
    <phoneticPr fontId="3"/>
  </si>
  <si>
    <t>①所有土地改良施設</t>
    <rPh sb="1" eb="3">
      <t>ショユウ</t>
    </rPh>
    <rPh sb="3" eb="5">
      <t>トチ</t>
    </rPh>
    <rPh sb="5" eb="7">
      <t>カイリョウ</t>
    </rPh>
    <rPh sb="7" eb="9">
      <t>シセツ</t>
    </rPh>
    <phoneticPr fontId="3"/>
  </si>
  <si>
    <t>②受託土地改良施設使用収益権</t>
    <rPh sb="1" eb="3">
      <t>ジュタク</t>
    </rPh>
    <rPh sb="3" eb="5">
      <t>トチ</t>
    </rPh>
    <rPh sb="5" eb="7">
      <t>カイリョウ</t>
    </rPh>
    <rPh sb="7" eb="9">
      <t>シセツ</t>
    </rPh>
    <rPh sb="9" eb="11">
      <t>シヨウ</t>
    </rPh>
    <rPh sb="11" eb="13">
      <t>シュウエキ</t>
    </rPh>
    <rPh sb="13" eb="14">
      <t>ケン</t>
    </rPh>
    <phoneticPr fontId="3"/>
  </si>
  <si>
    <t>○○土地改良区</t>
    <rPh sb="2" eb="4">
      <t>トチ</t>
    </rPh>
    <rPh sb="4" eb="7">
      <t>カイリョウク</t>
    </rPh>
    <phoneticPr fontId="3"/>
  </si>
  <si>
    <t>＜土地改良施設台帳：記入例＞</t>
    <rPh sb="1" eb="3">
      <t>トチ</t>
    </rPh>
    <rPh sb="3" eb="5">
      <t>カイリョウ</t>
    </rPh>
    <rPh sb="5" eb="7">
      <t>シセツ</t>
    </rPh>
    <rPh sb="7" eb="9">
      <t>ダイチョウ</t>
    </rPh>
    <rPh sb="10" eb="12">
      <t>キニュウ</t>
    </rPh>
    <rPh sb="12" eb="13">
      <t>レイ</t>
    </rPh>
    <phoneticPr fontId="3"/>
  </si>
  <si>
    <t>土地改良区負担割合</t>
    <rPh sb="0" eb="2">
      <t>トチ</t>
    </rPh>
    <rPh sb="2" eb="4">
      <t>カイリョウ</t>
    </rPh>
    <rPh sb="4" eb="5">
      <t>ク</t>
    </rPh>
    <rPh sb="5" eb="7">
      <t>フタン</t>
    </rPh>
    <rPh sb="7" eb="9">
      <t>ワリアイ</t>
    </rPh>
    <phoneticPr fontId="3"/>
  </si>
  <si>
    <t>所有</t>
  </si>
  <si>
    <t>管理受託</t>
  </si>
  <si>
    <t>↓　自動計算　↓</t>
    <phoneticPr fontId="3"/>
  </si>
  <si>
    <t>不明</t>
    <rPh sb="0" eb="2">
      <t>フメイ</t>
    </rPh>
    <phoneticPr fontId="3"/>
  </si>
  <si>
    <t xml:space="preserve">○「事業区分」には、「新設」「全面改修」、「一部更新」、「補修」、「除却」のいずれかを記載します。
</t>
    <phoneticPr fontId="3"/>
  </si>
  <si>
    <t>　・「新設」は、建設事業により新たに施設を造成した場合に使用します。
　</t>
    <phoneticPr fontId="3"/>
  </si>
  <si>
    <t xml:space="preserve">　・「一部更新」は、既存の施設の一部を取り壊して更新を行った場合に記載します。
</t>
    <phoneticPr fontId="3"/>
  </si>
  <si>
    <t xml:space="preserve">　・「補修」は、機能保全対策による補修・補強、施設の増設を行った場合に記載します。
</t>
    <phoneticPr fontId="3"/>
  </si>
  <si>
    <t>　・「除却」は、施設更新により既存の施設全体が更新された場合、土地改良施設を廃止した場合、災害などの事由により滅失した場合に記載します。</t>
    <phoneticPr fontId="3"/>
  </si>
  <si>
    <t xml:space="preserve">　・「全面改修」は、既存の施設の全部を取り壊して更新を行った場合に記載します。
</t>
    <phoneticPr fontId="3"/>
  </si>
  <si>
    <t xml:space="preserve">○「管理区分」には、施設の取得形態に応じて、「管理受託」、「所有」のいずれかを記載します。
</t>
    <phoneticPr fontId="3"/>
  </si>
  <si>
    <t>○「備考」には、その他、必要な情報を記載します。
　</t>
    <phoneticPr fontId="3"/>
  </si>
  <si>
    <t xml:space="preserve">　・除却した際には、除却された施設の備考欄に「全部除却」または「一部除却」と記載します。
</t>
    <phoneticPr fontId="3"/>
  </si>
  <si>
    <t>　・翌年度以降の調査により情報を追加・修正した場合は、「判明年度」及び「調査判明」を記載します。</t>
    <phoneticPr fontId="3"/>
  </si>
  <si>
    <t xml:space="preserve">○「施設名」のあとに、「所在」、「構造及び規模」、「数量」を加えることができることとします。
</t>
    <phoneticPr fontId="3"/>
  </si>
  <si>
    <t>○貸借対照表には、①所有土地改良施設及び②受託土地改良施設使用収益権を転記します。</t>
    <phoneticPr fontId="3"/>
  </si>
  <si>
    <t>　②受託土地改良施設使用収益権・・・土地改良区が管理を受託している土地改良施設の期末残高の土地改良区負担額合計</t>
    <phoneticPr fontId="3"/>
  </si>
  <si>
    <t>　①所有土地改良施設・・・・・・・・土地改良区が所有している土地改良施設の期末残高の全体額合計</t>
    <phoneticPr fontId="3"/>
  </si>
  <si>
    <t>【記入の留意事項】</t>
    <rPh sb="1" eb="3">
      <t>キニュウ</t>
    </rPh>
    <rPh sb="4" eb="6">
      <t>リュウイ</t>
    </rPh>
    <rPh sb="6" eb="8">
      <t>ジコウ</t>
    </rPh>
    <phoneticPr fontId="3"/>
  </si>
  <si>
    <t>所在</t>
    <rPh sb="0" eb="2">
      <t>ショザイ</t>
    </rPh>
    <phoneticPr fontId="3"/>
  </si>
  <si>
    <t>構造及び規模</t>
    <rPh sb="0" eb="2">
      <t>コウゾウ</t>
    </rPh>
    <rPh sb="2" eb="3">
      <t>オヨ</t>
    </rPh>
    <rPh sb="4" eb="6">
      <t>キボ</t>
    </rPh>
    <phoneticPr fontId="3"/>
  </si>
  <si>
    <t>数量</t>
    <rPh sb="0" eb="2">
      <t>スウリョウ</t>
    </rPh>
    <phoneticPr fontId="3"/>
  </si>
  <si>
    <t>（参考）減価償却費</t>
    <rPh sb="1" eb="3">
      <t>サンコウ</t>
    </rPh>
    <rPh sb="4" eb="6">
      <t>ゲンカ</t>
    </rPh>
    <rPh sb="6" eb="8">
      <t>ショウキャク</t>
    </rPh>
    <rPh sb="8" eb="9">
      <t>ヒ</t>
    </rPh>
    <phoneticPr fontId="3"/>
  </si>
  <si>
    <t>（参考）積立参考値</t>
    <rPh sb="1" eb="3">
      <t>サンコウ</t>
    </rPh>
    <rPh sb="4" eb="6">
      <t>ツミタテ</t>
    </rPh>
    <rPh sb="6" eb="8">
      <t>サンコウ</t>
    </rPh>
    <rPh sb="8" eb="9">
      <t>アタイ</t>
    </rPh>
    <phoneticPr fontId="3"/>
  </si>
  <si>
    <t>年度</t>
    <rPh sb="0" eb="2">
      <t>ネンド</t>
    </rPh>
    <phoneticPr fontId="3"/>
  </si>
  <si>
    <t>経過
月数</t>
    <rPh sb="0" eb="2">
      <t>ケイカ</t>
    </rPh>
    <rPh sb="3" eb="4">
      <t>ガツ</t>
    </rPh>
    <rPh sb="4" eb="5">
      <t>スウ</t>
    </rPh>
    <phoneticPr fontId="3"/>
  </si>
  <si>
    <t>取得価額</t>
    <rPh sb="0" eb="2">
      <t>シュトク</t>
    </rPh>
    <rPh sb="2" eb="4">
      <t>カガク</t>
    </rPh>
    <phoneticPr fontId="3"/>
  </si>
  <si>
    <t xml:space="preserve">建物 </t>
  </si>
  <si>
    <t xml:space="preserve">機械及び装置 </t>
  </si>
  <si>
    <t xml:space="preserve">車両運搬具 </t>
  </si>
  <si>
    <t xml:space="preserve">器具備品 </t>
  </si>
  <si>
    <t xml:space="preserve">ソフトウェア </t>
  </si>
  <si>
    <t xml:space="preserve">その他固定資産 </t>
  </si>
  <si>
    <t>取得年月日</t>
    <rPh sb="0" eb="2">
      <t>シュトク</t>
    </rPh>
    <rPh sb="2" eb="3">
      <t>ネン</t>
    </rPh>
    <rPh sb="3" eb="4">
      <t>ツキ</t>
    </rPh>
    <rPh sb="4" eb="5">
      <t>ヒ</t>
    </rPh>
    <phoneticPr fontId="3"/>
  </si>
  <si>
    <t>＜固定資産台帳（土地改良施設を除く）＞</t>
    <rPh sb="1" eb="3">
      <t>コテイ</t>
    </rPh>
    <rPh sb="3" eb="5">
      <t>シサン</t>
    </rPh>
    <rPh sb="5" eb="7">
      <t>ダイチョウ</t>
    </rPh>
    <rPh sb="8" eb="10">
      <t>トチ</t>
    </rPh>
    <rPh sb="10" eb="12">
      <t>カイリョウ</t>
    </rPh>
    <rPh sb="12" eb="14">
      <t>シセツ</t>
    </rPh>
    <rPh sb="15" eb="16">
      <t>ノゾ</t>
    </rPh>
    <phoneticPr fontId="3"/>
  </si>
  <si>
    <t>耐用</t>
  </si>
  <si>
    <t>年数</t>
  </si>
  <si>
    <t>以後取得</t>
  </si>
  <si>
    <t>以前取得</t>
  </si>
  <si>
    <t>定額法</t>
  </si>
  <si>
    <t>償却率</t>
  </si>
  <si>
    <t>旧定額法</t>
  </si>
  <si>
    <t>償却率</t>
    <rPh sb="0" eb="2">
      <t>ショウキャク</t>
    </rPh>
    <rPh sb="2" eb="3">
      <t>リツ</t>
    </rPh>
    <phoneticPr fontId="3"/>
  </si>
  <si>
    <t>H19.3.31以前</t>
    <rPh sb="8" eb="10">
      <t>イゼン</t>
    </rPh>
    <phoneticPr fontId="3"/>
  </si>
  <si>
    <t>H19.4.1以降</t>
    <rPh sb="7" eb="9">
      <t>イコウ</t>
    </rPh>
    <phoneticPr fontId="3"/>
  </si>
  <si>
    <t>省令と突合済み2022/3/4</t>
    <rPh sb="0" eb="2">
      <t>ショウレイ</t>
    </rPh>
    <rPh sb="3" eb="5">
      <t>トツゴウ</t>
    </rPh>
    <rPh sb="5" eb="6">
      <t>ズ</t>
    </rPh>
    <phoneticPr fontId="3"/>
  </si>
  <si>
    <t>月数</t>
    <rPh sb="0" eb="1">
      <t>ツキ</t>
    </rPh>
    <rPh sb="1" eb="2">
      <t>スウ</t>
    </rPh>
    <phoneticPr fontId="3"/>
  </si>
  <si>
    <t>残</t>
    <rPh sb="0" eb="1">
      <t>ザン</t>
    </rPh>
    <phoneticPr fontId="3"/>
  </si>
  <si>
    <t>償却率</t>
    <phoneticPr fontId="3"/>
  </si>
  <si>
    <t>初年度</t>
    <rPh sb="0" eb="3">
      <t>ショネンド</t>
    </rPh>
    <phoneticPr fontId="3"/>
  </si>
  <si>
    <t>償却額</t>
    <rPh sb="2" eb="3">
      <t>ガク</t>
    </rPh>
    <phoneticPr fontId="3"/>
  </si>
  <si>
    <t>年数</t>
    <rPh sb="0" eb="1">
      <t>ネン</t>
    </rPh>
    <rPh sb="1" eb="2">
      <t>スウ</t>
    </rPh>
    <phoneticPr fontId="3"/>
  </si>
  <si>
    <t>判定</t>
    <rPh sb="0" eb="2">
      <t>ハンテイ</t>
    </rPh>
    <phoneticPr fontId="3"/>
  </si>
  <si>
    <t>初年度償却</t>
    <rPh sb="0" eb="3">
      <t>ショネンド</t>
    </rPh>
    <rPh sb="3" eb="5">
      <t>ショウキャク</t>
    </rPh>
    <phoneticPr fontId="3"/>
  </si>
  <si>
    <t>毎年償却</t>
    <rPh sb="0" eb="2">
      <t>マイトシ</t>
    </rPh>
    <rPh sb="2" eb="4">
      <t>ショウキャク</t>
    </rPh>
    <phoneticPr fontId="3"/>
  </si>
  <si>
    <t>算定値</t>
    <rPh sb="0" eb="2">
      <t>サンテイ</t>
    </rPh>
    <rPh sb="2" eb="3">
      <t>チ</t>
    </rPh>
    <phoneticPr fontId="3"/>
  </si>
  <si>
    <t>２年目以降累計</t>
    <rPh sb="1" eb="2">
      <t>ネン</t>
    </rPh>
    <rPh sb="2" eb="3">
      <t>メ</t>
    </rPh>
    <rPh sb="3" eb="5">
      <t>イコウ</t>
    </rPh>
    <rPh sb="5" eb="7">
      <t>ルイケイ</t>
    </rPh>
    <phoneticPr fontId="3"/>
  </si>
  <si>
    <t>償却累計</t>
    <rPh sb="2" eb="4">
      <t>ルイケイ</t>
    </rPh>
    <phoneticPr fontId="3"/>
  </si>
  <si>
    <t>OK</t>
    <phoneticPr fontId="3"/>
  </si>
  <si>
    <t>取得95%</t>
    <rPh sb="0" eb="2">
      <t>シュトク</t>
    </rPh>
    <phoneticPr fontId="3"/>
  </si>
  <si>
    <t>－初年償却</t>
    <phoneticPr fontId="3"/>
  </si>
  <si>
    <t>年償却額</t>
    <rPh sb="0" eb="1">
      <t>ネン</t>
    </rPh>
    <rPh sb="1" eb="3">
      <t>ショウキャク</t>
    </rPh>
    <rPh sb="3" eb="4">
      <t>ガク</t>
    </rPh>
    <phoneticPr fontId="3"/>
  </si>
  <si>
    <t>初償＋</t>
    <rPh sb="0" eb="1">
      <t>ショ</t>
    </rPh>
    <rPh sb="1" eb="2">
      <t>ショウ</t>
    </rPh>
    <phoneticPr fontId="3"/>
  </si>
  <si>
    <t>年償×残年</t>
    <rPh sb="3" eb="4">
      <t>ザン</t>
    </rPh>
    <rPh sb="4" eb="5">
      <t>ネン</t>
    </rPh>
    <phoneticPr fontId="3"/>
  </si>
  <si>
    <t>(取得-初</t>
    <rPh sb="1" eb="3">
      <t>シュトク</t>
    </rPh>
    <rPh sb="4" eb="5">
      <t>ハツ</t>
    </rPh>
    <phoneticPr fontId="3"/>
  </si>
  <si>
    <t>償)÷年償却</t>
    <rPh sb="3" eb="4">
      <t>ネン</t>
    </rPh>
    <rPh sb="4" eb="6">
      <t>ショウキャク</t>
    </rPh>
    <phoneticPr fontId="3"/>
  </si>
  <si>
    <t>年償×残年-95%</t>
    <rPh sb="3" eb="4">
      <t>ザン</t>
    </rPh>
    <rPh sb="4" eb="5">
      <t>ネン</t>
    </rPh>
    <phoneticPr fontId="3"/>
  </si>
  <si>
    <t>補正後残</t>
    <rPh sb="0" eb="2">
      <t>ホセイ</t>
    </rPh>
    <rPh sb="2" eb="3">
      <t>ゴ</t>
    </rPh>
    <rPh sb="3" eb="4">
      <t>ザン</t>
    </rPh>
    <phoneticPr fontId="3"/>
  </si>
  <si>
    <t>取得を上回るとき</t>
    <rPh sb="0" eb="2">
      <t>シュトク</t>
    </rPh>
    <rPh sb="3" eb="4">
      <t>ウエ</t>
    </rPh>
    <rPh sb="4" eb="5">
      <t>マワ</t>
    </rPh>
    <phoneticPr fontId="3"/>
  </si>
  <si>
    <t>耐用除</t>
    <rPh sb="0" eb="2">
      <t>タイヨウ</t>
    </rPh>
    <rPh sb="2" eb="3">
      <t>ノゾ</t>
    </rPh>
    <phoneticPr fontId="3"/>
  </si>
  <si>
    <t>き年数</t>
    <rPh sb="1" eb="3">
      <t>ネンスウ</t>
    </rPh>
    <phoneticPr fontId="3"/>
  </si>
  <si>
    <t>最終償却</t>
    <rPh sb="0" eb="2">
      <t>サイシュウ</t>
    </rPh>
    <rPh sb="2" eb="4">
      <t>ショウキャク</t>
    </rPh>
    <phoneticPr fontId="3"/>
  </si>
  <si>
    <t>累計額</t>
    <rPh sb="0" eb="2">
      <t>ルイケイ</t>
    </rPh>
    <rPh sb="2" eb="3">
      <t>ガク</t>
    </rPh>
    <phoneticPr fontId="3"/>
  </si>
  <si>
    <t>5年償却</t>
    <rPh sb="1" eb="2">
      <t>ネン</t>
    </rPh>
    <rPh sb="2" eb="4">
      <t>ショウキャク</t>
    </rPh>
    <phoneticPr fontId="3"/>
  </si>
  <si>
    <t>償却額</t>
    <rPh sb="0" eb="3">
      <t>ショウキャクガク</t>
    </rPh>
    <phoneticPr fontId="3"/>
  </si>
  <si>
    <t>95%÷年</t>
    <rPh sb="4" eb="5">
      <t>ネン</t>
    </rPh>
    <phoneticPr fontId="3"/>
  </si>
  <si>
    <t>95%以内</t>
    <rPh sb="3" eb="5">
      <t>イナイ</t>
    </rPh>
    <phoneticPr fontId="3"/>
  </si>
  <si>
    <t>年償却累計</t>
    <rPh sb="0" eb="1">
      <t>ネン</t>
    </rPh>
    <rPh sb="1" eb="3">
      <t>ショウキャク</t>
    </rPh>
    <rPh sb="3" eb="5">
      <t>ルイケイ</t>
    </rPh>
    <phoneticPr fontId="3"/>
  </si>
  <si>
    <t>端数はERR</t>
    <rPh sb="0" eb="2">
      <t>ハスウ</t>
    </rPh>
    <phoneticPr fontId="3"/>
  </si>
  <si>
    <t>残５％</t>
    <rPh sb="0" eb="1">
      <t>ザン</t>
    </rPh>
    <phoneticPr fontId="3"/>
  </si>
  <si>
    <t>５年償却
残１円</t>
    <rPh sb="1" eb="2">
      <t>ネン</t>
    </rPh>
    <rPh sb="2" eb="4">
      <t>ショウキャク</t>
    </rPh>
    <rPh sb="5" eb="6">
      <t>ザン</t>
    </rPh>
    <rPh sb="7" eb="8">
      <t>エン</t>
    </rPh>
    <phoneticPr fontId="3"/>
  </si>
  <si>
    <t>累計</t>
    <rPh sb="0" eb="2">
      <t>ルイケイ</t>
    </rPh>
    <phoneticPr fontId="3"/>
  </si>
  <si>
    <t>償却額</t>
    <phoneticPr fontId="3"/>
  </si>
  <si>
    <t>９５％以上５年償却残１円</t>
    <rPh sb="3" eb="5">
      <t>イジョウ</t>
    </rPh>
    <rPh sb="6" eb="7">
      <t>ネン</t>
    </rPh>
    <rPh sb="7" eb="9">
      <t>ショウキャク</t>
    </rPh>
    <rPh sb="9" eb="10">
      <t>ザン</t>
    </rPh>
    <rPh sb="11" eb="12">
      <t>エン</t>
    </rPh>
    <phoneticPr fontId="3"/>
  </si>
  <si>
    <t>耐用年数</t>
    <rPh sb="0" eb="2">
      <t>タイヨウ</t>
    </rPh>
    <rPh sb="2" eb="4">
      <t>ネンスウ</t>
    </rPh>
    <phoneticPr fontId="3"/>
  </si>
  <si>
    <t>最終年償却額</t>
    <rPh sb="3" eb="6">
      <t>ショウキャクガク</t>
    </rPh>
    <phoneticPr fontId="3"/>
  </si>
  <si>
    <t>新</t>
    <rPh sb="0" eb="1">
      <t>シン</t>
    </rPh>
    <phoneticPr fontId="3"/>
  </si>
  <si>
    <t>旧</t>
    <rPh sb="0" eb="1">
      <t>キュウ</t>
    </rPh>
    <phoneticPr fontId="3"/>
  </si>
  <si>
    <t>調整値</t>
    <rPh sb="0" eb="2">
      <t>チョウセイ</t>
    </rPh>
    <rPh sb="2" eb="3">
      <t>チ</t>
    </rPh>
    <phoneticPr fontId="3"/>
  </si>
  <si>
    <t>新当年償却</t>
    <rPh sb="0" eb="1">
      <t>シン</t>
    </rPh>
    <rPh sb="1" eb="3">
      <t>トウネン</t>
    </rPh>
    <rPh sb="3" eb="5">
      <t>ショウキャク</t>
    </rPh>
    <phoneticPr fontId="3"/>
  </si>
  <si>
    <t>旧当年償却</t>
    <rPh sb="0" eb="1">
      <t>キュウ</t>
    </rPh>
    <rPh sb="1" eb="3">
      <t>トウネン</t>
    </rPh>
    <rPh sb="3" eb="5">
      <t>ショウキャク</t>
    </rPh>
    <phoneticPr fontId="3"/>
  </si>
  <si>
    <t>期首帳簿価額</t>
    <rPh sb="0" eb="2">
      <t>キシュ</t>
    </rPh>
    <rPh sb="2" eb="4">
      <t>チョウボ</t>
    </rPh>
    <rPh sb="4" eb="6">
      <t>カガク</t>
    </rPh>
    <phoneticPr fontId="3"/>
  </si>
  <si>
    <t>当期減価償却額</t>
    <rPh sb="0" eb="2">
      <t>トウキ</t>
    </rPh>
    <rPh sb="2" eb="4">
      <t>ゲンカ</t>
    </rPh>
    <rPh sb="4" eb="6">
      <t>ショウキャク</t>
    </rPh>
    <rPh sb="6" eb="7">
      <t>ガク</t>
    </rPh>
    <phoneticPr fontId="3"/>
  </si>
  <si>
    <t>期末帳簿価額</t>
    <rPh sb="0" eb="2">
      <t>キマツ</t>
    </rPh>
    <rPh sb="2" eb="4">
      <t>チョウボ</t>
    </rPh>
    <rPh sb="4" eb="6">
      <t>カガク</t>
    </rPh>
    <phoneticPr fontId="3"/>
  </si>
  <si>
    <t>↓↓↓</t>
    <phoneticPr fontId="3"/>
  </si>
  <si>
    <t>自動計算</t>
    <rPh sb="0" eb="2">
      <t>ジドウ</t>
    </rPh>
    <rPh sb="2" eb="4">
      <t>ケイサン</t>
    </rPh>
    <phoneticPr fontId="3"/>
  </si>
  <si>
    <t>　　↓↓↓　　自動計算　　↓↓↓</t>
    <phoneticPr fontId="3"/>
  </si>
  <si>
    <t>↑aoセルの旧計算式</t>
    <rPh sb="6" eb="7">
      <t>キュウ</t>
    </rPh>
    <rPh sb="7" eb="10">
      <t>ケイサンシキ</t>
    </rPh>
    <phoneticPr fontId="3"/>
  </si>
  <si>
    <t>資産の種類及び名称
（名称・管理番号等を適宜記載）</t>
    <rPh sb="0" eb="2">
      <t>シサン</t>
    </rPh>
    <rPh sb="3" eb="5">
      <t>シュルイ</t>
    </rPh>
    <rPh sb="5" eb="6">
      <t>オヨ</t>
    </rPh>
    <rPh sb="7" eb="9">
      <t>メイショウ</t>
    </rPh>
    <rPh sb="11" eb="13">
      <t>メイショウ</t>
    </rPh>
    <rPh sb="14" eb="16">
      <t>カンリ</t>
    </rPh>
    <rPh sb="16" eb="18">
      <t>バンゴウ</t>
    </rPh>
    <rPh sb="18" eb="19">
      <t>トウ</t>
    </rPh>
    <rPh sb="20" eb="22">
      <t>テキギ</t>
    </rPh>
    <rPh sb="22" eb="24">
      <t>キサイ</t>
    </rPh>
    <phoneticPr fontId="3"/>
  </si>
  <si>
    <t>様式２４</t>
    <rPh sb="0" eb="2">
      <t>ヨウシキ</t>
    </rPh>
    <phoneticPr fontId="3"/>
  </si>
  <si>
    <t>その他のもの</t>
  </si>
  <si>
    <t>（単位：円）</t>
  </si>
  <si>
    <t>科　　　　　　目</t>
  </si>
  <si>
    <t>当年度</t>
  </si>
  <si>
    <t>勘定科目</t>
    <rPh sb="0" eb="2">
      <t>カンジョウ</t>
    </rPh>
    <rPh sb="2" eb="4">
      <t>カモク</t>
    </rPh>
    <phoneticPr fontId="3"/>
  </si>
  <si>
    <t>款</t>
    <rPh sb="0" eb="1">
      <t>カン</t>
    </rPh>
    <phoneticPr fontId="3"/>
  </si>
  <si>
    <t>項</t>
    <rPh sb="0" eb="1">
      <t>コウ</t>
    </rPh>
    <phoneticPr fontId="3"/>
  </si>
  <si>
    <t>基本財産</t>
    <phoneticPr fontId="3"/>
  </si>
  <si>
    <t>特定資産</t>
    <phoneticPr fontId="3"/>
  </si>
  <si>
    <t>その他固定資産</t>
    <phoneticPr fontId="3"/>
  </si>
  <si>
    <t>建  物</t>
  </si>
  <si>
    <t>構造又は用途</t>
  </si>
  <si>
    <t>細　　　　目</t>
  </si>
  <si>
    <t>耐用年数</t>
  </si>
  <si>
    <t>鉄骨鉄筋コンクリート造又は鉄筋コンクリート造のもの</t>
  </si>
  <si>
    <t>事務所用のもの</t>
    <phoneticPr fontId="31"/>
  </si>
  <si>
    <t>50年</t>
  </si>
  <si>
    <t>50</t>
  </si>
  <si>
    <t>住宅用、寄宿舎用、宿泊所用、学校用又は体育館用のもの</t>
  </si>
  <si>
    <t>47年</t>
  </si>
  <si>
    <t>47</t>
  </si>
  <si>
    <t>飲食店用、貸席用、劇場用、演奏場用、映画館用又は舞踏場用のもの</t>
  </si>
  <si>
    <t/>
  </si>
  <si>
    <t>飲食店用又は貸席用のもので、延べ面積のうちに占める木造内装部分の面積が3割を超えるもの</t>
  </si>
  <si>
    <t>34年</t>
  </si>
  <si>
    <t>34</t>
  </si>
  <si>
    <t>41年</t>
  </si>
  <si>
    <t>41</t>
  </si>
  <si>
    <t>旅館用又はホテル用のもの</t>
  </si>
  <si>
    <t>延べ面積のうちに占める木造内装部分の面積が3割を超えるもの</t>
  </si>
  <si>
    <t>31年</t>
  </si>
  <si>
    <t>31</t>
  </si>
  <si>
    <t>39年</t>
  </si>
  <si>
    <t>39</t>
  </si>
  <si>
    <t>店舗用のもの</t>
  </si>
  <si>
    <t>病院用のもの</t>
  </si>
  <si>
    <t>変電所用、発電所用、車庫用、格納庫用のもの</t>
    <phoneticPr fontId="31"/>
  </si>
  <si>
    <t>38年</t>
  </si>
  <si>
    <t>38</t>
  </si>
  <si>
    <t>公衆浴場用のもの</t>
  </si>
  <si>
    <t>工場（作業場を含む。）用又は倉庫用のもの</t>
  </si>
  <si>
    <t>塩素、塩酸、硫酸、硝酸その他の著しい腐食性を有する液体又は気体の影響を直接全面的に受けるもの、冷蔵倉庫用のもの（倉庫事業の倉庫用のものを除く。）及び放射性同位元素の放射線を直接受けるもの</t>
  </si>
  <si>
    <t>24年</t>
  </si>
  <si>
    <t>24</t>
  </si>
  <si>
    <t>塩、チリ硝石その他の著しい潮解性を有する固体を常時蔵置するためのもの及び著しい蒸気の影響を直接全面的に受けるもの</t>
  </si>
  <si>
    <t>倉庫事業の倉庫用のもの</t>
  </si>
  <si>
    <t>冷蔵倉庫用のもの</t>
  </si>
  <si>
    <t>21年</t>
  </si>
  <si>
    <t>21</t>
  </si>
  <si>
    <t>れんが造、石造又はブロック造のもの</t>
  </si>
  <si>
    <t>店舗用、住宅用、寄宿舎用、宿泊所用、学校用又は体育館用のもの</t>
  </si>
  <si>
    <t>旅館用、ホテル用又は病院用のもの</t>
  </si>
  <si>
    <t>36年</t>
  </si>
  <si>
    <t>36</t>
  </si>
  <si>
    <t>30年</t>
  </si>
  <si>
    <t>30</t>
  </si>
  <si>
    <t>塩素、塩酸、硫酸、硝酸その他の著しい腐食性を有する液体又は気体の影響を直接全面的に受けるもの及び冷蔵倉庫用のもの（倉庫事業の倉庫用のものを除く。）</t>
  </si>
  <si>
    <t>22年</t>
  </si>
  <si>
    <t>22</t>
  </si>
  <si>
    <t>28年</t>
  </si>
  <si>
    <t>28</t>
  </si>
  <si>
    <t>20年</t>
  </si>
  <si>
    <t>20</t>
  </si>
  <si>
    <t>金属造のもの（骨格材の肉厚が4ミリメートルを超えるものに限る。）</t>
  </si>
  <si>
    <t>29年</t>
  </si>
  <si>
    <t>29</t>
  </si>
  <si>
    <t>27年</t>
  </si>
  <si>
    <t>27</t>
  </si>
  <si>
    <t>25年</t>
  </si>
  <si>
    <t>25</t>
  </si>
  <si>
    <t>19年</t>
  </si>
  <si>
    <t>19</t>
  </si>
  <si>
    <t>26年</t>
  </si>
  <si>
    <t>26</t>
  </si>
  <si>
    <t>金属造のもの（骨格材の肉厚が3ミリメートルを超え4ミリメートル以下のものに限る。）</t>
  </si>
  <si>
    <t>塩素、塩酸、硫酸、硝酸その他の著しい腐食性を有する液体又は気体の影響を直接全面的に受けるもの及び冷蔵倉庫用のもの</t>
  </si>
  <si>
    <t>15年</t>
  </si>
  <si>
    <t>15</t>
  </si>
  <si>
    <t>金属造のもの（骨格材の肉厚が3ミリメートル以下のものに限る。）</t>
  </si>
  <si>
    <t>17年</t>
  </si>
  <si>
    <t>17</t>
  </si>
  <si>
    <t>12年</t>
  </si>
  <si>
    <t>12</t>
  </si>
  <si>
    <t>14年</t>
  </si>
  <si>
    <t>14</t>
  </si>
  <si>
    <t>木造又は合成樹脂造のもの</t>
  </si>
  <si>
    <t>9年</t>
  </si>
  <si>
    <t>9</t>
  </si>
  <si>
    <t>11年</t>
  </si>
  <si>
    <t>11</t>
  </si>
  <si>
    <t>木骨モルタル造のもの</t>
  </si>
  <si>
    <t>7年</t>
  </si>
  <si>
    <t>7</t>
  </si>
  <si>
    <t>10年</t>
  </si>
  <si>
    <t>10</t>
  </si>
  <si>
    <t>簡易建物</t>
  </si>
  <si>
    <t>木製主要柱が10センチメートル角以下のもので、土居ぶき、杉皮ぶき、ルーフイングぶき又はトタンぶきのもの</t>
  </si>
  <si>
    <t>掘立造のもの及び仮設のもの</t>
  </si>
  <si>
    <t>建物附属設備</t>
  </si>
  <si>
    <t>電気設備（照明設備を含む。）</t>
  </si>
  <si>
    <t>蓄電池電源設備</t>
  </si>
  <si>
    <t>6年</t>
  </si>
  <si>
    <t>6</t>
  </si>
  <si>
    <t>給排水又は衛生設備及びガス設備</t>
  </si>
  <si>
    <t>冷房、暖房、通風又はボイラー設備</t>
  </si>
  <si>
    <t>冷暖房設備（冷凍機の出力が22キロワット以下のもの）</t>
  </si>
  <si>
    <t>13年</t>
  </si>
  <si>
    <t>13</t>
  </si>
  <si>
    <t>昇降機設備</t>
  </si>
  <si>
    <t>エレベーター</t>
  </si>
  <si>
    <t>エスカレーター</t>
  </si>
  <si>
    <t>消火、排煙又は災害報知設備及び格納式避難設備</t>
  </si>
  <si>
    <t>8年</t>
  </si>
  <si>
    <t>8</t>
  </si>
  <si>
    <t>エヤーカーテン又はドアー自動開閉設備</t>
  </si>
  <si>
    <t>アーケード又は日よけ設備</t>
  </si>
  <si>
    <t>主として金属製のもの</t>
  </si>
  <si>
    <t>店用簡易装備</t>
  </si>
  <si>
    <t>3年</t>
  </si>
  <si>
    <t>3</t>
  </si>
  <si>
    <t>可動間仕切り</t>
  </si>
  <si>
    <t>簡易なもの</t>
  </si>
  <si>
    <t>前掲のもの以外のもの及び前掲の区分によらないもの</t>
  </si>
  <si>
    <t>18年</t>
  </si>
  <si>
    <t>18</t>
  </si>
  <si>
    <t>構 築 物</t>
  </si>
  <si>
    <t>耐用数</t>
  </si>
  <si>
    <t>鉄道業用又は軌道業用のもの</t>
  </si>
  <si>
    <t>軌条及びその附属品</t>
  </si>
  <si>
    <t>まくら木</t>
  </si>
  <si>
    <t>木製のもの</t>
  </si>
  <si>
    <t>コンクリート製のもの</t>
  </si>
  <si>
    <t>金属製のもの</t>
  </si>
  <si>
    <t>分岐器</t>
  </si>
  <si>
    <t>通信線、信号線及び電灯電力線</t>
  </si>
  <si>
    <t>信号機</t>
  </si>
  <si>
    <t>送配電線及びき電線</t>
  </si>
  <si>
    <t>40年</t>
  </si>
  <si>
    <t>40</t>
  </si>
  <si>
    <t>電車線及び第三軌条</t>
  </si>
  <si>
    <t>帰線ボンド</t>
  </si>
  <si>
    <t>5年</t>
  </si>
  <si>
    <t>5</t>
  </si>
  <si>
    <t>電線支持物（電柱及び腕木を除く。）</t>
  </si>
  <si>
    <t>木柱及び木塔（腕木を含む。）</t>
  </si>
  <si>
    <t>架空索道用のもの</t>
  </si>
  <si>
    <t>前掲以外のもの</t>
  </si>
  <si>
    <t>線路設備</t>
  </si>
  <si>
    <t>軌道設備</t>
  </si>
  <si>
    <t>道床</t>
  </si>
  <si>
    <t>60年</t>
  </si>
  <si>
    <t>60</t>
  </si>
  <si>
    <t>16年</t>
  </si>
  <si>
    <t>16</t>
  </si>
  <si>
    <t>土工設備</t>
  </si>
  <si>
    <t>57年</t>
  </si>
  <si>
    <t>57</t>
  </si>
  <si>
    <t>橋りよう</t>
  </si>
  <si>
    <t>鉄筋コンクリート造のもの</t>
  </si>
  <si>
    <t>鉄骨造のもの</t>
  </si>
  <si>
    <t>トンネル</t>
  </si>
  <si>
    <t>れんが造のもの</t>
  </si>
  <si>
    <t>35年</t>
  </si>
  <si>
    <t>35</t>
  </si>
  <si>
    <t>停車場設備</t>
  </si>
  <si>
    <t>32年</t>
  </si>
  <si>
    <t>32</t>
  </si>
  <si>
    <t>電路設備</t>
  </si>
  <si>
    <t>鉄柱、鉄塔、コンクリート柱及びコンクリート塔</t>
  </si>
  <si>
    <t>45年</t>
  </si>
  <si>
    <t>45</t>
  </si>
  <si>
    <t>踏切保安又は自動列車停止設備</t>
  </si>
  <si>
    <t>その他の鉄道用又は軌道用のもの</t>
  </si>
  <si>
    <t>軌条及びその附属品並びにまくら木</t>
  </si>
  <si>
    <t>発電用又は送配電用のもの</t>
  </si>
  <si>
    <t>小水力発電用のもの（農山漁村電気導入促進法（昭和27年法律第358号）に基づき建設したものに限る。）</t>
  </si>
  <si>
    <t>その他の水力発電用のもの（貯水池、調整池及び水路に限る。）</t>
  </si>
  <si>
    <t>汽力発電用のもの（岩壁、さん橋、堤防、防波堤、煙突、その他汽力発電用のものをいう。）</t>
  </si>
  <si>
    <t>送電用のもの</t>
  </si>
  <si>
    <t>地中電線路</t>
  </si>
  <si>
    <t>塔、柱、がい子、送電線、地線及び添加電話線</t>
  </si>
  <si>
    <t>配電用のもの</t>
  </si>
  <si>
    <t>鉄塔及び鉄柱</t>
  </si>
  <si>
    <t>鉄筋コンクリート柱</t>
  </si>
  <si>
    <t>42年</t>
  </si>
  <si>
    <t>42</t>
  </si>
  <si>
    <t>木柱</t>
  </si>
  <si>
    <t>配電線</t>
  </si>
  <si>
    <t>引込線</t>
  </si>
  <si>
    <t>添架電話線</t>
  </si>
  <si>
    <t>電気通信事業用のもの</t>
  </si>
  <si>
    <t>通信ケーブル</t>
  </si>
  <si>
    <t>光ファイバー製のもの</t>
  </si>
  <si>
    <t>その他の線路設備</t>
  </si>
  <si>
    <t>放送用又は無線通信用のもの</t>
  </si>
  <si>
    <t>円筒空中線式のもの</t>
  </si>
  <si>
    <t>木塔及び木柱</t>
  </si>
  <si>
    <t>アンテナ</t>
  </si>
  <si>
    <t>接地線及び放送用配線</t>
  </si>
  <si>
    <t>農林業用のもの</t>
  </si>
  <si>
    <t>主としてコンクリート造、れんが造、石造又はブロック造のもの</t>
  </si>
  <si>
    <t>果樹棚又はホップ棚</t>
  </si>
  <si>
    <t>主として金属造のもの</t>
  </si>
  <si>
    <t>主として木造のもの</t>
  </si>
  <si>
    <t>土管を主としたもの</t>
  </si>
  <si>
    <t>広告用のもの</t>
  </si>
  <si>
    <t>金属造のもの</t>
  </si>
  <si>
    <t>競技場用、運動場用、遊園地用又は学校用のもの</t>
  </si>
  <si>
    <t>スタンド</t>
  </si>
  <si>
    <t>主として鉄骨鉄筋コンクリート造又は鉄筋コンクリート造のもの</t>
  </si>
  <si>
    <t>主として鉄骨造のもの</t>
  </si>
  <si>
    <t>競輪場用競走路</t>
  </si>
  <si>
    <t>コンクリート敷のもの</t>
  </si>
  <si>
    <t>ネット設備</t>
  </si>
  <si>
    <t>野球場、陸上競技場、ゴルフコースその他のスポーツ場の排水その他の土工施設</t>
  </si>
  <si>
    <t>水泳プール</t>
  </si>
  <si>
    <t>児童用のもの</t>
  </si>
  <si>
    <t>すべり台、ぶらんこ、ジャングルジムその他の遊戯用のもの</t>
  </si>
  <si>
    <t>緑化施設及び庭園</t>
  </si>
  <si>
    <t>工場緑化施設</t>
  </si>
  <si>
    <t>その他の緑化施設及び庭園（工場緑化施設に含まれるものを除く。）</t>
  </si>
  <si>
    <t>舗装道路及び舗装路面</t>
  </si>
  <si>
    <t>コンクリート敷、ブロック敷、れんが敷又は石敷のもの</t>
  </si>
  <si>
    <t>アスファルト敷又は木れんが敷のもの</t>
  </si>
  <si>
    <t>ビチューマルス敷のもの</t>
  </si>
  <si>
    <t>鉄骨鉄筋コンクリート造又は鉄筋コンクリート造のもの（前掲のものを除く。）</t>
  </si>
  <si>
    <t>水道用ダム</t>
  </si>
  <si>
    <t>80年</t>
  </si>
  <si>
    <t>80</t>
  </si>
  <si>
    <t>75年</t>
  </si>
  <si>
    <t>75</t>
  </si>
  <si>
    <t>橋</t>
  </si>
  <si>
    <t>岸壁、さん橋、防壁（爆発物用のものを除く。）、堤防、防波堤、塔、やぐら、上水道、水そう及び用水用ダム</t>
  </si>
  <si>
    <t>乾ドツク</t>
  </si>
  <si>
    <t>サイロ</t>
  </si>
  <si>
    <t>下水道、煙突及び焼却炉</t>
  </si>
  <si>
    <t>高架道路、製塩用ちんでん池、飼育場及びへい</t>
  </si>
  <si>
    <t>爆発物用防壁及び防油堤</t>
  </si>
  <si>
    <t>造船台</t>
  </si>
  <si>
    <t>放射性同位元素の放射線を直接受けるもの</t>
  </si>
  <si>
    <t>コンクリート造又はコンクリートブロック造のもの（前掲のものを除く。）</t>
  </si>
  <si>
    <t>やぐら及び用水池</t>
  </si>
  <si>
    <t>岸壁、さん橋、防壁（爆発物用のものを除く。）、堤防、防波堤、トンネル、上水道及び水そう</t>
  </si>
  <si>
    <t>下水道、飼育場及びへい</t>
  </si>
  <si>
    <t>爆発物用防壁</t>
  </si>
  <si>
    <t>引湯管</t>
  </si>
  <si>
    <t>鉱業用廃石捨場</t>
  </si>
  <si>
    <t>れんが造のもの（前掲のものを除く。）</t>
  </si>
  <si>
    <t>防壁（爆発物用のものを除く。）、堤防、防波堤及びトンネル</t>
  </si>
  <si>
    <t>煙突、煙道、焼却炉、へい及び爆発物用防壁</t>
  </si>
  <si>
    <t>塩素、クロールスルホン酸その他の著しい腐食性を有する気体の影響を受けるもの</t>
  </si>
  <si>
    <t>石造のもの（前掲のものを除く。）</t>
  </si>
  <si>
    <t>岸壁、さん橋、防壁（爆発物用のものを除く。）、堤防、防波堤、上水道及び用水池</t>
  </si>
  <si>
    <t>乾ドック</t>
  </si>
  <si>
    <t>下水道、へい及び爆発物用防壁</t>
  </si>
  <si>
    <t>土造のもの（前掲のものを除く。）</t>
  </si>
  <si>
    <t>防壁（爆発物用のものを除く。）、堤防、防波堤及び自動車道</t>
  </si>
  <si>
    <t>上水道及び用水池</t>
  </si>
  <si>
    <t>下水道</t>
  </si>
  <si>
    <t>へい</t>
  </si>
  <si>
    <t>金属造のもの（前掲のものを除く。）</t>
  </si>
  <si>
    <t>橋（はね上げ橋を除く。）</t>
  </si>
  <si>
    <t>はね上げ橋及び鋼矢板岸壁</t>
  </si>
  <si>
    <t>送配管</t>
  </si>
  <si>
    <t>鋳鉄製のもの</t>
  </si>
  <si>
    <t>鋼鉄製のもの</t>
  </si>
  <si>
    <t>ガス貯そう</t>
  </si>
  <si>
    <t>液化ガス用のもの</t>
  </si>
  <si>
    <t>薬品貯そう</t>
  </si>
  <si>
    <t>塩酸、ふつ酸、発煙硫酸、濃硝酸その他の発煙性を有する無機酸用のもの</t>
  </si>
  <si>
    <t>有機酸用又は硫酸、硝酸その他前掲のもの以外の無機酸用のもの</t>
  </si>
  <si>
    <t>アルカリ類用、塩水用、アルコール用その他のもの</t>
  </si>
  <si>
    <t>水そう及び油そう</t>
  </si>
  <si>
    <t>浮きドック</t>
  </si>
  <si>
    <t>飼育場</t>
  </si>
  <si>
    <t>つり橋、煙突、焼却炉、打込み井戸、へい、街路灯及びガードレール</t>
  </si>
  <si>
    <t>露天式立体駐車設備</t>
  </si>
  <si>
    <t>合成樹脂造のもの（前掲のものを除く。）</t>
  </si>
  <si>
    <t>木造のもの（前掲のものを除く。）</t>
  </si>
  <si>
    <t>橋、塔、やぐら及びドック</t>
  </si>
  <si>
    <t>岸壁、さん橋、防壁、堤防、防波堤、トンネル、水そう、引湯管及びへい</t>
  </si>
  <si>
    <t>船  舶</t>
  </si>
  <si>
    <t>船舶法（明治32年法律第46号）第4条から第19条までの適用を受ける鋼船</t>
  </si>
  <si>
    <t>  漁船</t>
  </si>
  <si>
    <t>総トン数が500トン以上のもの</t>
  </si>
  <si>
    <t>総トン数が500トン未満のもの</t>
  </si>
  <si>
    <t>  油そう船</t>
  </si>
  <si>
    <t>総トン数が2000トン以上のもの</t>
  </si>
  <si>
    <t>総トン数が2000トン未満のもの</t>
  </si>
  <si>
    <t>  薬品そう船</t>
  </si>
  <si>
    <t>  その他のもの</t>
  </si>
  <si>
    <t>しゆんせつ船及び砂利採取船</t>
  </si>
  <si>
    <t>カーフェリー</t>
  </si>
  <si>
    <t>船舶法第4条から第19条までの適用を受ける木船</t>
  </si>
  <si>
    <t>船舶法第4条から第19条までの適用を受ける軽合金船（他の項に掲げるものを除く。）</t>
  </si>
  <si>
    <t>船舶法第4条から第19条までの適用を受ける強化プラスチック船</t>
  </si>
  <si>
    <t>船舶法第4条から第19条までの適用を受ける水中翼船及びホバークラフト</t>
  </si>
  <si>
    <t>  鋼船</t>
  </si>
  <si>
    <t>発電船及びとう載漁船</t>
  </si>
  <si>
    <t>ひき船</t>
  </si>
  <si>
    <t>  木船</t>
  </si>
  <si>
    <t>とう載漁船</t>
  </si>
  <si>
    <t>4年</t>
  </si>
  <si>
    <t>4</t>
  </si>
  <si>
    <t>動力漁船及びひき船</t>
  </si>
  <si>
    <t>薬品そう船</t>
  </si>
  <si>
    <t>モーターボート及びとう載漁船</t>
  </si>
  <si>
    <t>航 空 機</t>
  </si>
  <si>
    <t>飛行機</t>
  </si>
  <si>
    <t>最大離陸重量が130トンを超えるもの</t>
  </si>
  <si>
    <t>最大離陸重量が130トン以下のもので、5.7トンを超えるもの</t>
  </si>
  <si>
    <t>最大離陸重量が5.7トン以下のもの</t>
  </si>
  <si>
    <t>ヘリコプター及びグライダー</t>
  </si>
  <si>
    <t>車両及び運搬具</t>
  </si>
  <si>
    <t>鉄道用又は軌道用車両（架空索道用搬器を含む。）</t>
  </si>
  <si>
    <t>電気又は蒸気機関車</t>
  </si>
  <si>
    <t>電車</t>
  </si>
  <si>
    <t>内燃動車（制御車及び附随車を含む。）</t>
  </si>
  <si>
    <t>貨車</t>
  </si>
  <si>
    <t>高圧ボンベ車及び高圧タンク車</t>
  </si>
  <si>
    <t>薬品タンク車及び冷凍車</t>
  </si>
  <si>
    <t>その他のタンク車及び特殊構造車</t>
  </si>
  <si>
    <t>線路建設保守用工作車</t>
  </si>
  <si>
    <t>鋼索鉄道用車両</t>
  </si>
  <si>
    <t>架空索道用搬器</t>
  </si>
  <si>
    <t>閉鎖式のもの</t>
  </si>
  <si>
    <t>無軌条電車</t>
  </si>
  <si>
    <t>特殊自動車（この項には、別表第2に掲げる減価償却資産に含まれるブルドーザー、パワーショベルその他の自走式作業用機械並びにトラクター及び農林業用運搬機具を含まない。）</t>
  </si>
  <si>
    <t>消防車、救急車、レントゲン車、散水車、放送宣伝車、移動無線車及びチップ製造車</t>
  </si>
  <si>
    <t>モータースィーパー及び除雪車</t>
  </si>
  <si>
    <t>タンク車、じんかい車、し尿車、寝台車、霊きゆう車、トラックミキサー、レッカーその他特殊車体を架装したもの</t>
  </si>
  <si>
    <t>小型車（じんかい車及びし尿車にあつては積載量が2トン以下、その他のものにあつては総排気量が2リットル以下のものをいう。）</t>
  </si>
  <si>
    <t>運送事業用、貸自動車業用又は自動車教習所用の車両及び運搬具（前掲のものを除く。）</t>
  </si>
  <si>
    <t>自動車（二輪又は三輪自動車を含み、乗合自動車を除く。）</t>
  </si>
  <si>
    <t>小型車（貨物自動車にあつては積載量が2トン以下、その他のものにあつては総排気量が2リットル以下のものをいう。）</t>
  </si>
  <si>
    <t>大型乗用車（総排気量が3リットル以上のものをいう。）</t>
  </si>
  <si>
    <t>乗合自動車</t>
  </si>
  <si>
    <t>自転車及びリヤカー</t>
  </si>
  <si>
    <t>2年</t>
  </si>
  <si>
    <t>2</t>
  </si>
  <si>
    <t>被けん引車その他のもの</t>
  </si>
  <si>
    <t>前掲のもの以外のもの</t>
  </si>
  <si>
    <t>自動車（二輪又は三輪自動車を除く。）</t>
  </si>
  <si>
    <t>小型車（総排気量が0.66リットル以下のものをいう。）</t>
  </si>
  <si>
    <t>貨物自動車</t>
  </si>
  <si>
    <t>ダンプ式のもの</t>
  </si>
  <si>
    <t>報道通信用のもの</t>
  </si>
  <si>
    <t>二輪又は三輪自動車</t>
  </si>
  <si>
    <t>自転車</t>
  </si>
  <si>
    <t>鉱山用人車、炭車、鉱車及び台車</t>
  </si>
  <si>
    <t>フォークリフト</t>
  </si>
  <si>
    <t>トロッコ</t>
  </si>
  <si>
    <t>自走能力を有するもの</t>
  </si>
  <si>
    <t>工  具</t>
  </si>
  <si>
    <t>測定工具及び検査工具（電気又は電子を利用するものを含む。）</t>
  </si>
  <si>
    <t>治具及び取付工具</t>
  </si>
  <si>
    <t>ロール</t>
  </si>
  <si>
    <t>金属圧延用のもの</t>
  </si>
  <si>
    <t>なつ染ロール、粉砕ロール、混練ロールその他のもの</t>
  </si>
  <si>
    <t>型（型枠を含む。）、鍛圧工具及び打抜工具</t>
  </si>
  <si>
    <t>プレスその他の金属加工用金型、合成樹脂、ゴム又はガラス成型用金型及び鋳造用型</t>
  </si>
  <si>
    <t>切削工具</t>
  </si>
  <si>
    <t>金属製柱及びカッペ</t>
  </si>
  <si>
    <t>活字及び活字に常用される金属</t>
  </si>
  <si>
    <t>購入活字（活字の形状のまま反復使用するものに限る。）</t>
  </si>
  <si>
    <t>自製活字及び活字に常用される金属</t>
  </si>
  <si>
    <t>白金ノズル</t>
  </si>
  <si>
    <t>前掲の区分によらないもの</t>
  </si>
  <si>
    <t>その他の主として金属製のもの</t>
  </si>
  <si>
    <t>器具及び備品</t>
  </si>
  <si>
    <t>1.家具、電気機器、ガス機器及び家庭用品（他の項に掲げるものを除く。）</t>
  </si>
  <si>
    <t>事務机、事務いす及びキャビネット</t>
  </si>
  <si>
    <t>応接セット</t>
  </si>
  <si>
    <t>接客業用のもの</t>
  </si>
  <si>
    <t>ベッド</t>
  </si>
  <si>
    <t>児童用机及びいす</t>
  </si>
  <si>
    <t>陳列だな及び陳列ケース</t>
  </si>
  <si>
    <t>冷凍機付又は冷蔵機付のもの</t>
  </si>
  <si>
    <t>その他の家具</t>
  </si>
  <si>
    <t>ラジオ、テレビジョン、テープレコーダーその他の音響機器</t>
  </si>
  <si>
    <t>冷房用又は暖房用機器</t>
  </si>
  <si>
    <t>電気冷蔵庫、電気洗濯機その他これらに類する電気又はガス機器</t>
  </si>
  <si>
    <t>氷冷蔵庫及び冷蔵ストッカー（電気式のものを除く。）</t>
  </si>
  <si>
    <t>カーテン、座ぶとん、寝具、丹前その他これらに類する繊維製品</t>
  </si>
  <si>
    <t>じゆうたんその他の床用敷物</t>
  </si>
  <si>
    <t>小売業用、接客業用、放送用、レコード吹込用又は劇場用のもの</t>
  </si>
  <si>
    <t>室内装飾品</t>
  </si>
  <si>
    <t>食事又はちゆう房用品</t>
  </si>
  <si>
    <t>陶磁器製又はガラス製のもの</t>
  </si>
  <si>
    <t>2.事務機器及び通信機器</t>
  </si>
  <si>
    <t>謄写機器及びタイプライター</t>
  </si>
  <si>
    <t>孔版印刷又は印書業用のもの</t>
  </si>
  <si>
    <t>電子計算機</t>
  </si>
  <si>
    <t>パーソナルコンピューター（サーバー用のものを除く。）</t>
  </si>
  <si>
    <t>複写機、計算機（電子計算機を除く。）、金銭登録機、タイムレコーダーその他これらに類するもの</t>
  </si>
  <si>
    <t>その他の事務機器</t>
  </si>
  <si>
    <t>テレタイプライター及びファクシミリ</t>
  </si>
  <si>
    <t>インターホーン及び放送用設備</t>
  </si>
  <si>
    <t>電話設備その他の通信機器</t>
  </si>
  <si>
    <t>デジタル構内交換設備及びデジタルボタン電話設備</t>
  </si>
  <si>
    <t>3.時計、試験機器及び測定機器</t>
  </si>
  <si>
    <t>時計</t>
  </si>
  <si>
    <t>度量衡器</t>
  </si>
  <si>
    <t>試験又は測定機器</t>
  </si>
  <si>
    <t>4.光学機器及び写真製作機器</t>
  </si>
  <si>
    <t>オペラグラス</t>
  </si>
  <si>
    <t>カメラ、望遠鏡</t>
    <phoneticPr fontId="31"/>
  </si>
  <si>
    <t>引伸機、焼付機、乾燥機、顕微鏡その他の機器</t>
  </si>
  <si>
    <t>5.看板及び広告器具</t>
  </si>
  <si>
    <t>看板</t>
    <phoneticPr fontId="31"/>
  </si>
  <si>
    <t>マネキン人形及び模型</t>
  </si>
  <si>
    <t>6.容器及び金庫</t>
  </si>
  <si>
    <t>ボンベ</t>
  </si>
  <si>
    <t>溶接製のもの</t>
  </si>
  <si>
    <t>鍛造製のもの</t>
  </si>
  <si>
    <t>塩素用のもの</t>
  </si>
  <si>
    <t>ドラムかん、コンテナーその他の容器</t>
  </si>
  <si>
    <t>大型コンテナー（長さが6メートル以上のものに限る。）</t>
  </si>
  <si>
    <t>金庫</t>
  </si>
  <si>
    <t>手さげ金庫</t>
  </si>
  <si>
    <t>7.理容又は美容機器</t>
  </si>
  <si>
    <t>8.医療機器</t>
  </si>
  <si>
    <t>消毒殺菌用機器</t>
  </si>
  <si>
    <t>手術機器</t>
  </si>
  <si>
    <t>血液透析又は血しよう交換用機器</t>
  </si>
  <si>
    <t>ハバードタンクその他の作動部分を有する機能回復訓練機器</t>
  </si>
  <si>
    <t>調剤機器</t>
  </si>
  <si>
    <t>歯科診療用ユニット</t>
  </si>
  <si>
    <t>光学検査機器</t>
  </si>
  <si>
    <t>ファイバースコープ</t>
  </si>
  <si>
    <t>レントゲンその他の電子装置を使用する機器</t>
  </si>
  <si>
    <t>移動式のもの、救急医療用のもの及び自動血液分析器</t>
  </si>
  <si>
    <t>9.娯楽又はスポーツ器具及び興行又は演劇用具</t>
  </si>
  <si>
    <t>たまつき用具</t>
  </si>
  <si>
    <t>パチンコ器、ビンゴ器その他これらに類する球戯用具及び射的用具</t>
  </si>
  <si>
    <t>ご、しようぎ、まあじやん、その他の遊戯具</t>
  </si>
  <si>
    <t>スポーツ具</t>
  </si>
  <si>
    <t>劇場用観客いす</t>
  </si>
  <si>
    <t>どんちよう及び幕</t>
  </si>
  <si>
    <t>衣しよう、かつら、小道具及び大道具</t>
  </si>
  <si>
    <t>10.生物</t>
  </si>
  <si>
    <t>植物</t>
  </si>
  <si>
    <t>貸付業用のもの</t>
  </si>
  <si>
    <t>動物</t>
  </si>
  <si>
    <t>魚類</t>
  </si>
  <si>
    <t>鳥類</t>
  </si>
  <si>
    <t>11.前掲のもの以外のもの</t>
  </si>
  <si>
    <t>磁気テープ及びレコード</t>
    <phoneticPr fontId="31"/>
  </si>
  <si>
    <t>シート及びロープ</t>
  </si>
  <si>
    <t>きのこ栽培用ほだ木</t>
  </si>
  <si>
    <t>漁具</t>
  </si>
  <si>
    <t>葬儀用具</t>
  </si>
  <si>
    <t>楽器</t>
  </si>
  <si>
    <t>自動販売機（手動のものを含む。）</t>
  </si>
  <si>
    <t>無人駐車管理装置</t>
  </si>
  <si>
    <t>焼却炉</t>
  </si>
  <si>
    <t>12.前掲する資産のうち、当該資産について定められている前掲の耐用年数によるもの以外のもの及び前掲の区分によらないもの</t>
  </si>
  <si>
    <t>土地</t>
    <phoneticPr fontId="3"/>
  </si>
  <si>
    <t>償却対象</t>
    <rPh sb="0" eb="2">
      <t>ショウキャク</t>
    </rPh>
    <rPh sb="2" eb="4">
      <t>タイショウ</t>
    </rPh>
    <phoneticPr fontId="3"/>
  </si>
  <si>
    <t>注１．『耐用年数表』シートに基づき耐用年数を登録して下さい。</t>
    <rPh sb="0" eb="1">
      <t>チュウ</t>
    </rPh>
    <rPh sb="4" eb="6">
      <t>タイヨウ</t>
    </rPh>
    <rPh sb="6" eb="8">
      <t>ネンスウ</t>
    </rPh>
    <rPh sb="8" eb="9">
      <t>ヒョウ</t>
    </rPh>
    <rPh sb="14" eb="15">
      <t>モト</t>
    </rPh>
    <rPh sb="17" eb="19">
      <t>タイヨウ</t>
    </rPh>
    <rPh sb="19" eb="21">
      <t>ネンスウ</t>
    </rPh>
    <rPh sb="22" eb="24">
      <t>トウロク</t>
    </rPh>
    <rPh sb="26" eb="27">
      <t>クダ</t>
    </rPh>
    <phoneticPr fontId="3"/>
  </si>
  <si>
    <t>注２．平成20年度に減価償却資産の耐用年数等に関する省令が改正され、対象は『耐用年数表』右側の農業用設備となります。これらは減価償却累計額等を手計算でご対応下さい。</t>
    <rPh sb="0" eb="1">
      <t>チュウ</t>
    </rPh>
    <rPh sb="34" eb="36">
      <t>タイショウ</t>
    </rPh>
    <rPh sb="38" eb="40">
      <t>タイヨウ</t>
    </rPh>
    <rPh sb="40" eb="42">
      <t>ネンスウ</t>
    </rPh>
    <rPh sb="42" eb="43">
      <t>ヒョウ</t>
    </rPh>
    <rPh sb="44" eb="46">
      <t>ミギガワ</t>
    </rPh>
    <rPh sb="66" eb="69">
      <t>ルイケイガク</t>
    </rPh>
    <rPh sb="69" eb="70">
      <t>トウ</t>
    </rPh>
    <rPh sb="76" eb="78">
      <t>タイオウ</t>
    </rPh>
    <rPh sb="78" eb="79">
      <t>クダ</t>
    </rPh>
    <phoneticPr fontId="3"/>
  </si>
  <si>
    <t>台帳登録可能</t>
    <rPh sb="0" eb="2">
      <t>ダイチョウ</t>
    </rPh>
    <rPh sb="2" eb="4">
      <t>トウロク</t>
    </rPh>
    <rPh sb="4" eb="6">
      <t>カノウ</t>
    </rPh>
    <phoneticPr fontId="3"/>
  </si>
  <si>
    <t>償却計算する＝１</t>
    <rPh sb="0" eb="2">
      <t>ショウキャク</t>
    </rPh>
    <rPh sb="2" eb="4">
      <t>ケイサン</t>
    </rPh>
    <phoneticPr fontId="3"/>
  </si>
  <si>
    <t>　  固定資産台帳（土地改良</t>
    <phoneticPr fontId="38" type="halfwidthKatakana"/>
  </si>
  <si>
    <t>・</t>
    <phoneticPr fontId="3"/>
  </si>
  <si>
    <t>勘定科目"項"が以下の固定資産</t>
    <rPh sb="0" eb="2">
      <t>カンジョウ</t>
    </rPh>
    <rPh sb="2" eb="4">
      <t>カモク</t>
    </rPh>
    <rPh sb="5" eb="6">
      <t>コウ</t>
    </rPh>
    <rPh sb="8" eb="10">
      <t>イカ</t>
    </rPh>
    <rPh sb="11" eb="13">
      <t>コテイ</t>
    </rPh>
    <rPh sb="13" eb="15">
      <t>シサン</t>
    </rPh>
    <phoneticPr fontId="3"/>
  </si>
  <si>
    <t>土地改良施設用地等</t>
    <phoneticPr fontId="3"/>
  </si>
  <si>
    <t>水利権</t>
    <phoneticPr fontId="3"/>
  </si>
  <si>
    <t>附帯事業施設</t>
    <phoneticPr fontId="3"/>
  </si>
  <si>
    <t>建物</t>
    <phoneticPr fontId="3"/>
  </si>
  <si>
    <t>機械及び装置</t>
    <phoneticPr fontId="3"/>
  </si>
  <si>
    <t>車両運搬具</t>
    <phoneticPr fontId="3"/>
  </si>
  <si>
    <t>器具備品</t>
    <phoneticPr fontId="3"/>
  </si>
  <si>
    <t>ソフトウェア</t>
    <phoneticPr fontId="3"/>
  </si>
  <si>
    <t>その他固定資産</t>
    <phoneticPr fontId="3"/>
  </si>
  <si>
    <t>ソフトウェア</t>
    <phoneticPr fontId="3"/>
  </si>
  <si>
    <t>水利権</t>
    <rPh sb="0" eb="2">
      <t>スイリ</t>
    </rPh>
    <rPh sb="2" eb="3">
      <t>ケン</t>
    </rPh>
    <phoneticPr fontId="3"/>
  </si>
  <si>
    <t>20年</t>
    <phoneticPr fontId="3"/>
  </si>
  <si>
    <t>土地、建物、機械及び装置、車両運搬具、器具備品、ソフトウェア、</t>
    <phoneticPr fontId="3"/>
  </si>
  <si>
    <t>山林、宅地及びその従物</t>
    <phoneticPr fontId="3"/>
  </si>
  <si>
    <t>（千葉県土地改良事業団体連合会）があります。</t>
    <phoneticPr fontId="3"/>
  </si>
  <si>
    <t>本台帳から決算年度の減価償却後残高が貸借対照表に自動セットされます。例えば、貸借</t>
    <rPh sb="5" eb="7">
      <t>ケッサン</t>
    </rPh>
    <rPh sb="7" eb="9">
      <t>ネンド</t>
    </rPh>
    <rPh sb="10" eb="12">
      <t>ゲンカ</t>
    </rPh>
    <rPh sb="12" eb="14">
      <t>ショウキャク</t>
    </rPh>
    <rPh sb="14" eb="15">
      <t>ゴ</t>
    </rPh>
    <rPh sb="15" eb="17">
      <t>ザンダカ</t>
    </rPh>
    <rPh sb="16" eb="17">
      <t>マツザン</t>
    </rPh>
    <rPh sb="24" eb="26">
      <t>ジドウ</t>
    </rPh>
    <rPh sb="34" eb="35">
      <t>タト</t>
    </rPh>
    <phoneticPr fontId="3"/>
  </si>
  <si>
    <t>令和４事業年度末の貸借対照表に記載する額を算定する場合、"20230331"を選びます。</t>
    <phoneticPr fontId="3"/>
  </si>
  <si>
    <t>記載相違を防ぐため、本台帳の資産科目残高はVer0200単式貸借対照表作成のエクセル</t>
    <rPh sb="0" eb="2">
      <t>キサイ</t>
    </rPh>
    <rPh sb="2" eb="4">
      <t>ソウイ</t>
    </rPh>
    <rPh sb="5" eb="6">
      <t>フセ</t>
    </rPh>
    <rPh sb="10" eb="11">
      <t>ホン</t>
    </rPh>
    <rPh sb="11" eb="13">
      <t>ダイチョウ</t>
    </rPh>
    <rPh sb="14" eb="16">
      <t>シサン</t>
    </rPh>
    <rPh sb="16" eb="18">
      <t>カモク</t>
    </rPh>
    <rPh sb="18" eb="20">
      <t>ザンダカ</t>
    </rPh>
    <phoneticPr fontId="3"/>
  </si>
  <si>
    <t>単式簿記を継続する改良区様向けにVer0200 単式貸借対照表作成用のエクセルファイル</t>
    <rPh sb="2" eb="4">
      <t>ボキ</t>
    </rPh>
    <rPh sb="5" eb="7">
      <t>ケイゾク</t>
    </rPh>
    <rPh sb="9" eb="11">
      <t>カイリョウ</t>
    </rPh>
    <rPh sb="11" eb="12">
      <t>ク</t>
    </rPh>
    <rPh sb="12" eb="13">
      <t>サマ</t>
    </rPh>
    <rPh sb="13" eb="14">
      <t>ム</t>
    </rPh>
    <rPh sb="33" eb="34">
      <t>ヨウ</t>
    </rPh>
    <phoneticPr fontId="3"/>
  </si>
  <si>
    <t xml:space="preserve">  ■　対象資産</t>
    <rPh sb="4" eb="6">
      <t>タイショウ</t>
    </rPh>
    <rPh sb="6" eb="8">
      <t>シサン</t>
    </rPh>
    <phoneticPr fontId="3"/>
  </si>
  <si>
    <t xml:space="preserve">  ■　決算日</t>
    <rPh sb="4" eb="7">
      <t>ケッサンビ</t>
    </rPh>
    <phoneticPr fontId="3"/>
  </si>
  <si>
    <t xml:space="preserve">  ■　勘定科目　</t>
    <phoneticPr fontId="3"/>
  </si>
  <si>
    <t xml:space="preserve">  ■　取得年月日</t>
    <rPh sb="6" eb="9">
      <t>ネンガッピ</t>
    </rPh>
    <phoneticPr fontId="3"/>
  </si>
  <si>
    <t xml:space="preserve">  ■　数量　</t>
    <rPh sb="4" eb="6">
      <t>スウリョウ</t>
    </rPh>
    <phoneticPr fontId="3"/>
  </si>
  <si>
    <t xml:space="preserve">  ■　耐用年数</t>
    <rPh sb="4" eb="6">
      <t>タイヨウ</t>
    </rPh>
    <rPh sb="6" eb="8">
      <t>ネンスウ</t>
    </rPh>
    <phoneticPr fontId="3"/>
  </si>
  <si>
    <t xml:space="preserve">  ■　取得価額</t>
    <phoneticPr fontId="3"/>
  </si>
  <si>
    <t>施設を除く）【様式２４】</t>
    <rPh sb="0" eb="2">
      <t>シセツ</t>
    </rPh>
    <phoneticPr fontId="3"/>
  </si>
  <si>
    <t>　　　　</t>
    <phoneticPr fontId="3"/>
  </si>
  <si>
    <t>　　　 車両運搬具等の取得日、取得価額、耐用年数により減価償却累計額、決算年度の減価償却額を</t>
    <rPh sb="11" eb="14">
      <t>シュトクビ</t>
    </rPh>
    <rPh sb="15" eb="17">
      <t>シュトク</t>
    </rPh>
    <rPh sb="17" eb="19">
      <t>カガク</t>
    </rPh>
    <rPh sb="20" eb="22">
      <t>タイヨウ</t>
    </rPh>
    <rPh sb="22" eb="24">
      <t>ネンスウ</t>
    </rPh>
    <rPh sb="27" eb="29">
      <t>ゲンカ</t>
    </rPh>
    <rPh sb="31" eb="34">
      <t>ルイケイガク</t>
    </rPh>
    <rPh sb="35" eb="37">
      <t>ケッサン</t>
    </rPh>
    <rPh sb="37" eb="39">
      <t>ネンド</t>
    </rPh>
    <rPh sb="40" eb="42">
      <t>ゲンカ</t>
    </rPh>
    <rPh sb="42" eb="44">
      <t>ショウキャク</t>
    </rPh>
    <phoneticPr fontId="3"/>
  </si>
  <si>
    <t>　　　　　本様式は、土地改良施設台帳に登載されない土地改良施設以外の土地、建物、機械及び装置、</t>
    <rPh sb="5" eb="6">
      <t>ホン</t>
    </rPh>
    <rPh sb="6" eb="8">
      <t>ヨウシキ</t>
    </rPh>
    <rPh sb="16" eb="18">
      <t>ダイチョウ</t>
    </rPh>
    <rPh sb="19" eb="21">
      <t>トウサイ</t>
    </rPh>
    <rPh sb="25" eb="27">
      <t>トチ</t>
    </rPh>
    <rPh sb="27" eb="29">
      <t>カイリョウ</t>
    </rPh>
    <rPh sb="29" eb="31">
      <t>シセツ</t>
    </rPh>
    <rPh sb="31" eb="33">
      <t>イガイ</t>
    </rPh>
    <rPh sb="34" eb="36">
      <t>トチ</t>
    </rPh>
    <rPh sb="37" eb="39">
      <t>タテモノ</t>
    </rPh>
    <phoneticPr fontId="3"/>
  </si>
  <si>
    <t>　　　 算定（土地関連は減価償却の算定対象外）する様式です 。</t>
    <rPh sb="17" eb="19">
      <t>サンテイ</t>
    </rPh>
    <rPh sb="19" eb="21">
      <t>タイショウ</t>
    </rPh>
    <phoneticPr fontId="3"/>
  </si>
  <si>
    <t>※土地改良施設用地等は、土地改良施設台帳（土地及び権利の部）【様式２３】に記載。</t>
    <rPh sb="37" eb="39">
      <t>キサイ</t>
    </rPh>
    <phoneticPr fontId="3"/>
  </si>
  <si>
    <t>対照表日付が令和５年３月３１日の場合、台帳の決算日が"20230331"でないと自動</t>
    <rPh sb="41" eb="42">
      <t>ドウ</t>
    </rPh>
    <phoneticPr fontId="3"/>
  </si>
  <si>
    <t>セット出来ません。</t>
    <phoneticPr fontId="3"/>
  </si>
  <si>
    <t>□固定資産台帳（土地改良施設を除く）様式（シート名：台帳）</t>
    <rPh sb="24" eb="25">
      <t>メイ</t>
    </rPh>
    <rPh sb="26" eb="28">
      <t>ダイチョウ</t>
    </rPh>
    <phoneticPr fontId="3"/>
  </si>
  <si>
    <t>このエクセルファイルは千葉県</t>
    <phoneticPr fontId="3"/>
  </si>
  <si>
    <t>別表第1「機械及び装置以外の有形減価償却資産の耐用年数表」（減価償却資産の耐用年数等に関する省令）</t>
    <rPh sb="30" eb="32">
      <t>ゲンカ</t>
    </rPh>
    <rPh sb="32" eb="34">
      <t>ショウキャク</t>
    </rPh>
    <rPh sb="34" eb="36">
      <t>シサン</t>
    </rPh>
    <rPh sb="37" eb="39">
      <t>タイヨウ</t>
    </rPh>
    <rPh sb="39" eb="41">
      <t>ネンスウ</t>
    </rPh>
    <rPh sb="41" eb="42">
      <t>トウ</t>
    </rPh>
    <rPh sb="43" eb="44">
      <t>カン</t>
    </rPh>
    <rPh sb="46" eb="48">
      <t>ショウレイ</t>
    </rPh>
    <phoneticPr fontId="31"/>
  </si>
  <si>
    <t>水利権、 附帯事業施設、　　　　　山林、宅地及びその従物</t>
    <phoneticPr fontId="3"/>
  </si>
  <si>
    <r>
      <t xml:space="preserve">  ■　</t>
    </r>
    <r>
      <rPr>
        <sz val="12"/>
        <color theme="1"/>
        <rFont val="Meiryo UI"/>
        <family val="3"/>
        <charset val="128"/>
      </rPr>
      <t>Ver0101β 単式</t>
    </r>
    <r>
      <rPr>
        <i/>
        <sz val="12"/>
        <color theme="1"/>
        <rFont val="Meiryo UI"/>
        <family val="3"/>
        <charset val="128"/>
      </rPr>
      <t>貸借対照表作成のエクセルファイルとの連携・・・・・・別途連絡</t>
    </r>
    <rPh sb="13" eb="15">
      <t>タンシキ</t>
    </rPh>
    <rPh sb="15" eb="17">
      <t>タイシャク</t>
    </rPh>
    <rPh sb="17" eb="20">
      <t>タイショウヒョウ</t>
    </rPh>
    <rPh sb="20" eb="22">
      <t>サクセイ</t>
    </rPh>
    <rPh sb="33" eb="35">
      <t>レンケイ</t>
    </rPh>
    <rPh sb="41" eb="43">
      <t>ベット</t>
    </rPh>
    <rPh sb="43" eb="45">
      <t>レンラク</t>
    </rPh>
    <phoneticPr fontId="3"/>
  </si>
  <si>
    <r>
      <rPr>
        <u/>
        <sz val="12"/>
        <color theme="1"/>
        <rFont val="Meiryo UI"/>
        <family val="3"/>
        <charset val="128"/>
      </rPr>
      <t xml:space="preserve">Ver0101β  </t>
    </r>
    <r>
      <rPr>
        <i/>
        <u/>
        <sz val="12"/>
        <color theme="1"/>
        <rFont val="Meiryo UI"/>
        <family val="3"/>
        <charset val="128"/>
      </rPr>
      <t>単式貸借対照表作成のファイルを開き、当ファイルを読み込むことにより固定資</t>
    </r>
    <rPh sb="25" eb="26">
      <t>ヒラ</t>
    </rPh>
    <rPh sb="28" eb="29">
      <t>トウ</t>
    </rPh>
    <rPh sb="34" eb="35">
      <t>ヨ</t>
    </rPh>
    <rPh sb="36" eb="37">
      <t>コ</t>
    </rPh>
    <rPh sb="43" eb="45">
      <t>コテイ</t>
    </rPh>
    <rPh sb="45" eb="46">
      <t>シ</t>
    </rPh>
    <phoneticPr fontId="3"/>
  </si>
  <si>
    <t>産の科目別残高を取り込むことが出来ます。</t>
    <phoneticPr fontId="3"/>
  </si>
  <si>
    <t>HPの土地改良区関係諸規</t>
    <phoneticPr fontId="3"/>
  </si>
  <si>
    <t>されています。</t>
    <phoneticPr fontId="3"/>
  </si>
  <si>
    <t>程類の中に、次のように登録</t>
    <phoneticPr fontId="3"/>
  </si>
  <si>
    <t>（ｴｸｾﾙ:167KB）</t>
    <phoneticPr fontId="3"/>
  </si>
  <si>
    <t>　　　 ファイル名を『年度ごとの数字+固定資産台帳』にするなどして、年度ごとに保存してください 。</t>
    <rPh sb="11" eb="13">
      <t>ネンド</t>
    </rPh>
    <rPh sb="16" eb="18">
      <t>スウジ</t>
    </rPh>
    <rPh sb="34" eb="36">
      <t>ネンド</t>
    </rPh>
    <rPh sb="39" eb="41">
      <t>ホゾン</t>
    </rPh>
    <phoneticPr fontId="3"/>
  </si>
  <si>
    <t>プルダウンにより勘定科目"項"を選んでください。</t>
    <rPh sb="8" eb="10">
      <t>カンジョウ</t>
    </rPh>
    <rPh sb="10" eb="12">
      <t>カモク</t>
    </rPh>
    <rPh sb="16" eb="17">
      <t>エラ</t>
    </rPh>
    <phoneticPr fontId="3"/>
  </si>
  <si>
    <t>西暦日付を『2000/9/20』の形式で入力してください。不確定の際は取得年度の期初として</t>
    <rPh sb="0" eb="2">
      <t>セイレキ</t>
    </rPh>
    <rPh sb="2" eb="4">
      <t>ヒヅケ</t>
    </rPh>
    <rPh sb="17" eb="19">
      <t>ケイシキ</t>
    </rPh>
    <rPh sb="35" eb="37">
      <t>シュトク</t>
    </rPh>
    <rPh sb="37" eb="38">
      <t>ネン</t>
    </rPh>
    <rPh sb="38" eb="39">
      <t>ド</t>
    </rPh>
    <rPh sb="40" eb="42">
      <t>キショ</t>
    </rPh>
    <phoneticPr fontId="3"/>
  </si>
  <si>
    <t>『取得年4桁/4/1』として入力ください。</t>
    <rPh sb="5" eb="6">
      <t>ケタ</t>
    </rPh>
    <phoneticPr fontId="3"/>
  </si>
  <si>
    <t>通常は『1』を、 価額が同一で複数所有の場合、『2』『3』等の台数を入力してください。</t>
    <rPh sb="0" eb="2">
      <t>ツウジョウ</t>
    </rPh>
    <rPh sb="29" eb="30">
      <t>トウ</t>
    </rPh>
    <rPh sb="34" eb="36">
      <t>ニュウリョク</t>
    </rPh>
    <phoneticPr fontId="3"/>
  </si>
  <si>
    <t>『耐用年数』シートを参考にして、該当する年数を選択し入力してください。</t>
    <rPh sb="10" eb="12">
      <t>サンコウ</t>
    </rPh>
    <rPh sb="16" eb="18">
      <t>ガイトウ</t>
    </rPh>
    <rPh sb="20" eb="22">
      <t>ネンスウ</t>
    </rPh>
    <rPh sb="23" eb="25">
      <t>センタク</t>
    </rPh>
    <rPh sb="26" eb="28">
      <t>ニュウリョク</t>
    </rPh>
    <phoneticPr fontId="3"/>
  </si>
  <si>
    <t>取得時の価額を入力してください。不確定の際は概算で入力してください。</t>
    <rPh sb="2" eb="3">
      <t>ジ</t>
    </rPh>
    <rPh sb="4" eb="6">
      <t>カガク</t>
    </rPh>
    <rPh sb="16" eb="17">
      <t>フ</t>
    </rPh>
    <phoneticPr fontId="3"/>
  </si>
  <si>
    <t>価額が同一で複数所有の場合（同じパソコンが複数等）は合計価額を入力してください。</t>
  </si>
  <si>
    <t>ファイルには手入力できません。取り込み機能により入力してください。</t>
    <rPh sb="6" eb="7">
      <t>テ</t>
    </rPh>
    <rPh sb="7" eb="9">
      <t>ニュウリョク</t>
    </rPh>
    <rPh sb="15" eb="16">
      <t>ト</t>
    </rPh>
    <rPh sb="17" eb="18">
      <t>コ</t>
    </rPh>
    <rPh sb="19" eb="21">
      <t>キノウ</t>
    </rPh>
    <rPh sb="24" eb="26">
      <t>ニュウリョク</t>
    </rPh>
    <phoneticPr fontId="3"/>
  </si>
  <si>
    <t>○当ファイルは固定資産台帳の様式として利用ください。以下、利用方法を記載します。</t>
    <rPh sb="26" eb="28">
      <t>イカ</t>
    </rPh>
    <rPh sb="29" eb="31">
      <t>リヨウ</t>
    </rPh>
    <rPh sb="31" eb="33">
      <t>ホウホウ</t>
    </rPh>
    <rPh sb="34" eb="36">
      <t>キサイ</t>
    </rPh>
    <phoneticPr fontId="3"/>
  </si>
  <si>
    <t>決算日を選択してください。↓</t>
    <rPh sb="0" eb="3">
      <t>ケッサンビ</t>
    </rPh>
    <rPh sb="4" eb="6">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</si>
</sst>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yyyy/m/d;@"/>
    <numFmt numFmtId="178" formatCode="0.000"/>
    <numFmt numFmtId="179" formatCode="0.0000"/>
    <numFmt numFmtId="180" formatCode="0.0"/>
  </numFmts>
  <fonts count="46">
    <font>
      <sz val="11"/>
      <color theme="1"/>
      <name val="ＭＳ Ｐゴシック"/>
      <family val="2"/>
      <charset val="128"/>
      <scheme val="minor"/>
    </font>
    <font>
      <sz val="11"/>
      <color theme="1"/>
      <name val="ＭＳ Ｐゴシック"/>
      <family val="2"/>
      <charset val="128"/>
      <scheme val="minor"/>
    </font>
    <font>
      <sz val="11"/>
      <color theme="1"/>
      <name val="Meiryo UI"/>
      <family val="3"/>
      <charset val="128"/>
    </font>
    <font>
      <sz val="6"/>
      <name val="ＭＳ Ｐゴシック"/>
      <family val="2"/>
      <charset val="128"/>
      <scheme val="minor"/>
    </font>
    <font>
      <sz val="12"/>
      <color theme="1"/>
      <name val="Meiryo UI"/>
      <family val="3"/>
      <charset val="128"/>
    </font>
    <font>
      <sz val="13"/>
      <name val="Meiryo UI"/>
      <family val="3"/>
      <charset val="128"/>
    </font>
    <font>
      <sz val="13"/>
      <color theme="1"/>
      <name val="Meiryo UI"/>
      <family val="3"/>
      <charset val="128"/>
    </font>
    <font>
      <sz val="14"/>
      <color theme="1"/>
      <name val="Meiryo UI"/>
      <family val="3"/>
      <charset val="128"/>
    </font>
    <font>
      <b/>
      <sz val="14"/>
      <color rgb="FFFF0000"/>
      <name val="Meiryo UI"/>
      <family val="3"/>
      <charset val="128"/>
    </font>
    <font>
      <sz val="18"/>
      <color theme="1"/>
      <name val="Meiryo UI"/>
      <family val="3"/>
      <charset val="128"/>
    </font>
    <font>
      <u/>
      <sz val="18"/>
      <color theme="1"/>
      <name val="Meiryo UI"/>
      <family val="3"/>
      <charset val="128"/>
    </font>
    <font>
      <sz val="11"/>
      <name val="Meiryo UI"/>
      <family val="3"/>
      <charset val="128"/>
    </font>
    <font>
      <b/>
      <sz val="14"/>
      <name val="Meiryo UI"/>
      <family val="3"/>
      <charset val="128"/>
    </font>
    <font>
      <sz val="10"/>
      <name val="Meiryo UI"/>
      <family val="3"/>
      <charset val="128"/>
    </font>
    <font>
      <b/>
      <sz val="14"/>
      <color theme="1"/>
      <name val="Meiryo UI"/>
      <family val="3"/>
      <charset val="128"/>
    </font>
    <font>
      <sz val="14"/>
      <name val="Meiryo UI"/>
      <family val="3"/>
      <charset val="128"/>
    </font>
    <font>
      <sz val="24"/>
      <color theme="1"/>
      <name val="Meiryo UI"/>
      <family val="3"/>
      <charset val="128"/>
    </font>
    <font>
      <sz val="18"/>
      <name val="Meiryo UI"/>
      <family val="3"/>
      <charset val="128"/>
    </font>
    <font>
      <sz val="11"/>
      <name val="ＭＳ Ｐゴシック"/>
      <family val="2"/>
      <charset val="128"/>
      <scheme val="minor"/>
    </font>
    <font>
      <sz val="11"/>
      <name val="ＭＳ Ｐゴシック"/>
      <family val="3"/>
      <charset val="128"/>
      <scheme val="minor"/>
    </font>
    <font>
      <sz val="9"/>
      <color indexed="81"/>
      <name val="MS P ゴシック"/>
      <family val="3"/>
      <charset val="128"/>
    </font>
    <font>
      <b/>
      <sz val="12"/>
      <color indexed="81"/>
      <name val="Meiryo UI"/>
      <family val="3"/>
      <charset val="128"/>
    </font>
    <font>
      <b/>
      <sz val="11"/>
      <color rgb="FF0000FF"/>
      <name val="Meiryo UI"/>
      <family val="3"/>
      <charset val="128"/>
    </font>
    <font>
      <sz val="11"/>
      <color rgb="FFFF0000"/>
      <name val="Meiryo UI"/>
      <family val="3"/>
      <charset val="128"/>
    </font>
    <font>
      <sz val="18"/>
      <color rgb="FFFF0000"/>
      <name val="Meiryo UI"/>
      <family val="3"/>
      <charset val="128"/>
    </font>
    <font>
      <sz val="16"/>
      <color theme="1"/>
      <name val="Meiryo UI"/>
      <family val="3"/>
      <charset val="128"/>
    </font>
    <font>
      <sz val="12"/>
      <name val="Meiryo UI"/>
      <family val="3"/>
      <charset val="128"/>
    </font>
    <font>
      <sz val="22"/>
      <color theme="1"/>
      <name val="Meiryo UI"/>
      <family val="3"/>
      <charset val="128"/>
    </font>
    <font>
      <sz val="12"/>
      <color rgb="FF000000"/>
      <name val="Meiryo UI"/>
      <family val="3"/>
      <charset val="128"/>
    </font>
    <font>
      <sz val="12"/>
      <color rgb="FF000000"/>
      <name val="Arial"/>
      <family val="2"/>
    </font>
    <font>
      <b/>
      <sz val="13.2"/>
      <color indexed="17"/>
      <name val="Meiryo UI"/>
      <family val="3"/>
      <charset val="128"/>
    </font>
    <font>
      <sz val="6"/>
      <name val="ＭＳ Ｐ明朝"/>
      <family val="1"/>
      <charset val="128"/>
    </font>
    <font>
      <b/>
      <sz val="12"/>
      <color indexed="17"/>
      <name val="Meiryo UI"/>
      <family val="3"/>
      <charset val="128"/>
    </font>
    <font>
      <b/>
      <sz val="12"/>
      <name val="Meiryo UI"/>
      <family val="3"/>
      <charset val="128"/>
    </font>
    <font>
      <sz val="12"/>
      <color theme="0"/>
      <name val="Meiryo UI"/>
      <family val="3"/>
      <charset val="128"/>
    </font>
    <font>
      <sz val="11"/>
      <color rgb="FFFF0000"/>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6"/>
      <name val="meiryoui"/>
      <family val="2"/>
      <charset val="128"/>
    </font>
    <font>
      <u/>
      <sz val="12"/>
      <color theme="1"/>
      <name val="Meiryo UI"/>
      <family val="3"/>
      <charset val="128"/>
    </font>
    <font>
      <i/>
      <u/>
      <sz val="12"/>
      <color theme="1"/>
      <name val="Meiryo UI"/>
      <family val="3"/>
      <charset val="128"/>
    </font>
    <font>
      <i/>
      <sz val="12"/>
      <color theme="1"/>
      <name val="Meiryo UI"/>
      <family val="3"/>
      <charset val="128"/>
    </font>
    <font>
      <sz val="11"/>
      <color theme="0"/>
      <name val="ＭＳ Ｐゴシック"/>
      <family val="2"/>
      <charset val="128"/>
      <scheme val="minor"/>
    </font>
    <font>
      <sz val="12"/>
      <color theme="0"/>
      <name val="ＭＳ Ｐゴシック"/>
      <family val="2"/>
      <charset val="128"/>
      <scheme val="minor"/>
    </font>
    <font>
      <sz val="11"/>
      <color theme="0"/>
      <name val="Meiryo UI"/>
      <family val="3"/>
      <charset val="128"/>
    </font>
    <font>
      <u/>
      <sz val="12"/>
      <color theme="0"/>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26"/>
        <bgColor indexed="9"/>
      </patternFill>
    </fill>
    <fill>
      <patternFill patternType="solid">
        <fgColor indexed="9"/>
        <bgColor indexed="26"/>
      </patternFill>
    </fill>
    <fill>
      <patternFill patternType="solid">
        <fgColor rgb="FFFFFF00"/>
        <bgColor indexed="64"/>
      </patternFill>
    </fill>
    <fill>
      <patternFill patternType="solid">
        <fgColor theme="6" tint="0.79998168889431442"/>
        <bgColor indexed="64"/>
      </patternFill>
    </fill>
    <fill>
      <patternFill patternType="solid">
        <fgColor rgb="FFCCFF99"/>
        <bgColor indexed="64"/>
      </patternFill>
    </fill>
  </fills>
  <borders count="6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style="thin">
        <color auto="1"/>
      </right>
      <top style="double">
        <color auto="1"/>
      </top>
      <bottom style="thin">
        <color auto="1"/>
      </bottom>
      <diagonal/>
    </border>
    <border diagonalDown="1">
      <left style="thin">
        <color auto="1"/>
      </left>
      <right style="thin">
        <color auto="1"/>
      </right>
      <top style="double">
        <color auto="1"/>
      </top>
      <bottom style="thin">
        <color auto="1"/>
      </bottom>
      <diagonal style="thin">
        <color auto="1"/>
      </diagonal>
    </border>
    <border>
      <left style="medium">
        <color auto="1"/>
      </left>
      <right style="medium">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double">
        <color auto="1"/>
      </bottom>
      <diagonal/>
    </border>
    <border>
      <left style="thin">
        <color auto="1"/>
      </left>
      <right/>
      <top style="double">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double">
        <color auto="1"/>
      </bottom>
      <diagonal/>
    </border>
    <border diagonalDown="1">
      <left/>
      <right style="thin">
        <color auto="1"/>
      </right>
      <top style="double">
        <color auto="1"/>
      </top>
      <bottom style="thin">
        <color auto="1"/>
      </bottom>
      <diagonal style="thin">
        <color auto="1"/>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diagonalDown="1">
      <left style="thin">
        <color auto="1"/>
      </left>
      <right style="thin">
        <color auto="1"/>
      </right>
      <top/>
      <bottom style="thin">
        <color auto="1"/>
      </bottom>
      <diagonal style="thin">
        <color auto="1"/>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uble">
        <color auto="1"/>
      </top>
      <bottom style="thin">
        <color auto="1"/>
      </bottom>
      <diagonal/>
    </border>
    <border>
      <left/>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style="medium">
        <color indexed="23"/>
      </left>
      <right style="medium">
        <color indexed="23"/>
      </right>
      <top/>
      <bottom style="medium">
        <color indexed="23"/>
      </bottom>
      <diagonal/>
    </border>
    <border>
      <left/>
      <right/>
      <top style="dotted">
        <color indexed="22"/>
      </top>
      <bottom style="dotted">
        <color indexed="22"/>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style="medium">
        <color indexed="23"/>
      </top>
      <bottom style="medium">
        <color indexed="23"/>
      </bottom>
      <diagonal/>
    </border>
    <border>
      <left style="thin">
        <color indexed="64"/>
      </left>
      <right style="thin">
        <color indexed="64"/>
      </right>
      <top/>
      <bottom style="medium">
        <color indexed="23"/>
      </bottom>
      <diagonal/>
    </border>
    <border>
      <left/>
      <right/>
      <top style="thin">
        <color indexed="64"/>
      </top>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7">
    <xf numFmtId="0" fontId="0" fillId="0" borderId="0" xfId="0">
      <alignment vertical="center"/>
    </xf>
    <xf numFmtId="0" fontId="2" fillId="0" borderId="0" xfId="0" applyFont="1">
      <alignment vertical="center"/>
    </xf>
    <xf numFmtId="0" fontId="2" fillId="2" borderId="0" xfId="0" applyFont="1" applyFill="1">
      <alignment vertical="center"/>
    </xf>
    <xf numFmtId="38" fontId="6" fillId="0" borderId="9" xfId="1" applyFont="1" applyFill="1" applyBorder="1" applyAlignment="1">
      <alignment horizontal="center" vertical="center"/>
    </xf>
    <xf numFmtId="38" fontId="5" fillId="3" borderId="10" xfId="1" applyFont="1" applyFill="1" applyBorder="1" applyAlignment="1">
      <alignment horizontal="center" vertical="center"/>
    </xf>
    <xf numFmtId="38" fontId="5" fillId="4" borderId="10" xfId="1" applyFont="1" applyFill="1" applyBorder="1" applyAlignment="1">
      <alignment horizontal="center" vertical="center"/>
    </xf>
    <xf numFmtId="38" fontId="5" fillId="5" borderId="2" xfId="1" applyFont="1" applyFill="1" applyBorder="1" applyAlignment="1">
      <alignment horizontal="center" vertical="center"/>
    </xf>
    <xf numFmtId="38" fontId="6" fillId="5" borderId="8" xfId="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38" fontId="5" fillId="5" borderId="2" xfId="1"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176" fontId="2" fillId="2" borderId="0" xfId="2" applyNumberFormat="1" applyFont="1" applyFill="1">
      <alignment vertical="center"/>
    </xf>
    <xf numFmtId="176" fontId="2" fillId="0" borderId="0" xfId="2" applyNumberFormat="1" applyFont="1">
      <alignment vertical="center"/>
    </xf>
    <xf numFmtId="38" fontId="2" fillId="2" borderId="0" xfId="1" applyFont="1" applyFill="1">
      <alignment vertical="center"/>
    </xf>
    <xf numFmtId="0" fontId="5" fillId="5" borderId="2" xfId="1" applyNumberFormat="1" applyFont="1" applyFill="1" applyBorder="1" applyAlignment="1">
      <alignment horizontal="center" vertical="center"/>
    </xf>
    <xf numFmtId="0" fontId="5" fillId="0" borderId="2" xfId="1" applyNumberFormat="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0" fontId="5" fillId="0" borderId="5" xfId="1" applyNumberFormat="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0" fontId="5" fillId="0" borderId="24" xfId="1" applyNumberFormat="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2" fillId="2" borderId="0" xfId="0" applyFont="1" applyFill="1" applyProtection="1">
      <alignment vertical="center"/>
      <protection locked="0"/>
    </xf>
    <xf numFmtId="0" fontId="8" fillId="0" borderId="1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4" fillId="2" borderId="0" xfId="0" applyFont="1" applyFill="1" applyProtection="1">
      <alignment vertical="center"/>
      <protection locked="0"/>
    </xf>
    <xf numFmtId="0" fontId="5" fillId="0" borderId="17" xfId="0" applyFont="1" applyFill="1" applyBorder="1" applyProtection="1">
      <alignment vertical="center"/>
      <protection locked="0"/>
    </xf>
    <xf numFmtId="0" fontId="5" fillId="0" borderId="2" xfId="0" applyFont="1" applyFill="1" applyBorder="1" applyAlignment="1" applyProtection="1">
      <alignment horizontal="center" vertical="center"/>
      <protection locked="0"/>
    </xf>
    <xf numFmtId="0" fontId="5" fillId="0" borderId="4" xfId="0" applyFont="1" applyFill="1" applyBorder="1" applyProtection="1">
      <alignment vertical="center"/>
      <protection locked="0"/>
    </xf>
    <xf numFmtId="0" fontId="5" fillId="0" borderId="5" xfId="0" applyFont="1" applyFill="1" applyBorder="1" applyAlignment="1" applyProtection="1">
      <alignment horizontal="center" vertical="center"/>
      <protection locked="0"/>
    </xf>
    <xf numFmtId="0" fontId="5" fillId="0" borderId="3" xfId="0" applyFont="1" applyFill="1" applyBorder="1" applyProtection="1">
      <alignment vertical="center"/>
      <protection locked="0"/>
    </xf>
    <xf numFmtId="0" fontId="5" fillId="0" borderId="3" xfId="0" applyFont="1" applyFill="1" applyBorder="1" applyAlignment="1" applyProtection="1">
      <alignment horizontal="left" vertical="center" wrapText="1"/>
      <protection locked="0"/>
    </xf>
    <xf numFmtId="0" fontId="6" fillId="0" borderId="16" xfId="0" applyFont="1" applyFill="1" applyBorder="1" applyAlignment="1" applyProtection="1">
      <alignment horizontal="center" vertical="center"/>
      <protection locked="0"/>
    </xf>
    <xf numFmtId="0" fontId="6" fillId="0" borderId="20" xfId="0" applyFont="1" applyFill="1" applyBorder="1" applyProtection="1">
      <alignment vertical="center"/>
      <protection locked="0"/>
    </xf>
    <xf numFmtId="0" fontId="6" fillId="0" borderId="9" xfId="0" applyFont="1" applyFill="1" applyBorder="1" applyAlignment="1" applyProtection="1">
      <alignment horizontal="center" vertical="center"/>
      <protection locked="0"/>
    </xf>
    <xf numFmtId="0" fontId="2" fillId="0" borderId="0" xfId="0" applyFont="1" applyProtection="1">
      <alignment vertical="center"/>
      <protection locked="0"/>
    </xf>
    <xf numFmtId="0" fontId="10" fillId="2" borderId="0" xfId="0" applyFont="1" applyFill="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6" fillId="0" borderId="8" xfId="0" applyFont="1" applyFill="1" applyBorder="1" applyAlignment="1" applyProtection="1">
      <alignment horizontal="center" vertical="center"/>
      <protection locked="0"/>
    </xf>
    <xf numFmtId="38" fontId="6" fillId="0" borderId="9" xfId="1" applyFont="1" applyFill="1" applyBorder="1" applyAlignment="1" applyProtection="1">
      <alignment horizontal="center" vertical="center"/>
      <protection locked="0"/>
    </xf>
    <xf numFmtId="38" fontId="2" fillId="2" borderId="0" xfId="0" applyNumberFormat="1" applyFont="1" applyFill="1">
      <alignment vertical="center"/>
    </xf>
    <xf numFmtId="0" fontId="5" fillId="0" borderId="3"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5" borderId="0" xfId="0" applyFont="1" applyFill="1" applyAlignment="1">
      <alignment horizontal="center" vertical="center"/>
    </xf>
    <xf numFmtId="0" fontId="9" fillId="2" borderId="0" xfId="0" applyFont="1" applyFill="1" applyAlignment="1" applyProtection="1">
      <alignment vertical="center"/>
      <protection locked="0"/>
    </xf>
    <xf numFmtId="176" fontId="5" fillId="0" borderId="2" xfId="2" applyNumberFormat="1" applyFont="1" applyFill="1" applyBorder="1" applyAlignment="1" applyProtection="1">
      <alignment horizontal="center" vertical="center"/>
      <protection locked="0"/>
    </xf>
    <xf numFmtId="176" fontId="5" fillId="0" borderId="5" xfId="2" applyNumberFormat="1" applyFont="1" applyFill="1" applyBorder="1" applyAlignment="1" applyProtection="1">
      <alignment horizontal="center" vertical="center"/>
      <protection locked="0"/>
    </xf>
    <xf numFmtId="176" fontId="5" fillId="0" borderId="6" xfId="2" applyNumberFormat="1" applyFont="1" applyFill="1" applyBorder="1" applyAlignment="1" applyProtection="1">
      <alignment horizontal="center" vertical="center"/>
      <protection locked="0"/>
    </xf>
    <xf numFmtId="176" fontId="6" fillId="0" borderId="8" xfId="2" applyNumberFormat="1" applyFont="1" applyFill="1" applyBorder="1" applyAlignment="1">
      <alignment horizontal="center" vertical="center"/>
    </xf>
    <xf numFmtId="38" fontId="5" fillId="0" borderId="2" xfId="1" applyFont="1" applyFill="1" applyBorder="1" applyAlignment="1">
      <alignment horizontal="center" vertical="center"/>
    </xf>
    <xf numFmtId="38" fontId="5" fillId="0" borderId="5" xfId="1" applyFont="1" applyFill="1" applyBorder="1" applyAlignment="1">
      <alignment horizontal="center" vertical="center"/>
    </xf>
    <xf numFmtId="0" fontId="5" fillId="0" borderId="2" xfId="1" applyNumberFormat="1" applyFont="1" applyFill="1" applyBorder="1" applyAlignment="1">
      <alignment horizontal="center" vertical="center"/>
    </xf>
    <xf numFmtId="0" fontId="5" fillId="0" borderId="24"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Protection="1">
      <alignment vertical="center"/>
      <protection locked="0"/>
    </xf>
    <xf numFmtId="0" fontId="5" fillId="0" borderId="2" xfId="0" applyFont="1" applyFill="1" applyBorder="1" applyAlignment="1" applyProtection="1">
      <alignment horizontal="left" vertical="center" wrapText="1"/>
      <protection locked="0"/>
    </xf>
    <xf numFmtId="38" fontId="5" fillId="0" borderId="2" xfId="1" applyFont="1" applyFill="1" applyBorder="1" applyAlignment="1" applyProtection="1">
      <alignment horizontal="right" vertical="center"/>
      <protection locked="0"/>
    </xf>
    <xf numFmtId="0" fontId="0" fillId="0" borderId="0" xfId="0" applyBorder="1">
      <alignment vertical="center"/>
    </xf>
    <xf numFmtId="177" fontId="5" fillId="0" borderId="2" xfId="0" applyNumberFormat="1" applyFont="1" applyFill="1" applyBorder="1" applyAlignment="1" applyProtection="1">
      <alignment horizontal="center" vertical="center"/>
      <protection locked="0"/>
    </xf>
    <xf numFmtId="14" fontId="0" fillId="0" borderId="0" xfId="0" applyNumberFormat="1">
      <alignment vertical="center"/>
    </xf>
    <xf numFmtId="0" fontId="13" fillId="0" borderId="0" xfId="0" applyNumberFormat="1" applyFont="1" applyFill="1" applyBorder="1" applyAlignment="1" applyProtection="1">
      <alignment vertical="center" wrapText="1"/>
    </xf>
    <xf numFmtId="0" fontId="15" fillId="0" borderId="2" xfId="0" applyFont="1" applyFill="1" applyBorder="1" applyAlignment="1" applyProtection="1">
      <alignment horizontal="center" vertical="center"/>
      <protection locked="0"/>
    </xf>
    <xf numFmtId="0" fontId="2" fillId="2" borderId="0" xfId="0" applyFont="1" applyFill="1" applyProtection="1">
      <alignment vertical="center"/>
    </xf>
    <xf numFmtId="0" fontId="9" fillId="2" borderId="0" xfId="0" applyFont="1" applyFill="1" applyProtection="1">
      <alignment vertical="center"/>
    </xf>
    <xf numFmtId="0" fontId="11" fillId="2" borderId="0" xfId="0" applyFont="1" applyFill="1" applyProtection="1">
      <alignment vertical="center"/>
    </xf>
    <xf numFmtId="0" fontId="2" fillId="0" borderId="0" xfId="0" applyFont="1" applyProtection="1">
      <alignment vertical="center"/>
    </xf>
    <xf numFmtId="14" fontId="2" fillId="2" borderId="0" xfId="0" applyNumberFormat="1" applyFont="1" applyFill="1" applyProtection="1">
      <alignment vertical="center"/>
    </xf>
    <xf numFmtId="0" fontId="12" fillId="2" borderId="0" xfId="0" applyFont="1" applyFill="1" applyBorder="1" applyAlignment="1" applyProtection="1">
      <alignment horizontal="left" vertical="center"/>
    </xf>
    <xf numFmtId="0" fontId="4" fillId="2" borderId="0" xfId="0" applyFont="1" applyFill="1" applyProtection="1">
      <alignment vertical="center"/>
    </xf>
    <xf numFmtId="0" fontId="7" fillId="2" borderId="0" xfId="0" applyFont="1" applyFill="1" applyAlignment="1" applyProtection="1">
      <alignment horizontal="right" vertical="center"/>
    </xf>
    <xf numFmtId="0" fontId="2" fillId="2" borderId="0" xfId="0" applyFont="1" applyFill="1" applyBorder="1" applyAlignment="1" applyProtection="1">
      <alignment horizontal="center" vertical="center" wrapText="1"/>
    </xf>
    <xf numFmtId="38" fontId="5" fillId="5" borderId="25" xfId="1" applyNumberFormat="1"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38" fontId="6" fillId="0" borderId="27" xfId="1" applyFont="1" applyFill="1" applyBorder="1" applyAlignment="1" applyProtection="1">
      <alignment horizontal="center" vertical="center"/>
    </xf>
    <xf numFmtId="38" fontId="6" fillId="5" borderId="8" xfId="1" applyFont="1" applyFill="1" applyBorder="1" applyAlignment="1" applyProtection="1">
      <alignment horizontal="center" vertical="center"/>
    </xf>
    <xf numFmtId="0" fontId="14" fillId="2" borderId="0" xfId="0" applyFont="1" applyFill="1" applyProtection="1">
      <alignment vertical="center"/>
    </xf>
    <xf numFmtId="0" fontId="2" fillId="6" borderId="0" xfId="0" applyFont="1" applyFill="1" applyProtection="1">
      <alignment vertical="center"/>
    </xf>
    <xf numFmtId="0" fontId="7" fillId="2" borderId="0" xfId="0" applyFont="1" applyFill="1" applyProtection="1">
      <alignment vertical="center"/>
    </xf>
    <xf numFmtId="38" fontId="2" fillId="2" borderId="0" xfId="0" applyNumberFormat="1" applyFont="1" applyFill="1" applyProtection="1">
      <alignment vertical="center"/>
    </xf>
    <xf numFmtId="0" fontId="9" fillId="2" borderId="0" xfId="0" applyFont="1" applyFill="1" applyAlignment="1" applyProtection="1">
      <alignment vertical="center"/>
    </xf>
    <xf numFmtId="0" fontId="11" fillId="0" borderId="0" xfId="0" applyFont="1" applyProtection="1">
      <alignment vertical="center"/>
    </xf>
    <xf numFmtId="38" fontId="5" fillId="5" borderId="25" xfId="1" applyFont="1" applyFill="1" applyBorder="1" applyAlignment="1" applyProtection="1">
      <alignment horizontal="center" vertical="center"/>
    </xf>
    <xf numFmtId="0" fontId="4" fillId="0" borderId="28" xfId="0" applyFont="1" applyBorder="1" applyAlignment="1" applyProtection="1">
      <alignment horizontal="center" vertical="center"/>
    </xf>
    <xf numFmtId="0" fontId="16" fillId="2" borderId="0" xfId="0" applyFont="1" applyFill="1" applyProtection="1">
      <alignment vertical="center"/>
    </xf>
    <xf numFmtId="38" fontId="17" fillId="2" borderId="0" xfId="1" applyFont="1" applyFill="1" applyProtection="1">
      <alignment vertical="center"/>
    </xf>
    <xf numFmtId="38" fontId="9" fillId="2" borderId="0" xfId="1" applyFont="1" applyFill="1" applyProtection="1">
      <alignment vertical="center"/>
    </xf>
    <xf numFmtId="0" fontId="6" fillId="0" borderId="26" xfId="0" applyFont="1" applyFill="1" applyBorder="1" applyProtection="1">
      <alignment vertical="center"/>
    </xf>
    <xf numFmtId="178" fontId="0" fillId="0" borderId="0" xfId="0" applyNumberFormat="1">
      <alignment vertical="center"/>
    </xf>
    <xf numFmtId="178" fontId="0" fillId="0" borderId="0" xfId="0" applyNumberFormat="1" applyAlignment="1">
      <alignment horizontal="right" vertical="center" wrapText="1"/>
    </xf>
    <xf numFmtId="0" fontId="0" fillId="2" borderId="0" xfId="0" applyFill="1" applyAlignment="1">
      <alignment horizontal="right" vertical="center" wrapText="1"/>
    </xf>
    <xf numFmtId="0" fontId="18" fillId="2" borderId="0" xfId="0" applyFont="1" applyFill="1" applyAlignment="1">
      <alignment horizontal="center" vertical="center" wrapText="1"/>
    </xf>
    <xf numFmtId="58" fontId="19" fillId="2" borderId="0" xfId="0" applyNumberFormat="1" applyFont="1" applyFill="1" applyAlignment="1">
      <alignment horizontal="center" vertical="center" wrapText="1"/>
    </xf>
    <xf numFmtId="58" fontId="19" fillId="2" borderId="0" xfId="0" applyNumberFormat="1" applyFont="1" applyFill="1" applyAlignment="1">
      <alignment vertical="center" wrapText="1"/>
    </xf>
    <xf numFmtId="0" fontId="19" fillId="2" borderId="0" xfId="0" applyFont="1" applyFill="1" applyAlignment="1">
      <alignment horizontal="center" vertical="center" wrapText="1"/>
    </xf>
    <xf numFmtId="0" fontId="19" fillId="2" borderId="0" xfId="0" applyFont="1" applyFill="1" applyAlignment="1">
      <alignment vertical="center" wrapText="1"/>
    </xf>
    <xf numFmtId="178" fontId="2" fillId="0" borderId="0" xfId="0" applyNumberFormat="1" applyFont="1" applyProtection="1">
      <alignment vertical="center"/>
    </xf>
    <xf numFmtId="1" fontId="2" fillId="2" borderId="0" xfId="0" applyNumberFormat="1" applyFont="1" applyFill="1" applyProtection="1">
      <alignment vertical="center"/>
    </xf>
    <xf numFmtId="179" fontId="2" fillId="0" borderId="0" xfId="0" applyNumberFormat="1" applyFont="1" applyProtection="1">
      <alignment vertical="center"/>
    </xf>
    <xf numFmtId="38" fontId="2" fillId="0" borderId="0" xfId="1" applyFont="1" applyProtection="1">
      <alignment vertical="center"/>
    </xf>
    <xf numFmtId="180" fontId="2" fillId="2" borderId="0" xfId="0" applyNumberFormat="1" applyFont="1" applyFill="1" applyProtection="1">
      <alignment vertical="center"/>
    </xf>
    <xf numFmtId="9" fontId="0" fillId="0" borderId="0" xfId="0" applyNumberFormat="1">
      <alignment vertical="center"/>
    </xf>
    <xf numFmtId="0" fontId="2" fillId="2" borderId="0" xfId="0" applyFont="1" applyFill="1" applyAlignment="1" applyProtection="1">
      <alignment vertical="center" wrapText="1"/>
    </xf>
    <xf numFmtId="0" fontId="2" fillId="2" borderId="0" xfId="0" applyFont="1" applyFill="1" applyAlignment="1" applyProtection="1">
      <alignment horizontal="center" vertical="center"/>
    </xf>
    <xf numFmtId="0" fontId="23" fillId="0" borderId="0" xfId="0" applyFont="1" applyProtection="1">
      <alignment vertical="center"/>
    </xf>
    <xf numFmtId="0" fontId="5" fillId="0" borderId="2" xfId="0" applyFont="1" applyFill="1" applyBorder="1" applyAlignment="1" applyProtection="1">
      <alignment horizontal="right" vertical="center" wrapText="1"/>
      <protection locked="0"/>
    </xf>
    <xf numFmtId="0" fontId="23" fillId="2" borderId="0" xfId="0" applyFont="1" applyFill="1" applyProtection="1">
      <alignment vertical="center"/>
    </xf>
    <xf numFmtId="38" fontId="24" fillId="2" borderId="0" xfId="1" applyFont="1" applyFill="1" applyProtection="1">
      <alignment vertical="center"/>
    </xf>
    <xf numFmtId="38" fontId="23" fillId="0" borderId="0" xfId="1" applyFont="1" applyProtection="1">
      <alignment vertical="center"/>
    </xf>
    <xf numFmtId="38" fontId="2" fillId="0" borderId="0" xfId="0" quotePrefix="1" applyNumberFormat="1" applyFont="1" applyProtection="1">
      <alignment vertical="center"/>
    </xf>
    <xf numFmtId="38" fontId="25" fillId="0" borderId="0" xfId="0" quotePrefix="1" applyNumberFormat="1" applyFont="1" applyAlignment="1" applyProtection="1">
      <alignment vertical="center" wrapText="1"/>
    </xf>
    <xf numFmtId="0" fontId="23" fillId="2" borderId="0" xfId="0" quotePrefix="1" applyFont="1" applyFill="1" applyProtection="1">
      <alignment vertical="center"/>
    </xf>
    <xf numFmtId="38" fontId="11" fillId="2" borderId="0" xfId="0" applyNumberFormat="1" applyFont="1" applyFill="1" applyProtection="1">
      <alignment vertical="center"/>
    </xf>
    <xf numFmtId="38" fontId="23" fillId="2" borderId="0" xfId="0" applyNumberFormat="1" applyFont="1" applyFill="1" applyProtection="1">
      <alignment vertical="center"/>
    </xf>
    <xf numFmtId="0" fontId="15" fillId="5" borderId="1" xfId="0" applyFont="1" applyFill="1" applyBorder="1" applyAlignment="1" applyProtection="1">
      <alignment vertical="center"/>
    </xf>
    <xf numFmtId="38" fontId="6" fillId="0" borderId="9" xfId="1" applyFont="1" applyFill="1" applyBorder="1" applyAlignment="1" applyProtection="1">
      <alignment horizontal="center" vertical="center"/>
    </xf>
    <xf numFmtId="38" fontId="5" fillId="5" borderId="8" xfId="1" applyFont="1" applyFill="1" applyBorder="1" applyAlignment="1" applyProtection="1">
      <alignment horizontal="right" vertical="center"/>
    </xf>
    <xf numFmtId="38" fontId="6" fillId="2" borderId="8" xfId="1" applyFont="1" applyFill="1" applyBorder="1" applyAlignment="1" applyProtection="1">
      <alignment horizontal="center" vertical="center"/>
    </xf>
    <xf numFmtId="38" fontId="5" fillId="5" borderId="8" xfId="1" applyFont="1" applyFill="1" applyBorder="1" applyAlignment="1" applyProtection="1">
      <alignment horizontal="center" vertical="center"/>
    </xf>
    <xf numFmtId="38" fontId="11" fillId="5" borderId="0" xfId="0" applyNumberFormat="1" applyFont="1" applyFill="1" applyProtection="1">
      <alignment vertical="center"/>
    </xf>
    <xf numFmtId="38" fontId="11" fillId="0" borderId="0" xfId="0" applyNumberFormat="1" applyFont="1" applyProtection="1">
      <alignment vertical="center"/>
    </xf>
    <xf numFmtId="38" fontId="11" fillId="0" borderId="0" xfId="1" applyNumberFormat="1" applyFont="1" applyProtection="1">
      <alignment vertical="center"/>
    </xf>
    <xf numFmtId="38" fontId="11" fillId="0" borderId="0" xfId="1" applyFont="1" applyProtection="1">
      <alignment vertical="center"/>
    </xf>
    <xf numFmtId="180" fontId="11" fillId="0" borderId="0" xfId="0" applyNumberFormat="1" applyFont="1" applyProtection="1">
      <alignment vertical="center"/>
    </xf>
    <xf numFmtId="38" fontId="11" fillId="0" borderId="0" xfId="1" quotePrefix="1" applyNumberFormat="1" applyFont="1" applyProtection="1">
      <alignment vertical="center"/>
    </xf>
    <xf numFmtId="38" fontId="11" fillId="2" borderId="0" xfId="1" applyFont="1" applyFill="1" applyProtection="1">
      <alignment vertical="center"/>
    </xf>
    <xf numFmtId="38" fontId="2" fillId="0" borderId="0" xfId="1" applyFont="1" applyBorder="1" applyProtection="1">
      <alignment vertical="center"/>
    </xf>
    <xf numFmtId="38" fontId="11" fillId="0" borderId="0" xfId="1" applyFont="1" applyBorder="1" applyProtection="1">
      <alignment vertical="center"/>
    </xf>
    <xf numFmtId="0" fontId="26" fillId="2" borderId="0" xfId="0" applyFont="1" applyFill="1" applyProtection="1">
      <alignment vertical="center"/>
    </xf>
    <xf numFmtId="38" fontId="26" fillId="2" borderId="0" xfId="1" applyFont="1" applyFill="1" applyProtection="1">
      <alignment vertical="center"/>
    </xf>
    <xf numFmtId="0" fontId="27" fillId="2" borderId="0" xfId="0" applyFont="1" applyFill="1" applyProtection="1">
      <alignment vertical="center"/>
    </xf>
    <xf numFmtId="0" fontId="0" fillId="0" borderId="0" xfId="0" applyAlignment="1">
      <alignment horizontal="center" vertical="center"/>
    </xf>
    <xf numFmtId="0" fontId="28" fillId="0" borderId="0" xfId="0" applyFont="1" applyAlignment="1">
      <alignment horizontal="right" vertical="center"/>
    </xf>
    <xf numFmtId="0" fontId="4" fillId="0" borderId="0" xfId="0" applyFont="1">
      <alignment vertical="center"/>
    </xf>
    <xf numFmtId="0" fontId="28" fillId="0" borderId="32" xfId="0" applyFont="1" applyBorder="1" applyAlignment="1">
      <alignment horizontal="center" vertical="center" wrapText="1"/>
    </xf>
    <xf numFmtId="0" fontId="26" fillId="0" borderId="33" xfId="0" applyNumberFormat="1" applyFont="1" applyFill="1" applyBorder="1" applyAlignment="1" applyProtection="1">
      <alignment vertical="center"/>
    </xf>
    <xf numFmtId="0" fontId="26" fillId="0" borderId="0" xfId="0" applyNumberFormat="1" applyFont="1" applyFill="1" applyBorder="1" applyAlignment="1" applyProtection="1">
      <alignment vertical="center"/>
    </xf>
    <xf numFmtId="0" fontId="26" fillId="0" borderId="34" xfId="0" applyNumberFormat="1" applyFont="1" applyFill="1" applyBorder="1" applyAlignment="1" applyProtection="1">
      <alignment vertical="center" wrapText="1"/>
    </xf>
    <xf numFmtId="38" fontId="29" fillId="0" borderId="35" xfId="1" applyFont="1" applyBorder="1" applyAlignment="1">
      <alignment vertical="center" wrapText="1"/>
    </xf>
    <xf numFmtId="38" fontId="29" fillId="0" borderId="39" xfId="1" applyFont="1" applyBorder="1" applyAlignment="1">
      <alignment vertical="center" wrapText="1"/>
    </xf>
    <xf numFmtId="0" fontId="26" fillId="0" borderId="36" xfId="0" applyNumberFormat="1" applyFont="1" applyFill="1" applyBorder="1" applyAlignment="1" applyProtection="1">
      <alignment horizontal="left" vertical="center"/>
    </xf>
    <xf numFmtId="0" fontId="26" fillId="0" borderId="37" xfId="0" applyNumberFormat="1" applyFont="1" applyFill="1" applyBorder="1" applyAlignment="1" applyProtection="1">
      <alignment horizontal="left" vertical="center"/>
    </xf>
    <xf numFmtId="0" fontId="26" fillId="0" borderId="38" xfId="0" applyNumberFormat="1"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14" fontId="8" fillId="0" borderId="0" xfId="0" applyNumberFormat="1"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6" fillId="0" borderId="20" xfId="0" applyFont="1" applyFill="1" applyBorder="1" applyProtection="1">
      <alignment vertical="center"/>
    </xf>
    <xf numFmtId="0" fontId="26" fillId="0" borderId="0" xfId="0" applyFont="1" applyAlignment="1">
      <alignment vertical="center"/>
    </xf>
    <xf numFmtId="0" fontId="32" fillId="0" borderId="45" xfId="0" applyFont="1" applyBorder="1" applyAlignment="1">
      <alignment horizontal="left" vertical="center" indent="2"/>
    </xf>
    <xf numFmtId="0" fontId="33" fillId="7" borderId="46" xfId="0" applyFont="1" applyFill="1" applyBorder="1" applyAlignment="1">
      <alignment horizontal="center" vertical="center"/>
    </xf>
    <xf numFmtId="0" fontId="26" fillId="8" borderId="46" xfId="0" applyFont="1" applyFill="1" applyBorder="1" applyAlignment="1">
      <alignment horizontal="center" vertical="center" wrapText="1"/>
    </xf>
    <xf numFmtId="0" fontId="26" fillId="0" borderId="0" xfId="0" applyFont="1" applyAlignment="1">
      <alignment horizontal="right" vertical="center"/>
    </xf>
    <xf numFmtId="0" fontId="26" fillId="8" borderId="51" xfId="0" applyFont="1" applyFill="1" applyBorder="1" applyAlignment="1">
      <alignment vertical="center" wrapText="1"/>
    </xf>
    <xf numFmtId="0" fontId="26" fillId="8" borderId="46" xfId="0" applyFont="1" applyFill="1" applyBorder="1" applyAlignment="1">
      <alignment vertical="center" wrapText="1"/>
    </xf>
    <xf numFmtId="0" fontId="26" fillId="8" borderId="47" xfId="0" applyFont="1" applyFill="1" applyBorder="1" applyAlignment="1">
      <alignment vertical="center" wrapText="1"/>
    </xf>
    <xf numFmtId="0" fontId="32" fillId="0" borderId="55" xfId="0" applyFont="1" applyBorder="1" applyAlignment="1">
      <alignment horizontal="left" vertical="center" indent="2"/>
    </xf>
    <xf numFmtId="0" fontId="33" fillId="8" borderId="46" xfId="0" applyFont="1" applyFill="1" applyBorder="1" applyAlignment="1">
      <alignment horizontal="center" vertical="center"/>
    </xf>
    <xf numFmtId="0" fontId="26" fillId="8" borderId="46" xfId="0" applyFont="1" applyFill="1" applyBorder="1" applyAlignment="1">
      <alignment vertical="top" wrapText="1"/>
    </xf>
    <xf numFmtId="0" fontId="26" fillId="8" borderId="54" xfId="0" applyFont="1" applyFill="1" applyBorder="1" applyAlignment="1">
      <alignment horizontal="center" vertical="center" wrapText="1"/>
    </xf>
    <xf numFmtId="0" fontId="26" fillId="0" borderId="50" xfId="0" applyFont="1" applyBorder="1" applyAlignment="1">
      <alignment vertical="center"/>
    </xf>
    <xf numFmtId="0" fontId="26" fillId="8" borderId="49" xfId="0" applyFont="1" applyFill="1" applyBorder="1" applyAlignment="1">
      <alignment vertical="center" wrapText="1"/>
    </xf>
    <xf numFmtId="0" fontId="26" fillId="8" borderId="50" xfId="0" applyFont="1" applyFill="1" applyBorder="1" applyAlignment="1">
      <alignment vertical="center" wrapText="1"/>
    </xf>
    <xf numFmtId="0" fontId="26" fillId="8" borderId="54" xfId="0" applyFont="1" applyFill="1" applyBorder="1" applyAlignment="1">
      <alignment vertical="center" wrapText="1"/>
    </xf>
    <xf numFmtId="0" fontId="26" fillId="0" borderId="0" xfId="0" applyNumberFormat="1" applyFont="1" applyFill="1" applyBorder="1" applyAlignment="1" applyProtection="1">
      <alignment vertical="center" wrapText="1"/>
    </xf>
    <xf numFmtId="38" fontId="5" fillId="5" borderId="41" xfId="1" applyFont="1" applyFill="1" applyBorder="1" applyAlignment="1" applyProtection="1">
      <alignment horizontal="center" vertical="center"/>
    </xf>
    <xf numFmtId="0" fontId="7" fillId="0" borderId="0" xfId="0" applyFont="1">
      <alignment vertical="center"/>
    </xf>
    <xf numFmtId="0" fontId="35" fillId="9" borderId="0" xfId="0" applyFont="1" applyFill="1" applyAlignment="1">
      <alignment horizontal="center" vertical="center"/>
    </xf>
    <xf numFmtId="0" fontId="0" fillId="9" borderId="0" xfId="0" applyFill="1" applyAlignment="1">
      <alignment horizontal="center" vertical="center"/>
    </xf>
    <xf numFmtId="38" fontId="0" fillId="9" borderId="0" xfId="1" applyFont="1" applyFill="1" applyAlignment="1">
      <alignment horizontal="center" vertical="center"/>
    </xf>
    <xf numFmtId="0" fontId="15" fillId="0" borderId="0" xfId="0" applyFont="1" applyAlignment="1" applyProtection="1"/>
    <xf numFmtId="38" fontId="15" fillId="2" borderId="0" xfId="0" applyNumberFormat="1" applyFont="1" applyFill="1" applyAlignment="1" applyProtection="1">
      <alignment vertical="top"/>
    </xf>
    <xf numFmtId="0" fontId="37" fillId="0" borderId="0" xfId="0" applyFont="1">
      <alignment vertical="center"/>
    </xf>
    <xf numFmtId="38" fontId="2" fillId="0" borderId="0" xfId="1" applyFont="1">
      <alignment vertical="center"/>
    </xf>
    <xf numFmtId="0" fontId="18" fillId="9" borderId="0" xfId="0" applyFont="1" applyFill="1" applyAlignment="1">
      <alignment horizontal="center" vertical="center"/>
    </xf>
    <xf numFmtId="0" fontId="0" fillId="2" borderId="0" xfId="0" applyFill="1">
      <alignment vertical="center"/>
    </xf>
    <xf numFmtId="0" fontId="26" fillId="8" borderId="58" xfId="0" applyFont="1" applyFill="1" applyBorder="1" applyAlignment="1">
      <alignment vertical="top" wrapText="1"/>
    </xf>
    <xf numFmtId="0" fontId="26" fillId="0" borderId="53" xfId="0" applyFont="1" applyBorder="1" applyAlignment="1">
      <alignment vertical="center"/>
    </xf>
    <xf numFmtId="0" fontId="4" fillId="10" borderId="60" xfId="0" applyFont="1" applyFill="1" applyBorder="1">
      <alignment vertical="center"/>
    </xf>
    <xf numFmtId="0" fontId="4" fillId="10" borderId="4" xfId="0" applyFont="1" applyFill="1" applyBorder="1">
      <alignment vertical="center"/>
    </xf>
    <xf numFmtId="0" fontId="4" fillId="10" borderId="0" xfId="0" applyFont="1" applyFill="1" applyBorder="1">
      <alignment vertical="center"/>
    </xf>
    <xf numFmtId="0" fontId="4" fillId="10" borderId="18" xfId="0" applyFont="1" applyFill="1" applyBorder="1">
      <alignment vertical="center"/>
    </xf>
    <xf numFmtId="0" fontId="0" fillId="10" borderId="0" xfId="0" applyFill="1" applyBorder="1">
      <alignment vertical="center"/>
    </xf>
    <xf numFmtId="0" fontId="0" fillId="10" borderId="18" xfId="0" applyFill="1" applyBorder="1">
      <alignment vertical="center"/>
    </xf>
    <xf numFmtId="0" fontId="7" fillId="10" borderId="0" xfId="0" applyFont="1" applyFill="1" applyBorder="1">
      <alignment vertical="center"/>
    </xf>
    <xf numFmtId="0" fontId="7" fillId="10" borderId="18" xfId="0" applyFont="1" applyFill="1" applyBorder="1">
      <alignment vertical="center"/>
    </xf>
    <xf numFmtId="38" fontId="2" fillId="0" borderId="0" xfId="0" applyNumberFormat="1" applyFont="1" applyProtection="1">
      <alignment vertical="center"/>
    </xf>
    <xf numFmtId="1" fontId="11" fillId="2" borderId="0" xfId="0" applyNumberFormat="1" applyFont="1" applyFill="1" applyProtection="1">
      <alignment vertical="center"/>
    </xf>
    <xf numFmtId="38" fontId="5" fillId="2" borderId="2" xfId="1" applyFont="1" applyFill="1" applyBorder="1" applyAlignment="1" applyProtection="1">
      <alignment horizontal="right" vertical="center"/>
      <protection locked="0"/>
    </xf>
    <xf numFmtId="14" fontId="8" fillId="0" borderId="29" xfId="0" applyNumberFormat="1" applyFont="1" applyFill="1" applyBorder="1" applyAlignment="1" applyProtection="1">
      <alignment horizontal="center" vertical="center"/>
      <protection locked="0"/>
    </xf>
    <xf numFmtId="0" fontId="26" fillId="0" borderId="62" xfId="0" applyNumberFormat="1" applyFont="1" applyFill="1" applyBorder="1" applyAlignment="1" applyProtection="1">
      <alignment vertical="center"/>
    </xf>
    <xf numFmtId="0" fontId="26" fillId="0" borderId="63" xfId="0" applyNumberFormat="1" applyFont="1" applyFill="1" applyBorder="1" applyAlignment="1" applyProtection="1">
      <alignment vertical="center"/>
    </xf>
    <xf numFmtId="0" fontId="26" fillId="0" borderId="64" xfId="0" applyNumberFormat="1" applyFont="1" applyFill="1" applyBorder="1" applyAlignment="1" applyProtection="1">
      <alignment vertical="center" wrapText="1"/>
    </xf>
    <xf numFmtId="38" fontId="29" fillId="0" borderId="61" xfId="1" applyFont="1" applyBorder="1" applyAlignment="1">
      <alignment vertical="center" wrapText="1"/>
    </xf>
    <xf numFmtId="0" fontId="40" fillId="10" borderId="0" xfId="0" applyFont="1" applyFill="1" applyBorder="1">
      <alignment vertical="center"/>
    </xf>
    <xf numFmtId="0" fontId="40" fillId="10" borderId="18" xfId="0" applyFont="1" applyFill="1" applyBorder="1">
      <alignment vertical="center"/>
    </xf>
    <xf numFmtId="0" fontId="26" fillId="0" borderId="65" xfId="0" applyFont="1" applyBorder="1" applyAlignment="1">
      <alignment vertical="center"/>
    </xf>
    <xf numFmtId="0" fontId="26" fillId="0" borderId="66" xfId="0" applyFont="1" applyBorder="1" applyAlignment="1">
      <alignment vertical="center"/>
    </xf>
    <xf numFmtId="0" fontId="26" fillId="0" borderId="67" xfId="0" applyFont="1" applyBorder="1" applyAlignment="1">
      <alignment vertical="center"/>
    </xf>
    <xf numFmtId="0" fontId="26" fillId="0" borderId="68" xfId="0" applyFont="1" applyBorder="1" applyAlignment="1">
      <alignment vertical="center"/>
    </xf>
    <xf numFmtId="0" fontId="26" fillId="8" borderId="65" xfId="0" applyFont="1" applyFill="1" applyBorder="1" applyAlignment="1">
      <alignment horizontal="center" vertical="center" wrapText="1"/>
    </xf>
    <xf numFmtId="0" fontId="40" fillId="10" borderId="1" xfId="0" applyFont="1" applyFill="1" applyBorder="1">
      <alignment vertical="center"/>
    </xf>
    <xf numFmtId="0" fontId="40" fillId="10" borderId="26" xfId="0" applyFont="1" applyFill="1" applyBorder="1">
      <alignment vertical="center"/>
    </xf>
    <xf numFmtId="0" fontId="36" fillId="10" borderId="14" xfId="0" applyFont="1" applyFill="1" applyBorder="1">
      <alignment vertical="center"/>
    </xf>
    <xf numFmtId="0" fontId="36" fillId="10" borderId="0" xfId="0" applyFont="1" applyFill="1" applyBorder="1">
      <alignment vertical="center"/>
    </xf>
    <xf numFmtId="0" fontId="36" fillId="10" borderId="18" xfId="0" applyFont="1" applyFill="1" applyBorder="1">
      <alignment vertical="center"/>
    </xf>
    <xf numFmtId="0" fontId="41" fillId="10" borderId="14" xfId="0" applyFont="1" applyFill="1" applyBorder="1" applyAlignment="1">
      <alignment horizontal="right" vertical="center"/>
    </xf>
    <xf numFmtId="0" fontId="40" fillId="10" borderId="14" xfId="0" applyFont="1" applyFill="1" applyBorder="1" applyAlignment="1">
      <alignment horizontal="right" vertical="center"/>
    </xf>
    <xf numFmtId="0" fontId="41" fillId="10" borderId="12" xfId="0" applyFont="1" applyFill="1" applyBorder="1" applyAlignment="1">
      <alignment horizontal="right" vertical="center"/>
    </xf>
    <xf numFmtId="0" fontId="4" fillId="10" borderId="3" xfId="0" applyFont="1" applyFill="1" applyBorder="1" applyAlignment="1">
      <alignment vertical="center"/>
    </xf>
    <xf numFmtId="0" fontId="4" fillId="10" borderId="60" xfId="0" applyFont="1" applyFill="1" applyBorder="1" applyAlignment="1">
      <alignment vertical="center"/>
    </xf>
    <xf numFmtId="0" fontId="4" fillId="10" borderId="0" xfId="0" applyFont="1" applyFill="1" applyBorder="1" applyAlignment="1">
      <alignment vertical="center"/>
    </xf>
    <xf numFmtId="0" fontId="0" fillId="10" borderId="0" xfId="0" applyFill="1" applyBorder="1" applyAlignment="1">
      <alignment vertical="center"/>
    </xf>
    <xf numFmtId="0" fontId="4" fillId="10" borderId="14" xfId="0" applyFont="1" applyFill="1" applyBorder="1" applyAlignment="1">
      <alignment vertical="center"/>
    </xf>
    <xf numFmtId="0" fontId="7" fillId="10" borderId="0" xfId="0" applyFont="1" applyFill="1" applyBorder="1" applyAlignment="1">
      <alignment vertical="center"/>
    </xf>
    <xf numFmtId="0" fontId="7" fillId="10" borderId="14" xfId="0" applyFont="1" applyFill="1" applyBorder="1" applyAlignment="1">
      <alignment vertical="center"/>
    </xf>
    <xf numFmtId="0" fontId="26" fillId="10" borderId="0" xfId="0" applyFont="1" applyFill="1" applyBorder="1" applyAlignment="1">
      <alignment vertical="center"/>
    </xf>
    <xf numFmtId="0" fontId="41" fillId="10" borderId="14" xfId="0" applyFont="1" applyFill="1" applyBorder="1" applyAlignment="1">
      <alignment vertical="center"/>
    </xf>
    <xf numFmtId="0" fontId="40" fillId="10" borderId="0" xfId="0" applyFont="1" applyFill="1" applyBorder="1" applyAlignment="1">
      <alignment vertical="center"/>
    </xf>
    <xf numFmtId="0" fontId="39" fillId="10" borderId="0" xfId="0" applyFont="1" applyFill="1" applyBorder="1" applyAlignment="1">
      <alignment vertical="center"/>
    </xf>
    <xf numFmtId="0" fontId="4" fillId="10" borderId="1" xfId="0" applyFont="1" applyFill="1" applyBorder="1" applyAlignment="1">
      <alignment vertical="center"/>
    </xf>
    <xf numFmtId="0" fontId="40" fillId="10" borderId="1" xfId="0" applyFont="1" applyFill="1" applyBorder="1" applyAlignment="1">
      <alignment vertical="center"/>
    </xf>
    <xf numFmtId="0" fontId="0" fillId="0" borderId="0" xfId="0" applyAlignment="1">
      <alignment vertical="center"/>
    </xf>
    <xf numFmtId="0" fontId="26" fillId="10" borderId="14" xfId="0" applyFont="1" applyFill="1" applyBorder="1" applyAlignment="1" applyProtection="1">
      <alignment vertical="center"/>
    </xf>
    <xf numFmtId="38" fontId="26" fillId="10" borderId="14" xfId="0" applyNumberFormat="1" applyFont="1" applyFill="1" applyBorder="1" applyAlignment="1" applyProtection="1">
      <alignment vertical="center"/>
    </xf>
    <xf numFmtId="0" fontId="5"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2" fillId="0" borderId="0" xfId="0" applyFont="1" applyAlignment="1" applyProtection="1">
      <alignment vertical="top"/>
    </xf>
    <xf numFmtId="0" fontId="11" fillId="0" borderId="0" xfId="0" applyFont="1" applyAlignment="1" applyProtection="1">
      <alignment vertical="top"/>
    </xf>
    <xf numFmtId="0" fontId="2" fillId="2" borderId="0" xfId="0" applyFont="1" applyFill="1" applyAlignment="1" applyProtection="1">
      <alignment wrapText="1"/>
    </xf>
    <xf numFmtId="0" fontId="2" fillId="2" borderId="0" xfId="0" applyFont="1" applyFill="1" applyAlignment="1" applyProtection="1"/>
    <xf numFmtId="0" fontId="2" fillId="0" borderId="0" xfId="0" applyFont="1" applyAlignment="1" applyProtection="1"/>
    <xf numFmtId="0" fontId="11" fillId="2" borderId="0" xfId="0" applyFont="1" applyFill="1" applyAlignment="1" applyProtection="1"/>
    <xf numFmtId="0" fontId="11" fillId="0" borderId="0" xfId="0" applyFont="1" applyAlignment="1" applyProtection="1"/>
    <xf numFmtId="0" fontId="11" fillId="2" borderId="0" xfId="0" applyFont="1" applyFill="1" applyAlignment="1" applyProtection="1">
      <alignment wrapText="1"/>
    </xf>
    <xf numFmtId="0" fontId="11" fillId="0" borderId="0" xfId="0" applyFont="1" applyAlignment="1" applyProtection="1">
      <alignment wrapText="1"/>
    </xf>
    <xf numFmtId="0" fontId="5" fillId="0" borderId="4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2" fillId="2" borderId="0" xfId="0" applyFont="1" applyFill="1" applyAlignment="1" applyProtection="1">
      <alignment vertical="top"/>
    </xf>
    <xf numFmtId="0" fontId="2" fillId="0" borderId="0" xfId="0" applyFont="1" applyAlignment="1" applyProtection="1">
      <alignment horizontal="center" vertical="top"/>
    </xf>
    <xf numFmtId="0" fontId="2" fillId="0" borderId="0" xfId="0" applyFont="1" applyAlignment="1" applyProtection="1">
      <alignment vertical="top" wrapText="1"/>
    </xf>
    <xf numFmtId="0" fontId="11" fillId="0" borderId="0" xfId="0" applyFont="1" applyAlignment="1" applyProtection="1">
      <alignment vertical="center" wrapText="1"/>
    </xf>
    <xf numFmtId="0" fontId="11" fillId="0" borderId="0" xfId="0" applyFont="1" applyAlignment="1" applyProtection="1">
      <alignment vertical="top" wrapText="1"/>
    </xf>
    <xf numFmtId="0" fontId="11" fillId="0" borderId="0" xfId="0" quotePrefix="1" applyFont="1" applyAlignment="1" applyProtection="1">
      <alignment vertical="top" wrapText="1"/>
    </xf>
    <xf numFmtId="0" fontId="2" fillId="0" borderId="0" xfId="0" quotePrefix="1" applyFont="1" applyAlignment="1" applyProtection="1">
      <alignment vertical="center" wrapText="1"/>
    </xf>
    <xf numFmtId="0" fontId="5" fillId="0" borderId="2"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2" borderId="2" xfId="0" applyFont="1"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xf>
    <xf numFmtId="38" fontId="22" fillId="0" borderId="41" xfId="1" applyFont="1" applyBorder="1" applyProtection="1">
      <alignment vertical="center"/>
      <protection locked="0"/>
    </xf>
    <xf numFmtId="38" fontId="22" fillId="0" borderId="2" xfId="1" applyFont="1" applyBorder="1" applyProtection="1">
      <alignment vertical="center"/>
      <protection locked="0"/>
    </xf>
    <xf numFmtId="0" fontId="15" fillId="5" borderId="41" xfId="0" applyNumberFormat="1" applyFont="1" applyFill="1" applyBorder="1" applyAlignment="1" applyProtection="1">
      <alignment horizontal="center" vertical="center"/>
    </xf>
    <xf numFmtId="0" fontId="14" fillId="11" borderId="3" xfId="0" applyFont="1" applyFill="1" applyBorder="1" applyAlignment="1">
      <alignment horizontal="left" vertical="center"/>
    </xf>
    <xf numFmtId="0" fontId="14" fillId="11" borderId="60" xfId="0" applyFont="1" applyFill="1" applyBorder="1" applyAlignment="1">
      <alignment horizontal="left" vertical="center"/>
    </xf>
    <xf numFmtId="0" fontId="14" fillId="11" borderId="4" xfId="0" applyFont="1" applyFill="1" applyBorder="1" applyAlignment="1">
      <alignment horizontal="left" vertical="center"/>
    </xf>
    <xf numFmtId="0" fontId="14" fillId="11" borderId="12" xfId="0" applyFont="1" applyFill="1" applyBorder="1" applyAlignment="1">
      <alignment horizontal="left" vertical="center"/>
    </xf>
    <xf numFmtId="0" fontId="14" fillId="11" borderId="1" xfId="0" applyFont="1" applyFill="1" applyBorder="1" applyAlignment="1">
      <alignment horizontal="left" vertical="center"/>
    </xf>
    <xf numFmtId="0" fontId="14" fillId="11" borderId="26" xfId="0" applyFont="1" applyFill="1" applyBorder="1" applyAlignment="1">
      <alignment horizontal="left" vertical="center"/>
    </xf>
    <xf numFmtId="0" fontId="2" fillId="2" borderId="18"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25" xfId="0" applyFont="1" applyFill="1" applyBorder="1" applyAlignment="1" applyProtection="1">
      <alignment horizontal="center" vertical="center" wrapText="1"/>
    </xf>
    <xf numFmtId="0" fontId="7" fillId="2" borderId="0" xfId="0" applyFont="1" applyFill="1" applyBorder="1" applyAlignment="1" applyProtection="1">
      <alignment horizontal="left" vertical="center" indent="1"/>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5" xfId="0" applyFont="1" applyBorder="1" applyAlignment="1" applyProtection="1">
      <alignment horizontal="center" vertical="center"/>
    </xf>
    <xf numFmtId="0" fontId="23" fillId="2" borderId="0" xfId="0" applyFont="1" applyFill="1" applyAlignment="1" applyProtection="1">
      <alignment horizontal="center" vertical="center" textRotation="255"/>
    </xf>
    <xf numFmtId="0" fontId="23" fillId="0" borderId="0" xfId="0" applyFont="1" applyAlignment="1" applyProtection="1">
      <alignment horizontal="center" vertical="center"/>
    </xf>
    <xf numFmtId="0" fontId="2" fillId="0" borderId="0" xfId="0" applyFont="1" applyAlignment="1" applyProtection="1">
      <alignment horizontal="center"/>
    </xf>
    <xf numFmtId="0" fontId="5" fillId="2" borderId="5"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15" fillId="5" borderId="1" xfId="0" applyFont="1" applyFill="1" applyBorder="1" applyAlignment="1" applyProtection="1">
      <alignment horizontal="center" vertical="center"/>
    </xf>
    <xf numFmtId="0" fontId="5" fillId="0" borderId="2"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protection locked="0"/>
    </xf>
    <xf numFmtId="0" fontId="7" fillId="4" borderId="21" xfId="0" applyFont="1" applyFill="1" applyBorder="1" applyAlignment="1">
      <alignment horizontal="left" vertical="center" wrapText="1" indent="1"/>
    </xf>
    <xf numFmtId="0" fontId="7" fillId="4" borderId="23" xfId="0" applyFont="1" applyFill="1" applyBorder="1" applyAlignment="1">
      <alignment horizontal="left" vertical="center" wrapText="1" indent="1"/>
    </xf>
    <xf numFmtId="0" fontId="7" fillId="4" borderId="22" xfId="0" applyFont="1" applyFill="1" applyBorder="1" applyAlignment="1">
      <alignment horizontal="left" vertical="center" wrapText="1" inden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protection locked="0"/>
    </xf>
    <xf numFmtId="0" fontId="5" fillId="0" borderId="18"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7" fillId="3" borderId="21" xfId="0" applyFont="1" applyFill="1" applyBorder="1" applyAlignment="1">
      <alignment horizontal="left" vertical="center" indent="1"/>
    </xf>
    <xf numFmtId="0" fontId="7" fillId="3" borderId="23" xfId="0" applyFont="1" applyFill="1" applyBorder="1" applyAlignment="1">
      <alignment horizontal="left" vertical="center" indent="1"/>
    </xf>
    <xf numFmtId="0" fontId="7" fillId="3" borderId="22" xfId="0" applyFont="1" applyFill="1" applyBorder="1" applyAlignment="1">
      <alignment horizontal="left" vertical="center" indent="1"/>
    </xf>
    <xf numFmtId="176" fontId="5" fillId="0" borderId="5" xfId="2" applyNumberFormat="1" applyFont="1" applyFill="1" applyBorder="1" applyAlignment="1">
      <alignment horizontal="center" vertical="center" wrapText="1"/>
    </xf>
    <xf numFmtId="176" fontId="5" fillId="0" borderId="25" xfId="2"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protection locked="0"/>
    </xf>
    <xf numFmtId="0" fontId="7" fillId="5" borderId="1" xfId="0" applyFont="1" applyFill="1" applyBorder="1" applyAlignment="1">
      <alignment horizontal="center" vertical="center"/>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5" borderId="0" xfId="0" applyFont="1" applyFill="1" applyBorder="1" applyAlignment="1">
      <alignment horizontal="center" vertical="center"/>
    </xf>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6" fillId="8" borderId="53" xfId="0" applyFont="1" applyFill="1" applyBorder="1" applyAlignment="1">
      <alignment vertical="center" wrapText="1"/>
    </xf>
    <xf numFmtId="0" fontId="26" fillId="8" borderId="52" xfId="0" applyFont="1" applyFill="1" applyBorder="1" applyAlignment="1">
      <alignment vertical="center" wrapText="1"/>
    </xf>
    <xf numFmtId="0" fontId="26" fillId="8" borderId="57" xfId="0" applyFont="1" applyFill="1" applyBorder="1" applyAlignment="1">
      <alignment vertical="center" wrapText="1"/>
    </xf>
    <xf numFmtId="0" fontId="26" fillId="8" borderId="46" xfId="0" applyFont="1" applyFill="1" applyBorder="1" applyAlignment="1">
      <alignment vertical="center" wrapText="1"/>
    </xf>
    <xf numFmtId="0" fontId="26" fillId="8" borderId="46" xfId="0" applyFont="1" applyFill="1" applyBorder="1" applyAlignment="1">
      <alignment vertical="top" wrapText="1"/>
    </xf>
    <xf numFmtId="0" fontId="26" fillId="8" borderId="51" xfId="0" applyFont="1" applyFill="1" applyBorder="1" applyAlignment="1">
      <alignment vertical="center" wrapText="1"/>
    </xf>
    <xf numFmtId="0" fontId="26" fillId="8" borderId="40" xfId="0" applyFont="1" applyFill="1" applyBorder="1" applyAlignment="1">
      <alignment horizontal="left" vertical="top" wrapText="1"/>
    </xf>
    <xf numFmtId="0" fontId="26" fillId="8" borderId="6" xfId="0" applyFont="1" applyFill="1" applyBorder="1" applyAlignment="1">
      <alignment horizontal="left" vertical="top" wrapText="1"/>
    </xf>
    <xf numFmtId="0" fontId="26" fillId="8" borderId="59" xfId="0" applyFont="1" applyFill="1" applyBorder="1" applyAlignment="1">
      <alignment horizontal="left" vertical="top" wrapText="1"/>
    </xf>
    <xf numFmtId="0" fontId="26" fillId="8" borderId="47" xfId="0" applyFont="1" applyFill="1" applyBorder="1" applyAlignment="1">
      <alignment vertical="top" wrapText="1"/>
    </xf>
    <xf numFmtId="0" fontId="26" fillId="8" borderId="54" xfId="0" applyFont="1" applyFill="1" applyBorder="1" applyAlignment="1">
      <alignment vertical="center" wrapText="1"/>
    </xf>
    <xf numFmtId="0" fontId="26" fillId="8" borderId="54" xfId="0" applyFont="1" applyFill="1" applyBorder="1" applyAlignment="1">
      <alignment horizontal="center" vertical="center" wrapText="1"/>
    </xf>
    <xf numFmtId="0" fontId="26" fillId="8" borderId="57" xfId="0" applyFont="1" applyFill="1" applyBorder="1" applyAlignment="1">
      <alignment horizontal="center" vertical="center" wrapText="1"/>
    </xf>
    <xf numFmtId="0" fontId="26" fillId="8" borderId="47" xfId="0" applyFont="1" applyFill="1" applyBorder="1" applyAlignment="1">
      <alignment horizontal="left" vertical="top" wrapText="1"/>
    </xf>
    <xf numFmtId="0" fontId="26" fillId="8" borderId="48" xfId="0" applyFont="1" applyFill="1" applyBorder="1" applyAlignment="1">
      <alignment horizontal="left" vertical="top" wrapText="1"/>
    </xf>
    <xf numFmtId="0" fontId="26" fillId="8" borderId="54" xfId="0" applyFont="1" applyFill="1" applyBorder="1" applyAlignment="1">
      <alignment horizontal="left" vertical="top" wrapText="1"/>
    </xf>
    <xf numFmtId="0" fontId="26" fillId="8" borderId="56" xfId="0" applyFont="1" applyFill="1" applyBorder="1" applyAlignment="1">
      <alignment horizontal="center" vertical="center" wrapText="1"/>
    </xf>
    <xf numFmtId="0" fontId="26" fillId="8" borderId="46" xfId="0" applyFont="1" applyFill="1" applyBorder="1" applyAlignment="1">
      <alignment horizontal="left" vertical="center" wrapText="1"/>
    </xf>
    <xf numFmtId="0" fontId="33" fillId="8" borderId="46" xfId="0" applyFont="1" applyFill="1" applyBorder="1" applyAlignment="1">
      <alignment horizontal="center" vertical="center"/>
    </xf>
    <xf numFmtId="0" fontId="26" fillId="8" borderId="46" xfId="0" applyFont="1" applyFill="1" applyBorder="1" applyAlignment="1">
      <alignment horizontal="left" vertical="top" wrapText="1"/>
    </xf>
    <xf numFmtId="0" fontId="34" fillId="8" borderId="46" xfId="0" applyFont="1" applyFill="1" applyBorder="1" applyAlignment="1">
      <alignment vertical="top" wrapText="1"/>
    </xf>
    <xf numFmtId="0" fontId="26" fillId="8" borderId="49" xfId="0" applyFont="1" applyFill="1" applyBorder="1" applyAlignment="1">
      <alignment horizontal="left" vertical="center" wrapText="1"/>
    </xf>
    <xf numFmtId="0" fontId="26" fillId="8" borderId="50" xfId="0" applyFont="1" applyFill="1" applyBorder="1" applyAlignment="1">
      <alignment horizontal="left" vertical="center" wrapText="1"/>
    </xf>
    <xf numFmtId="0" fontId="26" fillId="8" borderId="51" xfId="0" applyFont="1" applyFill="1" applyBorder="1" applyAlignment="1">
      <alignment horizontal="left" vertical="center" wrapText="1"/>
    </xf>
    <xf numFmtId="0" fontId="26" fillId="8" borderId="54" xfId="0" applyFont="1" applyFill="1" applyBorder="1" applyAlignment="1">
      <alignment vertical="top" wrapText="1"/>
    </xf>
    <xf numFmtId="0" fontId="26" fillId="8" borderId="54" xfId="0" applyFont="1" applyFill="1" applyBorder="1" applyAlignment="1">
      <alignment horizontal="center" vertical="top" wrapText="1"/>
    </xf>
    <xf numFmtId="0" fontId="26" fillId="8" borderId="48" xfId="0" applyFont="1" applyFill="1" applyBorder="1" applyAlignment="1">
      <alignment horizontal="center" vertical="top" wrapText="1"/>
    </xf>
    <xf numFmtId="0" fontId="26" fillId="8" borderId="49" xfId="0" applyFont="1" applyFill="1" applyBorder="1" applyAlignment="1">
      <alignment vertical="center" wrapText="1"/>
    </xf>
    <xf numFmtId="0" fontId="26" fillId="8" borderId="50" xfId="0" applyFont="1" applyFill="1" applyBorder="1" applyAlignment="1">
      <alignment vertical="center" wrapText="1"/>
    </xf>
    <xf numFmtId="0" fontId="26" fillId="8" borderId="48" xfId="0" applyFont="1" applyFill="1" applyBorder="1" applyAlignment="1">
      <alignment horizontal="center" vertical="center" wrapText="1"/>
    </xf>
    <xf numFmtId="0" fontId="26" fillId="8" borderId="48" xfId="0" applyFont="1" applyFill="1" applyBorder="1" applyAlignment="1">
      <alignment vertical="top" wrapText="1"/>
    </xf>
    <xf numFmtId="0" fontId="30" fillId="0" borderId="0" xfId="0" applyFont="1" applyBorder="1" applyAlignment="1">
      <alignment horizontal="center" vertical="center"/>
    </xf>
    <xf numFmtId="0" fontId="33" fillId="7" borderId="46" xfId="0" applyFont="1" applyFill="1" applyBorder="1" applyAlignment="1">
      <alignment horizontal="center" vertical="center"/>
    </xf>
    <xf numFmtId="0" fontId="26" fillId="8" borderId="49" xfId="0" applyFont="1" applyFill="1" applyBorder="1" applyAlignment="1">
      <alignment vertical="top" wrapText="1"/>
    </xf>
    <xf numFmtId="0" fontId="26" fillId="8" borderId="50" xfId="0" applyFont="1" applyFill="1" applyBorder="1" applyAlignment="1">
      <alignment vertical="top" wrapText="1"/>
    </xf>
    <xf numFmtId="0" fontId="26" fillId="8" borderId="51" xfId="0" applyFont="1" applyFill="1" applyBorder="1" applyAlignment="1">
      <alignment vertical="top" wrapText="1"/>
    </xf>
    <xf numFmtId="0" fontId="42" fillId="2" borderId="0" xfId="0" applyFont="1" applyFill="1">
      <alignment vertical="center"/>
    </xf>
    <xf numFmtId="0" fontId="34" fillId="2" borderId="0" xfId="0" applyFont="1" applyFill="1">
      <alignment vertical="center"/>
    </xf>
    <xf numFmtId="0" fontId="43" fillId="2" borderId="0" xfId="0" applyFont="1" applyFill="1">
      <alignment vertical="center"/>
    </xf>
    <xf numFmtId="0" fontId="44" fillId="2" borderId="0" xfId="0" applyFont="1" applyFill="1" applyAlignment="1">
      <alignment horizontal="right" vertical="center"/>
    </xf>
    <xf numFmtId="0" fontId="45" fillId="2" borderId="0" xfId="0" applyFont="1" applyFill="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99"/>
      <color rgb="FF99FF66"/>
      <color rgb="FF66FF33"/>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657225</xdr:colOff>
      <xdr:row>7</xdr:row>
      <xdr:rowOff>104774</xdr:rowOff>
    </xdr:from>
    <xdr:to>
      <xdr:col>15</xdr:col>
      <xdr:colOff>381000</xdr:colOff>
      <xdr:row>8</xdr:row>
      <xdr:rowOff>200025</xdr:rowOff>
    </xdr:to>
    <xdr:sp macro="" textlink="">
      <xdr:nvSpPr>
        <xdr:cNvPr id="3" name="テキスト ボックス 2"/>
        <xdr:cNvSpPr txBox="1"/>
      </xdr:nvSpPr>
      <xdr:spPr>
        <a:xfrm>
          <a:off x="8601075" y="1828799"/>
          <a:ext cx="533400"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solidFill>
                <a:schemeClr val="bg1"/>
              </a:solidFill>
              <a:latin typeface="Meiryo UI" panose="020B0604030504040204" pitchFamily="50" charset="-128"/>
              <a:ea typeface="Meiryo UI" panose="020B0604030504040204" pitchFamily="50" charset="-128"/>
            </a:rPr>
            <a:t>Excel</a:t>
          </a:r>
        </a:p>
        <a:p>
          <a:endParaRPr kumimoji="1" lang="ja-JP" altLang="en-US" sz="11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128958</xdr:colOff>
      <xdr:row>2</xdr:row>
      <xdr:rowOff>345126</xdr:rowOff>
    </xdr:from>
    <xdr:to>
      <xdr:col>80</xdr:col>
      <xdr:colOff>560985</xdr:colOff>
      <xdr:row>11</xdr:row>
      <xdr:rowOff>43295</xdr:rowOff>
    </xdr:to>
    <xdr:sp macro="" textlink="">
      <xdr:nvSpPr>
        <xdr:cNvPr id="15" name="角丸四角形 14"/>
        <xdr:cNvSpPr/>
      </xdr:nvSpPr>
      <xdr:spPr>
        <a:xfrm>
          <a:off x="21326413" y="1072490"/>
          <a:ext cx="15342981" cy="3352305"/>
        </a:xfrm>
        <a:prstGeom prst="round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2000"/>
            </a:lnSpc>
          </a:pPr>
          <a:r>
            <a:rPr kumimoji="1" lang="ja-JP" altLang="en-US" sz="1400" b="0" baseline="0">
              <a:solidFill>
                <a:schemeClr val="bg1"/>
              </a:solidFill>
              <a:latin typeface="Meiryo UI" panose="020B0604030504040204" pitchFamily="50" charset="-128"/>
              <a:ea typeface="Meiryo UI" panose="020B0604030504040204" pitchFamily="50" charset="-128"/>
            </a:rPr>
            <a:t>。）</a:t>
          </a:r>
        </a:p>
        <a:p>
          <a:pPr algn="l">
            <a:lnSpc>
              <a:spcPts val="2000"/>
            </a:lnSpc>
          </a:pPr>
          <a:r>
            <a:rPr kumimoji="1" lang="ja-JP" altLang="en-US" sz="1400" b="0" baseline="0">
              <a:solidFill>
                <a:schemeClr val="bg1"/>
              </a:solidFill>
              <a:latin typeface="Meiryo UI" panose="020B0604030504040204" pitchFamily="50" charset="-128"/>
              <a:ea typeface="Meiryo UI" panose="020B0604030504040204" pitchFamily="50" charset="-128"/>
            </a:rPr>
            <a:t>　　　</a:t>
          </a:r>
          <a:r>
            <a:rPr kumimoji="1" lang="ja-JP" altLang="en-US" sz="2400" b="0" baseline="0">
              <a:solidFill>
                <a:sysClr val="windowText" lastClr="000000"/>
              </a:solidFill>
              <a:latin typeface="Meiryo UI" panose="020B0604030504040204" pitchFamily="50" charset="-128"/>
              <a:ea typeface="Meiryo UI" panose="020B0604030504040204" pitchFamily="50" charset="-128"/>
            </a:rPr>
            <a:t>記入例</a:t>
          </a: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endParaRPr kumimoji="1" lang="ja-JP" altLang="en-US" sz="2400" b="0" baseline="0">
            <a:solidFill>
              <a:sysClr val="windowText" lastClr="000000"/>
            </a:solidFill>
            <a:latin typeface="Meiryo UI" panose="020B0604030504040204" pitchFamily="50" charset="-128"/>
            <a:ea typeface="Meiryo UI" panose="020B0604030504040204" pitchFamily="50" charset="-128"/>
          </a:endParaRPr>
        </a:p>
        <a:p>
          <a:pPr algn="l">
            <a:lnSpc>
              <a:spcPts val="2000"/>
            </a:lnSpc>
          </a:pPr>
          <a:r>
            <a:rPr kumimoji="1" lang="ja-JP" altLang="en-US" sz="2400" b="0" baseline="0">
              <a:solidFill>
                <a:sysClr val="windowText" lastClr="000000"/>
              </a:solidFill>
              <a:latin typeface="Meiryo UI" panose="020B0604030504040204" pitchFamily="50" charset="-128"/>
              <a:ea typeface="Meiryo UI" panose="020B0604030504040204" pitchFamily="50" charset="-128"/>
            </a:rPr>
            <a:t>　　　　　　　　　　　　　　　　　　　　　　　　　　　　　　　　　　　　　　　　　　　　　耐用</a:t>
          </a:r>
        </a:p>
      </xdr:txBody>
    </xdr:sp>
    <xdr:clientData fPrintsWithSheet="0"/>
  </xdr:twoCellAnchor>
  <xdr:twoCellAnchor>
    <xdr:from>
      <xdr:col>11</xdr:col>
      <xdr:colOff>1510393</xdr:colOff>
      <xdr:row>0</xdr:row>
      <xdr:rowOff>14007</xdr:rowOff>
    </xdr:from>
    <xdr:to>
      <xdr:col>17</xdr:col>
      <xdr:colOff>3601</xdr:colOff>
      <xdr:row>1</xdr:row>
      <xdr:rowOff>196102</xdr:rowOff>
    </xdr:to>
    <xdr:sp macro="" textlink="">
      <xdr:nvSpPr>
        <xdr:cNvPr id="2" name="角丸四角形 1"/>
        <xdr:cNvSpPr/>
      </xdr:nvSpPr>
      <xdr:spPr>
        <a:xfrm>
          <a:off x="13307786" y="14007"/>
          <a:ext cx="7596386" cy="617524"/>
        </a:xfrm>
        <a:prstGeom prst="roundRect">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2000"/>
            </a:lnSpc>
          </a:pPr>
          <a:r>
            <a:rPr kumimoji="1" lang="ja-JP" altLang="en-US" sz="1400" b="0" baseline="0">
              <a:solidFill>
                <a:schemeClr val="bg1"/>
              </a:solidFill>
              <a:latin typeface="Meiryo UI" panose="020B0604030504040204" pitchFamily="50" charset="-128"/>
              <a:ea typeface="Meiryo UI" panose="020B0604030504040204" pitchFamily="50" charset="-128"/>
            </a:rPr>
            <a:t>・・・・・本様式は、所有土地改良施設、受託土地改良施設使用収益権以外の建物、機械及び装置、車両運搬具等の減価償却額を算定する様式です。左側の枠外に記入例あり（本欄は印刷されません。）</a:t>
          </a:r>
        </a:p>
      </xdr:txBody>
    </xdr:sp>
    <xdr:clientData fPrintsWithSheet="0"/>
  </xdr:twoCellAnchor>
  <xdr:twoCellAnchor editAs="oneCell">
    <xdr:from>
      <xdr:col>59</xdr:col>
      <xdr:colOff>536865</xdr:colOff>
      <xdr:row>4</xdr:row>
      <xdr:rowOff>311728</xdr:rowOff>
    </xdr:from>
    <xdr:to>
      <xdr:col>79</xdr:col>
      <xdr:colOff>588818</xdr:colOff>
      <xdr:row>10</xdr:row>
      <xdr:rowOff>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1" y="1783773"/>
          <a:ext cx="14096999" cy="2182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209550</xdr:colOff>
      <xdr:row>3</xdr:row>
      <xdr:rowOff>103909</xdr:rowOff>
    </xdr:from>
    <xdr:to>
      <xdr:col>6</xdr:col>
      <xdr:colOff>590552</xdr:colOff>
      <xdr:row>4</xdr:row>
      <xdr:rowOff>277090</xdr:rowOff>
    </xdr:to>
    <xdr:sp macro="" textlink="">
      <xdr:nvSpPr>
        <xdr:cNvPr id="2" name="四角形吹き出し 5">
          <a:extLst>
            <a:ext uri="{FF2B5EF4-FFF2-40B4-BE49-F238E27FC236}">
              <a16:creationId xmlns:a16="http://schemas.microsoft.com/office/drawing/2014/main" id="{8C15C092-3367-43D6-B809-F6B83B65BF22}"/>
            </a:ext>
          </a:extLst>
        </xdr:cNvPr>
        <xdr:cNvSpPr/>
      </xdr:nvSpPr>
      <xdr:spPr>
        <a:xfrm>
          <a:off x="1733550" y="865909"/>
          <a:ext cx="2533652" cy="458931"/>
        </a:xfrm>
        <a:prstGeom prst="wedgeRectCallout">
          <a:avLst>
            <a:gd name="adj1" fmla="val -58251"/>
            <a:gd name="adj2" fmla="val -250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評価時点の年度を記入します</a:t>
          </a:r>
        </a:p>
      </xdr:txBody>
    </xdr:sp>
    <xdr:clientData/>
  </xdr:twoCellAnchor>
  <xdr:twoCellAnchor>
    <xdr:from>
      <xdr:col>7</xdr:col>
      <xdr:colOff>140277</xdr:colOff>
      <xdr:row>0</xdr:row>
      <xdr:rowOff>133350</xdr:rowOff>
    </xdr:from>
    <xdr:to>
      <xdr:col>8</xdr:col>
      <xdr:colOff>1872096</xdr:colOff>
      <xdr:row>3</xdr:row>
      <xdr:rowOff>280554</xdr:rowOff>
    </xdr:to>
    <xdr:sp macro="" textlink="">
      <xdr:nvSpPr>
        <xdr:cNvPr id="3" name="四角形吹き出し 6">
          <a:extLst>
            <a:ext uri="{FF2B5EF4-FFF2-40B4-BE49-F238E27FC236}">
              <a16:creationId xmlns:a16="http://schemas.microsoft.com/office/drawing/2014/main" id="{E2780EA8-47B4-4A02-BCD1-E8A1BCED3CF3}"/>
            </a:ext>
          </a:extLst>
        </xdr:cNvPr>
        <xdr:cNvSpPr/>
      </xdr:nvSpPr>
      <xdr:spPr>
        <a:xfrm>
          <a:off x="4578927" y="133350"/>
          <a:ext cx="2608119" cy="909204"/>
        </a:xfrm>
        <a:prstGeom prst="wedgeRectCallout">
          <a:avLst>
            <a:gd name="adj1" fmla="val 22728"/>
            <a:gd name="adj2" fmla="val 8994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共同事業や共同施設については、農水分の共有持分額を記入します</a:t>
          </a:r>
        </a:p>
      </xdr:txBody>
    </xdr:sp>
    <xdr:clientData/>
  </xdr:twoCellAnchor>
  <xdr:twoCellAnchor>
    <xdr:from>
      <xdr:col>1</xdr:col>
      <xdr:colOff>493568</xdr:colOff>
      <xdr:row>17</xdr:row>
      <xdr:rowOff>32905</xdr:rowOff>
    </xdr:from>
    <xdr:to>
      <xdr:col>5</xdr:col>
      <xdr:colOff>1847850</xdr:colOff>
      <xdr:row>20</xdr:row>
      <xdr:rowOff>88323</xdr:rowOff>
    </xdr:to>
    <xdr:sp macro="" textlink="">
      <xdr:nvSpPr>
        <xdr:cNvPr id="4" name="四角形吹き出し 8">
          <a:extLst>
            <a:ext uri="{FF2B5EF4-FFF2-40B4-BE49-F238E27FC236}">
              <a16:creationId xmlns:a16="http://schemas.microsoft.com/office/drawing/2014/main" id="{37783227-A4A0-4FDC-B81A-72782E52501B}"/>
            </a:ext>
          </a:extLst>
        </xdr:cNvPr>
        <xdr:cNvSpPr/>
      </xdr:nvSpPr>
      <xdr:spPr>
        <a:xfrm>
          <a:off x="893618" y="6738505"/>
          <a:ext cx="2478232" cy="1312718"/>
        </a:xfrm>
        <a:prstGeom prst="wedgeRectCallout">
          <a:avLst>
            <a:gd name="adj1" fmla="val -32184"/>
            <a:gd name="adj2" fmla="val -6880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区画整理をまとめて評価する場合、土地改良区が所有又は管理している施設が分かるように明記します</a:t>
          </a:r>
        </a:p>
      </xdr:txBody>
    </xdr:sp>
    <xdr:clientData/>
  </xdr:twoCellAnchor>
  <xdr:twoCellAnchor>
    <xdr:from>
      <xdr:col>1</xdr:col>
      <xdr:colOff>666750</xdr:colOff>
      <xdr:row>22</xdr:row>
      <xdr:rowOff>249382</xdr:rowOff>
    </xdr:from>
    <xdr:to>
      <xdr:col>6</xdr:col>
      <xdr:colOff>244187</xdr:colOff>
      <xdr:row>25</xdr:row>
      <xdr:rowOff>361950</xdr:rowOff>
    </xdr:to>
    <xdr:sp macro="" textlink="">
      <xdr:nvSpPr>
        <xdr:cNvPr id="5" name="四角形吹き出し 9">
          <a:extLst>
            <a:ext uri="{FF2B5EF4-FFF2-40B4-BE49-F238E27FC236}">
              <a16:creationId xmlns:a16="http://schemas.microsoft.com/office/drawing/2014/main" id="{D2018A54-4943-4EE0-9F1F-3347733157A3}"/>
            </a:ext>
          </a:extLst>
        </xdr:cNvPr>
        <xdr:cNvSpPr/>
      </xdr:nvSpPr>
      <xdr:spPr>
        <a:xfrm>
          <a:off x="1066800" y="9050482"/>
          <a:ext cx="2854037" cy="1369868"/>
        </a:xfrm>
        <a:prstGeom prst="wedgeRectCallout">
          <a:avLst>
            <a:gd name="adj1" fmla="val -33860"/>
            <a:gd name="adj2" fmla="val -7199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「施設名」のあとに、「所在」、「構造及び規模」、「数量」を加えることができることとします（列を非表示にしています）</a:t>
          </a:r>
        </a:p>
      </xdr:txBody>
    </xdr:sp>
    <xdr:clientData/>
  </xdr:twoCellAnchor>
  <xdr:twoCellAnchor>
    <xdr:from>
      <xdr:col>10</xdr:col>
      <xdr:colOff>107372</xdr:colOff>
      <xdr:row>1</xdr:row>
      <xdr:rowOff>74468</xdr:rowOff>
    </xdr:from>
    <xdr:to>
      <xdr:col>13</xdr:col>
      <xdr:colOff>101832</xdr:colOff>
      <xdr:row>4</xdr:row>
      <xdr:rowOff>126422</xdr:rowOff>
    </xdr:to>
    <xdr:sp macro="" textlink="">
      <xdr:nvSpPr>
        <xdr:cNvPr id="6" name="四角形吹き出し 7">
          <a:extLst>
            <a:ext uri="{FF2B5EF4-FFF2-40B4-BE49-F238E27FC236}">
              <a16:creationId xmlns:a16="http://schemas.microsoft.com/office/drawing/2014/main" id="{FB63E4D7-9B62-4747-925C-B22D5E5F0777}"/>
            </a:ext>
          </a:extLst>
        </xdr:cNvPr>
        <xdr:cNvSpPr/>
      </xdr:nvSpPr>
      <xdr:spPr>
        <a:xfrm>
          <a:off x="9232322" y="264968"/>
          <a:ext cx="1956610" cy="909204"/>
        </a:xfrm>
        <a:prstGeom prst="wedgeRectCallout">
          <a:avLst>
            <a:gd name="adj1" fmla="val -35433"/>
            <a:gd name="adj2" fmla="val 7085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不明の場合は「不明」と入力します</a:t>
          </a:r>
        </a:p>
      </xdr:txBody>
    </xdr:sp>
    <xdr:clientData/>
  </xdr:twoCellAnchor>
  <xdr:twoCellAnchor>
    <xdr:from>
      <xdr:col>18</xdr:col>
      <xdr:colOff>436419</xdr:colOff>
      <xdr:row>7</xdr:row>
      <xdr:rowOff>216478</xdr:rowOff>
    </xdr:from>
    <xdr:to>
      <xdr:col>19</xdr:col>
      <xdr:colOff>630381</xdr:colOff>
      <xdr:row>9</xdr:row>
      <xdr:rowOff>306532</xdr:rowOff>
    </xdr:to>
    <xdr:sp macro="" textlink="">
      <xdr:nvSpPr>
        <xdr:cNvPr id="7" name="四角形吹き出し 12">
          <a:extLst>
            <a:ext uri="{FF2B5EF4-FFF2-40B4-BE49-F238E27FC236}">
              <a16:creationId xmlns:a16="http://schemas.microsoft.com/office/drawing/2014/main" id="{AEBF51F4-5458-4600-8C38-B8EFF5A6F356}"/>
            </a:ext>
          </a:extLst>
        </xdr:cNvPr>
        <xdr:cNvSpPr/>
      </xdr:nvSpPr>
      <xdr:spPr>
        <a:xfrm>
          <a:off x="22401069" y="2731078"/>
          <a:ext cx="2098962" cy="928254"/>
        </a:xfrm>
        <a:prstGeom prst="wedgeRectCallout">
          <a:avLst>
            <a:gd name="adj1" fmla="val -38577"/>
            <a:gd name="adj2" fmla="val 7085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耐用年数を超過した施設は、期末残高を備忘価額１円とします</a:t>
          </a:r>
        </a:p>
      </xdr:txBody>
    </xdr:sp>
    <xdr:clientData/>
  </xdr:twoCellAnchor>
  <xdr:twoCellAnchor>
    <xdr:from>
      <xdr:col>18</xdr:col>
      <xdr:colOff>571500</xdr:colOff>
      <xdr:row>15</xdr:row>
      <xdr:rowOff>197428</xdr:rowOff>
    </xdr:from>
    <xdr:to>
      <xdr:col>19</xdr:col>
      <xdr:colOff>498764</xdr:colOff>
      <xdr:row>17</xdr:row>
      <xdr:rowOff>287482</xdr:rowOff>
    </xdr:to>
    <xdr:sp macro="" textlink="">
      <xdr:nvSpPr>
        <xdr:cNvPr id="8" name="四角形吹き出し 11">
          <a:extLst>
            <a:ext uri="{FF2B5EF4-FFF2-40B4-BE49-F238E27FC236}">
              <a16:creationId xmlns:a16="http://schemas.microsoft.com/office/drawing/2014/main" id="{59E212B1-D55C-4E00-9127-E812FD319B75}"/>
            </a:ext>
          </a:extLst>
        </xdr:cNvPr>
        <xdr:cNvSpPr/>
      </xdr:nvSpPr>
      <xdr:spPr>
        <a:xfrm>
          <a:off x="22536150" y="6064828"/>
          <a:ext cx="1832264" cy="928254"/>
        </a:xfrm>
        <a:prstGeom prst="wedgeRectCallout">
          <a:avLst>
            <a:gd name="adj1" fmla="val 34791"/>
            <a:gd name="adj2" fmla="val -7989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資産評価の対象外施設についても、記載します</a:t>
          </a:r>
        </a:p>
      </xdr:txBody>
    </xdr:sp>
    <xdr:clientData/>
  </xdr:twoCellAnchor>
  <xdr:twoCellAnchor>
    <xdr:from>
      <xdr:col>12</xdr:col>
      <xdr:colOff>228600</xdr:colOff>
      <xdr:row>25</xdr:row>
      <xdr:rowOff>403513</xdr:rowOff>
    </xdr:from>
    <xdr:to>
      <xdr:col>16</xdr:col>
      <xdr:colOff>959428</xdr:colOff>
      <xdr:row>28</xdr:row>
      <xdr:rowOff>299602</xdr:rowOff>
    </xdr:to>
    <xdr:sp macro="" textlink="">
      <xdr:nvSpPr>
        <xdr:cNvPr id="9" name="四角形吹き出し 10">
          <a:extLst>
            <a:ext uri="{FF2B5EF4-FFF2-40B4-BE49-F238E27FC236}">
              <a16:creationId xmlns:a16="http://schemas.microsoft.com/office/drawing/2014/main" id="{721FEBC4-E1FA-41C7-87EB-931CDA57AB1E}"/>
            </a:ext>
          </a:extLst>
        </xdr:cNvPr>
        <xdr:cNvSpPr/>
      </xdr:nvSpPr>
      <xdr:spPr>
        <a:xfrm>
          <a:off x="10572750" y="10461913"/>
          <a:ext cx="4731328" cy="1153389"/>
        </a:xfrm>
        <a:prstGeom prst="wedgeRectCallout">
          <a:avLst>
            <a:gd name="adj1" fmla="val 28456"/>
            <a:gd name="adj2" fmla="val -818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貸借対照表に計上する金額（自動計算）</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①所有施設の期末残高の全体額合計</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②管理受託施設の期末残高の土地改良区負担額合計</a:t>
          </a:r>
        </a:p>
      </xdr:txBody>
    </xdr:sp>
    <xdr:clientData/>
  </xdr:twoCellAnchor>
  <xdr:twoCellAnchor>
    <xdr:from>
      <xdr:col>23</xdr:col>
      <xdr:colOff>926522</xdr:colOff>
      <xdr:row>22</xdr:row>
      <xdr:rowOff>235526</xdr:rowOff>
    </xdr:from>
    <xdr:to>
      <xdr:col>26</xdr:col>
      <xdr:colOff>249381</xdr:colOff>
      <xdr:row>24</xdr:row>
      <xdr:rowOff>221672</xdr:rowOff>
    </xdr:to>
    <xdr:sp macro="" textlink="">
      <xdr:nvSpPr>
        <xdr:cNvPr id="10" name="四角形吹き出し 10">
          <a:extLst>
            <a:ext uri="{FF2B5EF4-FFF2-40B4-BE49-F238E27FC236}">
              <a16:creationId xmlns:a16="http://schemas.microsoft.com/office/drawing/2014/main" id="{84321DF1-2665-4FA0-B79E-C3EE42A4FE94}"/>
            </a:ext>
          </a:extLst>
        </xdr:cNvPr>
        <xdr:cNvSpPr/>
      </xdr:nvSpPr>
      <xdr:spPr>
        <a:xfrm>
          <a:off x="26765249" y="9019308"/>
          <a:ext cx="3797877" cy="817419"/>
        </a:xfrm>
        <a:prstGeom prst="wedgeRectCallout">
          <a:avLst>
            <a:gd name="adj1" fmla="val -36771"/>
            <a:gd name="adj2" fmla="val -7355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（参考）</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減価償却累計額を現在価値化したもの</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149679</xdr:colOff>
      <xdr:row>0</xdr:row>
      <xdr:rowOff>0</xdr:rowOff>
    </xdr:from>
    <xdr:to>
      <xdr:col>45</xdr:col>
      <xdr:colOff>149678</xdr:colOff>
      <xdr:row>112</xdr:row>
      <xdr:rowOff>27214</xdr:rowOff>
    </xdr:to>
    <xdr:sp macro="" textlink="">
      <xdr:nvSpPr>
        <xdr:cNvPr id="2" name="テキスト ボックス 1"/>
        <xdr:cNvSpPr txBox="1"/>
      </xdr:nvSpPr>
      <xdr:spPr>
        <a:xfrm>
          <a:off x="9007929" y="0"/>
          <a:ext cx="10341428" cy="10885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8</xdr:col>
      <xdr:colOff>0</xdr:colOff>
      <xdr:row>0</xdr:row>
      <xdr:rowOff>0</xdr:rowOff>
    </xdr:from>
    <xdr:to>
      <xdr:col>44</xdr:col>
      <xdr:colOff>19050</xdr:colOff>
      <xdr:row>111</xdr:row>
      <xdr:rowOff>257175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4475" y="0"/>
          <a:ext cx="9963150" cy="1074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T42"/>
  <sheetViews>
    <sheetView tabSelected="1" zoomScaleNormal="100" workbookViewId="0">
      <selection sqref="A1:L2"/>
    </sheetView>
  </sheetViews>
  <sheetFormatPr defaultRowHeight="13.5"/>
  <cols>
    <col min="11" max="12" width="2.625" customWidth="1"/>
    <col min="15" max="15" width="1.625" customWidth="1"/>
    <col min="18" max="18" width="8.625" customWidth="1"/>
  </cols>
  <sheetData>
    <row r="1" spans="1:20" ht="20.25" customHeight="1">
      <c r="A1" s="262" t="s">
        <v>667</v>
      </c>
      <c r="B1" s="263"/>
      <c r="C1" s="263"/>
      <c r="D1" s="263"/>
      <c r="E1" s="263"/>
      <c r="F1" s="263"/>
      <c r="G1" s="263"/>
      <c r="H1" s="263"/>
      <c r="I1" s="263"/>
      <c r="J1" s="263"/>
      <c r="K1" s="263"/>
      <c r="L1" s="264"/>
      <c r="S1" s="183"/>
    </row>
    <row r="2" spans="1:20" ht="20.25" customHeight="1">
      <c r="A2" s="265"/>
      <c r="B2" s="266"/>
      <c r="C2" s="266"/>
      <c r="D2" s="266"/>
      <c r="E2" s="266"/>
      <c r="F2" s="266"/>
      <c r="G2" s="266"/>
      <c r="H2" s="266"/>
      <c r="I2" s="266"/>
      <c r="J2" s="266"/>
      <c r="K2" s="266"/>
      <c r="L2" s="267"/>
      <c r="S2" s="183"/>
    </row>
    <row r="3" spans="1:20" ht="5.25" customHeight="1">
      <c r="A3" s="211"/>
      <c r="B3" s="212"/>
      <c r="C3" s="212"/>
      <c r="D3" s="212"/>
      <c r="E3" s="212"/>
      <c r="F3" s="212"/>
      <c r="G3" s="212"/>
      <c r="H3" s="212"/>
      <c r="I3" s="212"/>
      <c r="J3" s="212"/>
      <c r="K3" s="212"/>
      <c r="L3" s="213"/>
      <c r="S3" s="183"/>
    </row>
    <row r="4" spans="1:20" ht="22.5" customHeight="1">
      <c r="A4" s="217" t="s">
        <v>647</v>
      </c>
      <c r="B4" s="218"/>
      <c r="C4" s="218"/>
      <c r="D4" s="218"/>
      <c r="E4" s="218"/>
      <c r="F4" s="218"/>
      <c r="G4" s="218"/>
      <c r="H4" s="218"/>
      <c r="I4" s="186"/>
      <c r="J4" s="186"/>
      <c r="K4" s="186"/>
      <c r="L4" s="187"/>
      <c r="O4" s="372"/>
      <c r="P4" s="373" t="s">
        <v>648</v>
      </c>
      <c r="Q4" s="374"/>
      <c r="R4" s="372"/>
      <c r="S4" s="183"/>
    </row>
    <row r="5" spans="1:20" ht="22.5" customHeight="1">
      <c r="A5" s="231" t="s">
        <v>642</v>
      </c>
      <c r="B5" s="219"/>
      <c r="C5" s="219"/>
      <c r="D5" s="219"/>
      <c r="E5" s="219"/>
      <c r="F5" s="219"/>
      <c r="G5" s="219"/>
      <c r="H5" s="219"/>
      <c r="I5" s="188"/>
      <c r="J5" s="188"/>
      <c r="K5" s="188"/>
      <c r="L5" s="189"/>
      <c r="O5" s="372"/>
      <c r="P5" s="373" t="s">
        <v>654</v>
      </c>
      <c r="Q5" s="374"/>
      <c r="R5" s="372"/>
      <c r="S5" s="183"/>
    </row>
    <row r="6" spans="1:20" ht="22.5" customHeight="1">
      <c r="A6" s="232" t="s">
        <v>641</v>
      </c>
      <c r="B6" s="219"/>
      <c r="C6" s="219"/>
      <c r="D6" s="219"/>
      <c r="E6" s="219"/>
      <c r="F6" s="219"/>
      <c r="G6" s="219"/>
      <c r="H6" s="219"/>
      <c r="I6" s="188"/>
      <c r="J6" s="188"/>
      <c r="K6" s="188"/>
      <c r="L6" s="189"/>
      <c r="O6" s="372"/>
      <c r="P6" s="373" t="s">
        <v>656</v>
      </c>
      <c r="Q6" s="374"/>
      <c r="R6" s="372"/>
    </row>
    <row r="7" spans="1:20" ht="22.5" customHeight="1">
      <c r="A7" s="232" t="s">
        <v>643</v>
      </c>
      <c r="B7" s="220"/>
      <c r="C7" s="220"/>
      <c r="D7" s="220"/>
      <c r="E7" s="220"/>
      <c r="F7" s="220"/>
      <c r="G7" s="220"/>
      <c r="H7" s="220"/>
      <c r="I7" s="190"/>
      <c r="J7" s="190"/>
      <c r="K7" s="190"/>
      <c r="L7" s="191"/>
      <c r="O7" s="372"/>
      <c r="P7" s="373" t="s">
        <v>655</v>
      </c>
      <c r="Q7" s="374"/>
      <c r="R7" s="372"/>
      <c r="S7" s="183"/>
    </row>
    <row r="8" spans="1:20" ht="22.5" customHeight="1">
      <c r="A8" s="232" t="s">
        <v>658</v>
      </c>
      <c r="B8" s="220"/>
      <c r="C8" s="220"/>
      <c r="D8" s="220"/>
      <c r="E8" s="220"/>
      <c r="F8" s="220"/>
      <c r="G8" s="220"/>
      <c r="H8" s="220"/>
      <c r="I8" s="190"/>
      <c r="J8" s="190"/>
      <c r="K8" s="190"/>
      <c r="L8" s="191"/>
      <c r="O8" s="372"/>
      <c r="P8" s="373"/>
      <c r="Q8" s="374"/>
      <c r="R8" s="372"/>
      <c r="S8" s="183"/>
    </row>
    <row r="9" spans="1:20" ht="22.5" customHeight="1">
      <c r="A9" s="221" t="s">
        <v>632</v>
      </c>
      <c r="B9" s="219"/>
      <c r="C9" s="220"/>
      <c r="D9" s="220"/>
      <c r="E9" s="220"/>
      <c r="F9" s="220"/>
      <c r="G9" s="220"/>
      <c r="H9" s="220"/>
      <c r="I9" s="190"/>
      <c r="J9" s="190"/>
      <c r="K9" s="190"/>
      <c r="L9" s="191"/>
      <c r="O9" s="375" t="s">
        <v>611</v>
      </c>
      <c r="P9" s="376" t="s">
        <v>610</v>
      </c>
      <c r="Q9" s="374"/>
      <c r="R9" s="372"/>
      <c r="S9" s="183"/>
    </row>
    <row r="10" spans="1:20" ht="22.5" customHeight="1">
      <c r="A10" s="221"/>
      <c r="B10" s="219" t="s">
        <v>612</v>
      </c>
      <c r="C10" s="222"/>
      <c r="D10" s="222"/>
      <c r="E10" s="220"/>
      <c r="F10" s="220"/>
      <c r="G10" s="220"/>
      <c r="H10" s="220"/>
      <c r="I10" s="190"/>
      <c r="J10" s="190"/>
      <c r="K10" s="190"/>
      <c r="L10" s="191"/>
      <c r="O10" s="372"/>
      <c r="P10" s="376" t="s">
        <v>639</v>
      </c>
      <c r="Q10" s="374"/>
      <c r="R10" s="372"/>
      <c r="S10" s="183"/>
    </row>
    <row r="11" spans="1:20" s="174" customFormat="1" ht="22.5" customHeight="1">
      <c r="A11" s="223"/>
      <c r="B11" s="224" t="s">
        <v>625</v>
      </c>
      <c r="C11" s="222"/>
      <c r="D11" s="222"/>
      <c r="E11" s="222"/>
      <c r="F11" s="222"/>
      <c r="G11" s="222"/>
      <c r="H11" s="222"/>
      <c r="I11" s="192"/>
      <c r="J11" s="192"/>
      <c r="K11" s="192"/>
      <c r="L11" s="193"/>
      <c r="N11"/>
      <c r="O11" s="372"/>
      <c r="P11" s="376" t="s">
        <v>657</v>
      </c>
      <c r="Q11" s="374"/>
      <c r="R11" s="372"/>
      <c r="S11"/>
      <c r="T11"/>
    </row>
    <row r="12" spans="1:20" s="174" customFormat="1" ht="22.5" customHeight="1">
      <c r="A12" s="223"/>
      <c r="B12" s="219" t="s">
        <v>650</v>
      </c>
      <c r="C12" s="222"/>
      <c r="D12" s="222"/>
      <c r="E12" s="222"/>
      <c r="F12" s="222"/>
      <c r="G12" s="222"/>
      <c r="H12" s="222"/>
      <c r="I12" s="192"/>
      <c r="J12" s="192"/>
      <c r="K12" s="192"/>
      <c r="L12" s="193"/>
      <c r="N12"/>
      <c r="O12"/>
      <c r="P12"/>
      <c r="Q12"/>
      <c r="R12" s="183"/>
      <c r="S12"/>
      <c r="T12"/>
    </row>
    <row r="13" spans="1:20" s="174" customFormat="1" ht="22.5" customHeight="1">
      <c r="A13" s="223"/>
      <c r="B13" s="219" t="s">
        <v>644</v>
      </c>
      <c r="C13" s="219"/>
      <c r="D13" s="222"/>
      <c r="E13" s="222"/>
      <c r="F13" s="222"/>
      <c r="G13" s="222"/>
      <c r="H13" s="222"/>
      <c r="I13" s="192"/>
      <c r="J13" s="192"/>
      <c r="K13" s="192"/>
      <c r="L13" s="193"/>
      <c r="N13"/>
      <c r="O13"/>
      <c r="P13"/>
      <c r="Q13"/>
      <c r="R13"/>
    </row>
    <row r="14" spans="1:20" ht="22.5" customHeight="1">
      <c r="A14" s="221" t="s">
        <v>633</v>
      </c>
      <c r="B14" s="219"/>
      <c r="C14" s="219"/>
      <c r="D14" s="219"/>
      <c r="E14" s="219"/>
      <c r="F14" s="219"/>
      <c r="G14" s="219"/>
      <c r="H14" s="219"/>
      <c r="I14" s="188"/>
      <c r="J14" s="188"/>
      <c r="K14" s="188"/>
      <c r="L14" s="189"/>
    </row>
    <row r="15" spans="1:20" ht="22.5" customHeight="1">
      <c r="A15" s="221"/>
      <c r="B15" s="219" t="s">
        <v>629</v>
      </c>
      <c r="C15" s="219"/>
      <c r="D15" s="219"/>
      <c r="E15" s="219"/>
      <c r="F15" s="219"/>
      <c r="G15" s="219"/>
      <c r="H15" s="219"/>
      <c r="I15" s="188"/>
      <c r="J15" s="188"/>
      <c r="K15" s="188"/>
      <c r="L15" s="189"/>
    </row>
    <row r="16" spans="1:20" ht="22.5" customHeight="1">
      <c r="A16" s="221" t="s">
        <v>634</v>
      </c>
      <c r="B16" s="219"/>
      <c r="C16" s="219"/>
      <c r="D16" s="219"/>
      <c r="E16" s="219"/>
      <c r="F16" s="219"/>
      <c r="G16" s="219"/>
      <c r="H16" s="219"/>
      <c r="I16" s="188"/>
      <c r="J16" s="188"/>
      <c r="K16" s="188"/>
      <c r="L16" s="189"/>
    </row>
    <row r="17" spans="1:17" s="174" customFormat="1" ht="22.5" customHeight="1">
      <c r="A17" s="221"/>
      <c r="B17" s="219" t="s">
        <v>659</v>
      </c>
      <c r="C17" s="219"/>
      <c r="D17" s="219"/>
      <c r="E17" s="219"/>
      <c r="F17" s="219"/>
      <c r="G17" s="219"/>
      <c r="H17" s="219"/>
      <c r="I17" s="188"/>
      <c r="J17" s="188"/>
      <c r="K17" s="188"/>
      <c r="L17" s="189"/>
      <c r="O17" s="180"/>
      <c r="P17" s="180"/>
    </row>
    <row r="18" spans="1:17" s="174" customFormat="1" ht="22.5" customHeight="1">
      <c r="A18" s="221" t="s">
        <v>635</v>
      </c>
      <c r="B18" s="219"/>
      <c r="C18" s="219"/>
      <c r="D18" s="219"/>
      <c r="E18" s="219"/>
      <c r="F18" s="219"/>
      <c r="G18" s="219"/>
      <c r="H18" s="219"/>
      <c r="I18" s="188"/>
      <c r="J18" s="188"/>
      <c r="K18" s="188"/>
      <c r="L18" s="189"/>
      <c r="O18" s="180"/>
      <c r="P18" s="180"/>
    </row>
    <row r="19" spans="1:17" s="174" customFormat="1" ht="22.5" customHeight="1">
      <c r="A19" s="221"/>
      <c r="B19" s="219" t="s">
        <v>660</v>
      </c>
      <c r="C19" s="219"/>
      <c r="D19" s="219"/>
      <c r="E19" s="219"/>
      <c r="F19" s="219"/>
      <c r="G19" s="219"/>
      <c r="H19" s="219"/>
      <c r="I19" s="188"/>
      <c r="J19" s="188"/>
      <c r="K19" s="188"/>
      <c r="L19" s="189"/>
      <c r="O19" s="180"/>
      <c r="P19" s="180"/>
    </row>
    <row r="20" spans="1:17" s="174" customFormat="1" ht="22.5" customHeight="1">
      <c r="A20" s="221"/>
      <c r="B20" s="219" t="s">
        <v>661</v>
      </c>
      <c r="C20" s="219"/>
      <c r="D20" s="219"/>
      <c r="E20" s="219"/>
      <c r="F20" s="219"/>
      <c r="G20" s="219"/>
      <c r="H20" s="219"/>
      <c r="I20" s="188"/>
      <c r="J20" s="188"/>
      <c r="K20" s="188"/>
      <c r="L20" s="189"/>
      <c r="O20" s="180"/>
      <c r="P20" s="180"/>
    </row>
    <row r="21" spans="1:17" ht="22.5" customHeight="1">
      <c r="A21" s="221" t="s">
        <v>636</v>
      </c>
      <c r="B21" s="219"/>
      <c r="C21" s="219"/>
      <c r="D21" s="219"/>
      <c r="E21" s="219"/>
      <c r="F21" s="219"/>
      <c r="G21" s="219"/>
      <c r="H21" s="219"/>
      <c r="I21" s="188"/>
      <c r="J21" s="188"/>
      <c r="K21" s="188"/>
      <c r="L21" s="189"/>
    </row>
    <row r="22" spans="1:17" ht="22.5" customHeight="1">
      <c r="A22" s="221"/>
      <c r="B22" s="219" t="s">
        <v>662</v>
      </c>
      <c r="C22" s="219"/>
      <c r="D22" s="219"/>
      <c r="E22" s="219"/>
      <c r="F22" s="219"/>
      <c r="G22" s="219"/>
      <c r="H22" s="219"/>
      <c r="I22" s="188"/>
      <c r="J22" s="188"/>
      <c r="K22" s="188"/>
      <c r="L22" s="189"/>
    </row>
    <row r="23" spans="1:17" ht="22.5" customHeight="1">
      <c r="A23" s="221" t="s">
        <v>637</v>
      </c>
      <c r="B23" s="219"/>
      <c r="C23" s="219"/>
      <c r="D23" s="219"/>
      <c r="E23" s="219"/>
      <c r="F23" s="219"/>
      <c r="G23" s="219"/>
      <c r="H23" s="219"/>
      <c r="I23" s="188"/>
      <c r="J23" s="188"/>
      <c r="K23" s="188"/>
      <c r="L23" s="189"/>
    </row>
    <row r="24" spans="1:17" s="174" customFormat="1" ht="22.5" customHeight="1">
      <c r="A24" s="221"/>
      <c r="B24" s="219" t="s">
        <v>663</v>
      </c>
      <c r="C24" s="219"/>
      <c r="D24" s="219"/>
      <c r="E24" s="219"/>
      <c r="F24" s="219"/>
      <c r="G24" s="219"/>
      <c r="H24" s="219"/>
      <c r="I24" s="188"/>
      <c r="J24" s="188"/>
      <c r="K24" s="188"/>
      <c r="L24" s="189"/>
      <c r="O24" s="180"/>
      <c r="P24" s="180"/>
    </row>
    <row r="25" spans="1:17" s="174" customFormat="1" ht="22.5" customHeight="1">
      <c r="A25" s="221" t="s">
        <v>638</v>
      </c>
      <c r="B25" s="219"/>
      <c r="C25" s="219"/>
      <c r="D25" s="219"/>
      <c r="E25" s="219"/>
      <c r="F25" s="219"/>
      <c r="G25" s="219"/>
      <c r="H25" s="219"/>
      <c r="I25" s="188"/>
      <c r="J25" s="188"/>
      <c r="K25" s="188"/>
      <c r="L25" s="189"/>
      <c r="O25" s="180"/>
      <c r="P25" s="180"/>
    </row>
    <row r="26" spans="1:17" s="174" customFormat="1" ht="22.5" customHeight="1">
      <c r="A26" s="221"/>
      <c r="B26" s="219" t="s">
        <v>664</v>
      </c>
      <c r="C26" s="219"/>
      <c r="D26" s="219"/>
      <c r="E26" s="219"/>
      <c r="F26" s="219"/>
      <c r="G26" s="219"/>
      <c r="H26" s="219"/>
      <c r="I26" s="188"/>
      <c r="J26" s="188"/>
      <c r="K26" s="188"/>
      <c r="L26" s="189"/>
      <c r="O26" s="180"/>
      <c r="P26" s="180"/>
    </row>
    <row r="27" spans="1:17" s="174" customFormat="1" ht="22.5" customHeight="1">
      <c r="A27" s="221"/>
      <c r="B27" s="219" t="s">
        <v>665</v>
      </c>
      <c r="C27" s="219"/>
      <c r="D27" s="219"/>
      <c r="E27" s="219"/>
      <c r="F27" s="219"/>
      <c r="G27" s="219"/>
      <c r="H27" s="219"/>
      <c r="I27" s="188"/>
      <c r="J27" s="188"/>
      <c r="K27" s="188"/>
      <c r="L27" s="189"/>
      <c r="O27" s="180"/>
      <c r="P27" s="180"/>
    </row>
    <row r="28" spans="1:17" s="174" customFormat="1" ht="22.5" customHeight="1">
      <c r="A28" s="221"/>
      <c r="B28" s="219"/>
      <c r="C28" s="219"/>
      <c r="D28" s="219"/>
      <c r="E28" s="219"/>
      <c r="F28" s="219"/>
      <c r="G28" s="219"/>
      <c r="H28" s="219"/>
      <c r="I28" s="188"/>
      <c r="J28" s="188"/>
      <c r="K28" s="188"/>
      <c r="L28" s="189"/>
      <c r="O28" s="180"/>
      <c r="P28" s="180"/>
    </row>
    <row r="29" spans="1:17" s="174" customFormat="1" ht="22.5" customHeight="1">
      <c r="A29" s="225" t="s">
        <v>651</v>
      </c>
      <c r="B29" s="226"/>
      <c r="C29" s="226"/>
      <c r="D29" s="226"/>
      <c r="E29" s="226"/>
      <c r="F29" s="226"/>
      <c r="G29" s="226"/>
      <c r="H29" s="226"/>
      <c r="I29" s="202"/>
      <c r="J29" s="202"/>
      <c r="K29" s="202"/>
      <c r="L29" s="203"/>
      <c r="O29"/>
      <c r="P29"/>
      <c r="Q29"/>
    </row>
    <row r="30" spans="1:17" s="174" customFormat="1" ht="22.5" customHeight="1">
      <c r="A30" s="214" t="s">
        <v>611</v>
      </c>
      <c r="B30" s="219" t="s">
        <v>631</v>
      </c>
      <c r="C30" s="226"/>
      <c r="D30" s="226"/>
      <c r="E30" s="226"/>
      <c r="F30" s="226"/>
      <c r="G30" s="226"/>
      <c r="H30" s="226"/>
      <c r="I30" s="202"/>
      <c r="J30" s="202"/>
      <c r="K30" s="202"/>
      <c r="L30" s="203"/>
      <c r="O30"/>
      <c r="P30"/>
      <c r="Q30"/>
    </row>
    <row r="31" spans="1:17" s="174" customFormat="1" ht="22.5" customHeight="1">
      <c r="A31" s="215"/>
      <c r="B31" s="219" t="s">
        <v>627</v>
      </c>
      <c r="C31" s="226"/>
      <c r="D31" s="226"/>
      <c r="E31" s="226"/>
      <c r="F31" s="226"/>
      <c r="G31" s="226"/>
      <c r="H31" s="226"/>
      <c r="I31" s="202"/>
      <c r="J31" s="202"/>
      <c r="K31" s="202"/>
      <c r="L31" s="203"/>
      <c r="O31"/>
      <c r="P31"/>
      <c r="Q31"/>
    </row>
    <row r="32" spans="1:17" ht="22.5" customHeight="1">
      <c r="A32" s="214" t="s">
        <v>611</v>
      </c>
      <c r="B32" s="226" t="s">
        <v>652</v>
      </c>
      <c r="C32" s="226"/>
      <c r="D32" s="226"/>
      <c r="E32" s="226"/>
      <c r="F32" s="226"/>
      <c r="G32" s="226"/>
      <c r="H32" s="226"/>
      <c r="I32" s="202"/>
      <c r="J32" s="202"/>
      <c r="K32" s="202"/>
      <c r="L32" s="203"/>
      <c r="M32" s="174"/>
    </row>
    <row r="33" spans="1:15" ht="22.5" customHeight="1">
      <c r="A33" s="215"/>
      <c r="B33" s="227" t="s">
        <v>653</v>
      </c>
      <c r="C33" s="226"/>
      <c r="D33" s="226"/>
      <c r="E33" s="226"/>
      <c r="F33" s="226"/>
      <c r="G33" s="226"/>
      <c r="H33" s="226"/>
      <c r="I33" s="202"/>
      <c r="J33" s="202"/>
      <c r="K33" s="202"/>
      <c r="L33" s="203"/>
      <c r="M33" s="174"/>
    </row>
    <row r="34" spans="1:15" s="174" customFormat="1" ht="22.5" customHeight="1">
      <c r="A34" s="214" t="s">
        <v>611</v>
      </c>
      <c r="B34" s="226" t="s">
        <v>628</v>
      </c>
      <c r="C34" s="226"/>
      <c r="D34" s="226"/>
      <c r="E34" s="226"/>
      <c r="F34" s="226"/>
      <c r="G34" s="226"/>
      <c r="H34" s="226"/>
      <c r="I34" s="202"/>
      <c r="J34" s="202"/>
      <c r="K34" s="202"/>
      <c r="L34" s="203"/>
      <c r="O34" s="180"/>
    </row>
    <row r="35" spans="1:15" s="174" customFormat="1" ht="22.5" customHeight="1">
      <c r="A35" s="215"/>
      <c r="B35" s="227" t="s">
        <v>645</v>
      </c>
      <c r="C35" s="226"/>
      <c r="D35" s="226"/>
      <c r="E35" s="226"/>
      <c r="F35" s="226"/>
      <c r="G35" s="226"/>
      <c r="H35" s="226"/>
      <c r="I35" s="202"/>
      <c r="J35" s="202"/>
      <c r="K35" s="202"/>
      <c r="L35" s="203"/>
      <c r="O35" s="180"/>
    </row>
    <row r="36" spans="1:15" s="174" customFormat="1" ht="22.5" customHeight="1">
      <c r="A36" s="215"/>
      <c r="B36" s="226" t="s">
        <v>646</v>
      </c>
      <c r="C36" s="226"/>
      <c r="D36" s="226"/>
      <c r="E36" s="226"/>
      <c r="F36" s="226"/>
      <c r="G36" s="226"/>
      <c r="H36" s="226"/>
      <c r="I36" s="202"/>
      <c r="J36" s="202"/>
      <c r="K36" s="202"/>
      <c r="L36" s="203"/>
      <c r="O36" s="180"/>
    </row>
    <row r="37" spans="1:15" s="174" customFormat="1" ht="22.5" customHeight="1">
      <c r="A37" s="214" t="s">
        <v>611</v>
      </c>
      <c r="B37" s="219" t="s">
        <v>630</v>
      </c>
      <c r="C37" s="226"/>
      <c r="D37" s="226"/>
      <c r="E37" s="226"/>
      <c r="F37" s="226"/>
      <c r="G37" s="226"/>
      <c r="H37" s="226"/>
      <c r="I37" s="202"/>
      <c r="J37" s="202"/>
      <c r="K37" s="202"/>
      <c r="L37" s="203"/>
      <c r="O37" s="180"/>
    </row>
    <row r="38" spans="1:15" ht="22.5" customHeight="1">
      <c r="A38" s="216"/>
      <c r="B38" s="228" t="s">
        <v>666</v>
      </c>
      <c r="C38" s="229"/>
      <c r="D38" s="229"/>
      <c r="E38" s="229"/>
      <c r="F38" s="229"/>
      <c r="G38" s="229"/>
      <c r="H38" s="229"/>
      <c r="I38" s="209"/>
      <c r="J38" s="209"/>
      <c r="K38" s="209"/>
      <c r="L38" s="210"/>
      <c r="M38" s="174"/>
    </row>
    <row r="39" spans="1:15" ht="17.25" customHeight="1">
      <c r="A39" s="230"/>
      <c r="B39" s="230"/>
      <c r="C39" s="230"/>
      <c r="D39" s="230"/>
      <c r="E39" s="230"/>
      <c r="F39" s="230"/>
      <c r="G39" s="230"/>
      <c r="H39" s="230"/>
      <c r="M39" s="174"/>
    </row>
    <row r="40" spans="1:15" ht="17.25" customHeight="1">
      <c r="M40" s="174"/>
    </row>
    <row r="41" spans="1:15" ht="17.25" customHeight="1">
      <c r="M41" s="174"/>
    </row>
    <row r="42" spans="1:15" ht="17.25" customHeight="1">
      <c r="M42" s="174"/>
    </row>
  </sheetData>
  <sheetProtection password="EFCF" sheet="1" objects="1" scenarios="1"/>
  <mergeCells count="1">
    <mergeCell ref="A1:L2"/>
  </mergeCells>
  <phoneticPr fontId="3"/>
  <pageMargins left="0.51181102362204722" right="0.31496062992125984"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Q966"/>
  <sheetViews>
    <sheetView showGridLines="0" topLeftCell="D1" zoomScaleNormal="100" workbookViewId="0">
      <selection activeCell="D6" sqref="D6"/>
    </sheetView>
  </sheetViews>
  <sheetFormatPr defaultColWidth="9" defaultRowHeight="15.75"/>
  <cols>
    <col min="1" max="1" width="5.25" style="75" customWidth="1"/>
    <col min="2" max="2" width="12.75" style="75" hidden="1" customWidth="1"/>
    <col min="3" max="3" width="10.375" style="75" hidden="1" customWidth="1"/>
    <col min="4" max="4" width="36.125" style="75" customWidth="1"/>
    <col min="5" max="5" width="19.25" style="75" customWidth="1"/>
    <col min="6" max="6" width="29.375" style="75" customWidth="1"/>
    <col min="7" max="7" width="15.625" style="75" customWidth="1"/>
    <col min="8" max="8" width="7.75" style="75" customWidth="1"/>
    <col min="9" max="9" width="28.625" style="75" customWidth="1"/>
    <col min="10" max="10" width="5.625" style="75" customWidth="1"/>
    <col min="11" max="11" width="7.125" style="75" customWidth="1"/>
    <col min="12" max="13" width="21" style="90" customWidth="1"/>
    <col min="14" max="14" width="21" style="113" customWidth="1"/>
    <col min="15" max="16" width="21" style="75" customWidth="1"/>
    <col min="17" max="17" width="14.125" style="75" customWidth="1"/>
    <col min="18" max="18" width="4.75" style="75" customWidth="1"/>
    <col min="19" max="19" width="2.25" style="75" customWidth="1"/>
    <col min="20" max="20" width="3.25" style="75" hidden="1" customWidth="1"/>
    <col min="21" max="22" width="4.625" style="75" hidden="1" customWidth="1"/>
    <col min="23" max="23" width="7.125" style="75" hidden="1" customWidth="1"/>
    <col min="24" max="24" width="6" style="75" hidden="1" customWidth="1"/>
    <col min="25" max="25" width="10.75" style="75" hidden="1" customWidth="1"/>
    <col min="26" max="26" width="9.25" style="75" hidden="1" customWidth="1"/>
    <col min="27" max="27" width="2.125" style="75" hidden="1" customWidth="1"/>
    <col min="28" max="30" width="9.125" style="75" hidden="1" customWidth="1"/>
    <col min="31" max="31" width="10.375" style="75" hidden="1" customWidth="1"/>
    <col min="32" max="32" width="11.5" style="90" hidden="1" customWidth="1"/>
    <col min="33" max="34" width="10.25" style="75" hidden="1" customWidth="1"/>
    <col min="35" max="37" width="11.375" style="75" hidden="1" customWidth="1"/>
    <col min="38" max="38" width="11.375" style="90" hidden="1" customWidth="1"/>
    <col min="39" max="39" width="9.625" style="90" hidden="1" customWidth="1"/>
    <col min="40" max="40" width="11.875" style="90" hidden="1" customWidth="1"/>
    <col min="41" max="41" width="11.125" style="90" hidden="1" customWidth="1"/>
    <col min="42" max="42" width="11.375" style="90" hidden="1" customWidth="1"/>
    <col min="43" max="43" width="12.125" style="90" hidden="1" customWidth="1"/>
    <col min="44" max="44" width="9.875" style="90" hidden="1" customWidth="1"/>
    <col min="45" max="45" width="12.625" style="90" hidden="1" customWidth="1"/>
    <col min="46" max="46" width="9.875" style="90" hidden="1" customWidth="1"/>
    <col min="47" max="48" width="10.875" style="90" hidden="1" customWidth="1"/>
    <col min="49" max="49" width="9.125" style="90" hidden="1" customWidth="1"/>
    <col min="50" max="50" width="9.625" style="90" hidden="1" customWidth="1"/>
    <col min="51" max="51" width="9.125" style="90" hidden="1" customWidth="1"/>
    <col min="52" max="55" width="9" style="90" hidden="1" customWidth="1"/>
    <col min="56" max="56" width="10.875" style="90" hidden="1" customWidth="1"/>
    <col min="57" max="57" width="9" style="75" hidden="1" customWidth="1"/>
    <col min="58" max="59" width="0" style="75" hidden="1" customWidth="1"/>
    <col min="60" max="60" width="11.5" style="75" customWidth="1"/>
    <col min="61" max="61" width="9" style="75"/>
    <col min="62" max="62" width="9" style="75" customWidth="1"/>
    <col min="63" max="16384" width="9" style="75"/>
  </cols>
  <sheetData>
    <row r="1" spans="1:69" ht="33.75" thickBot="1">
      <c r="A1" s="72"/>
      <c r="C1" s="72"/>
      <c r="D1" s="139" t="s">
        <v>146</v>
      </c>
      <c r="E1" s="139"/>
      <c r="F1" s="93" t="s">
        <v>81</v>
      </c>
      <c r="H1" s="93"/>
      <c r="I1" s="93"/>
      <c r="J1" s="72"/>
      <c r="M1" s="178"/>
      <c r="N1" s="120"/>
      <c r="O1" s="72"/>
      <c r="P1" s="72"/>
      <c r="Q1" s="72"/>
      <c r="R1" s="72"/>
      <c r="S1" s="72"/>
      <c r="T1" s="72"/>
      <c r="U1" s="72"/>
      <c r="V1" s="72"/>
      <c r="W1" s="72"/>
      <c r="X1" s="72"/>
      <c r="AM1" s="129"/>
      <c r="AP1" s="129" t="e">
        <f>SUM(AP6:AP97)</f>
        <v>#DIV/0!</v>
      </c>
      <c r="AZ1" s="129"/>
      <c r="BE1" s="119"/>
      <c r="BF1" s="119"/>
      <c r="BG1" s="119"/>
      <c r="BH1" s="119"/>
      <c r="BI1" s="119"/>
      <c r="BJ1" s="119"/>
      <c r="BK1" s="119"/>
      <c r="BL1" s="119"/>
      <c r="BM1" s="119"/>
      <c r="BN1" s="119"/>
      <c r="BO1" s="119"/>
      <c r="BP1" s="119"/>
      <c r="BQ1" s="119"/>
    </row>
    <row r="2" spans="1:69" ht="23.25" customHeight="1" thickTop="1">
      <c r="A2" s="76"/>
      <c r="B2" s="76"/>
      <c r="C2" s="72"/>
      <c r="D2" s="92" t="s">
        <v>668</v>
      </c>
      <c r="E2" s="152"/>
      <c r="F2" s="88"/>
      <c r="G2" s="72"/>
      <c r="H2" s="72"/>
      <c r="I2" s="88"/>
      <c r="J2" s="121"/>
      <c r="K2" s="128" t="s">
        <v>142</v>
      </c>
      <c r="L2" s="121"/>
      <c r="M2" s="179" t="s">
        <v>640</v>
      </c>
      <c r="N2" s="121"/>
      <c r="O2" s="121"/>
      <c r="P2" s="121"/>
      <c r="Q2" s="79"/>
      <c r="R2" s="72"/>
      <c r="S2" s="72"/>
      <c r="T2" s="72"/>
      <c r="U2" s="75" t="s">
        <v>105</v>
      </c>
      <c r="V2" s="75" t="s">
        <v>105</v>
      </c>
      <c r="Y2" s="75" t="s">
        <v>105</v>
      </c>
      <c r="Z2" s="75" t="s">
        <v>105</v>
      </c>
      <c r="AB2" s="75" t="s">
        <v>105</v>
      </c>
      <c r="AC2" s="75" t="s">
        <v>105</v>
      </c>
      <c r="AD2" s="75" t="s">
        <v>105</v>
      </c>
      <c r="AE2" s="75" t="s">
        <v>105</v>
      </c>
      <c r="AF2" s="90" t="s">
        <v>105</v>
      </c>
      <c r="AI2" s="75" t="s">
        <v>105</v>
      </c>
      <c r="AJ2" s="75" t="s">
        <v>105</v>
      </c>
      <c r="AL2" s="90" t="s">
        <v>105</v>
      </c>
      <c r="BE2" s="119"/>
      <c r="BF2" s="119"/>
      <c r="BG2" s="119"/>
      <c r="BH2" s="119"/>
      <c r="BI2" s="119"/>
      <c r="BJ2" s="119"/>
      <c r="BK2" s="119"/>
      <c r="BL2" s="119"/>
      <c r="BM2" s="119"/>
      <c r="BN2" s="119"/>
      <c r="BO2" s="119"/>
      <c r="BP2" s="119"/>
      <c r="BQ2" s="119"/>
    </row>
    <row r="3" spans="1:69" ht="30" customHeight="1" thickBot="1">
      <c r="A3" s="72"/>
      <c r="C3" s="77" t="s">
        <v>71</v>
      </c>
      <c r="D3" s="197">
        <v>45016</v>
      </c>
      <c r="E3" s="153"/>
      <c r="F3" s="78"/>
      <c r="G3" s="72"/>
      <c r="H3" s="78"/>
      <c r="I3" s="78"/>
      <c r="J3" s="72"/>
      <c r="K3" s="123" t="s">
        <v>141</v>
      </c>
      <c r="L3" s="74"/>
      <c r="M3" s="290" t="s">
        <v>143</v>
      </c>
      <c r="N3" s="290"/>
      <c r="O3" s="290"/>
      <c r="P3" s="290"/>
      <c r="Q3" s="79" t="s">
        <v>1</v>
      </c>
      <c r="R3" s="72"/>
      <c r="S3" s="72"/>
      <c r="T3" s="72"/>
      <c r="U3" s="72"/>
      <c r="V3" s="112" t="s">
        <v>133</v>
      </c>
      <c r="W3" s="112" t="s">
        <v>134</v>
      </c>
      <c r="X3" s="111" t="s">
        <v>125</v>
      </c>
      <c r="AE3" s="236" t="s">
        <v>91</v>
      </c>
      <c r="AI3" s="236" t="s">
        <v>90</v>
      </c>
      <c r="AP3" s="90" t="s">
        <v>130</v>
      </c>
      <c r="AQ3" s="237"/>
      <c r="AR3" s="237"/>
      <c r="AS3" s="237"/>
      <c r="AT3" s="237"/>
      <c r="BD3" s="284"/>
      <c r="BE3" s="284"/>
      <c r="BF3" s="119"/>
      <c r="BG3" s="119"/>
      <c r="BH3" s="119"/>
      <c r="BI3" s="119"/>
      <c r="BJ3" s="119"/>
      <c r="BK3" s="119"/>
      <c r="BL3" s="119"/>
      <c r="BM3" s="119"/>
      <c r="BN3" s="119"/>
      <c r="BO3" s="119"/>
      <c r="BP3" s="119"/>
      <c r="BQ3" s="119"/>
    </row>
    <row r="4" spans="1:69" ht="29.25" customHeight="1" thickTop="1">
      <c r="A4" s="268"/>
      <c r="B4" s="269" t="s">
        <v>2</v>
      </c>
      <c r="C4" s="270" t="s">
        <v>66</v>
      </c>
      <c r="D4" s="272" t="s">
        <v>145</v>
      </c>
      <c r="E4" s="274" t="s">
        <v>151</v>
      </c>
      <c r="F4" s="275"/>
      <c r="G4" s="272" t="s">
        <v>80</v>
      </c>
      <c r="H4" s="273" t="s">
        <v>68</v>
      </c>
      <c r="I4" s="273" t="s">
        <v>66</v>
      </c>
      <c r="J4" s="272" t="s">
        <v>37</v>
      </c>
      <c r="K4" s="276" t="s">
        <v>72</v>
      </c>
      <c r="L4" s="288" t="s">
        <v>73</v>
      </c>
      <c r="M4" s="272" t="s">
        <v>138</v>
      </c>
      <c r="N4" s="277" t="s">
        <v>139</v>
      </c>
      <c r="O4" s="280" t="s">
        <v>5</v>
      </c>
      <c r="P4" s="280" t="s">
        <v>140</v>
      </c>
      <c r="Q4" s="286" t="s">
        <v>7</v>
      </c>
      <c r="R4" s="72"/>
      <c r="S4" s="72"/>
      <c r="T4" s="283" t="s">
        <v>605</v>
      </c>
      <c r="U4" s="238" t="s">
        <v>96</v>
      </c>
      <c r="V4" s="239" t="s">
        <v>94</v>
      </c>
      <c r="W4" s="239" t="s">
        <v>94</v>
      </c>
      <c r="X4" s="239" t="s">
        <v>116</v>
      </c>
      <c r="Y4" s="285" t="s">
        <v>89</v>
      </c>
      <c r="Z4" s="285"/>
      <c r="AA4" s="240"/>
      <c r="AB4" s="240" t="s">
        <v>99</v>
      </c>
      <c r="AC4" s="238" t="s">
        <v>96</v>
      </c>
      <c r="AD4" s="239" t="s">
        <v>94</v>
      </c>
      <c r="AE4" s="238" t="s">
        <v>96</v>
      </c>
      <c r="AF4" s="241" t="s">
        <v>94</v>
      </c>
      <c r="AG4" s="239"/>
      <c r="AH4" s="239"/>
      <c r="AI4" s="238" t="s">
        <v>96</v>
      </c>
      <c r="AJ4" s="239" t="s">
        <v>94</v>
      </c>
      <c r="AK4" s="239"/>
      <c r="AM4" s="242" t="s">
        <v>122</v>
      </c>
      <c r="AN4" s="242" t="s">
        <v>123</v>
      </c>
      <c r="AO4" s="242" t="s">
        <v>131</v>
      </c>
      <c r="AP4" s="242" t="s">
        <v>126</v>
      </c>
      <c r="AS4" s="242" t="s">
        <v>129</v>
      </c>
      <c r="AT4" s="242"/>
      <c r="AU4" s="242" t="s">
        <v>106</v>
      </c>
      <c r="AW4" s="242" t="s">
        <v>111</v>
      </c>
      <c r="AX4" s="243" t="s">
        <v>109</v>
      </c>
      <c r="AY4" s="243" t="s">
        <v>109</v>
      </c>
      <c r="AZ4" s="241" t="s">
        <v>114</v>
      </c>
      <c r="BA4" s="244" t="s">
        <v>120</v>
      </c>
      <c r="BB4" s="242" t="s">
        <v>118</v>
      </c>
      <c r="BD4" s="90" t="s">
        <v>136</v>
      </c>
      <c r="BE4" s="75" t="s">
        <v>137</v>
      </c>
    </row>
    <row r="5" spans="1:69" ht="33" customHeight="1">
      <c r="A5" s="268"/>
      <c r="B5" s="269"/>
      <c r="C5" s="271"/>
      <c r="D5" s="273"/>
      <c r="E5" s="245" t="s">
        <v>152</v>
      </c>
      <c r="F5" s="246" t="s">
        <v>153</v>
      </c>
      <c r="G5" s="271"/>
      <c r="H5" s="278"/>
      <c r="I5" s="278"/>
      <c r="J5" s="271"/>
      <c r="K5" s="277"/>
      <c r="L5" s="289"/>
      <c r="M5" s="272"/>
      <c r="N5" s="282"/>
      <c r="O5" s="281"/>
      <c r="P5" s="281"/>
      <c r="Q5" s="287"/>
      <c r="R5" s="72"/>
      <c r="S5" s="72"/>
      <c r="T5" s="283"/>
      <c r="U5" s="247" t="s">
        <v>93</v>
      </c>
      <c r="V5" s="247" t="s">
        <v>98</v>
      </c>
      <c r="W5" s="247" t="s">
        <v>98</v>
      </c>
      <c r="X5" s="247" t="s">
        <v>117</v>
      </c>
      <c r="Y5" s="236" t="s">
        <v>91</v>
      </c>
      <c r="Z5" s="236" t="s">
        <v>90</v>
      </c>
      <c r="AA5" s="236"/>
      <c r="AB5" s="236" t="s">
        <v>95</v>
      </c>
      <c r="AC5" s="236" t="s">
        <v>95</v>
      </c>
      <c r="AD5" s="236" t="s">
        <v>95</v>
      </c>
      <c r="AE5" s="236" t="s">
        <v>97</v>
      </c>
      <c r="AF5" s="237" t="s">
        <v>104</v>
      </c>
      <c r="AG5" s="248" t="s">
        <v>135</v>
      </c>
      <c r="AH5" s="248"/>
      <c r="AI5" s="236" t="s">
        <v>97</v>
      </c>
      <c r="AJ5" s="236" t="s">
        <v>104</v>
      </c>
      <c r="AK5" s="249" t="s">
        <v>115</v>
      </c>
      <c r="AL5" s="250"/>
      <c r="AM5" s="251" t="s">
        <v>121</v>
      </c>
      <c r="AN5" s="251" t="s">
        <v>124</v>
      </c>
      <c r="AO5" s="251" t="s">
        <v>132</v>
      </c>
      <c r="AP5" s="251" t="s">
        <v>127</v>
      </c>
      <c r="AQ5" s="251" t="s">
        <v>106</v>
      </c>
      <c r="AR5" s="251"/>
      <c r="AS5" s="251" t="s">
        <v>128</v>
      </c>
      <c r="AT5" s="251"/>
      <c r="AU5" s="252" t="s">
        <v>107</v>
      </c>
      <c r="AV5" s="251" t="s">
        <v>108</v>
      </c>
      <c r="AW5" s="252" t="s">
        <v>112</v>
      </c>
      <c r="AX5" s="250" t="s">
        <v>110</v>
      </c>
      <c r="AY5" s="250" t="s">
        <v>113</v>
      </c>
      <c r="AZ5" s="251" t="s">
        <v>104</v>
      </c>
      <c r="BA5" s="237" t="s">
        <v>119</v>
      </c>
      <c r="BB5" s="237" t="s">
        <v>119</v>
      </c>
      <c r="BE5" s="253"/>
    </row>
    <row r="6" spans="1:69" ht="32.25" customHeight="1">
      <c r="A6" s="80"/>
      <c r="B6" s="254"/>
      <c r="C6" s="255"/>
      <c r="D6" s="71"/>
      <c r="E6" s="261" t="str">
        <f>IFERROR(INDEX((科目別集計!$B$27:$C$36),MATCH(F6,科目別集計!$C$27:$C$36,0),1),"")</f>
        <v/>
      </c>
      <c r="F6" s="71"/>
      <c r="G6" s="68"/>
      <c r="H6" s="234"/>
      <c r="I6" s="234"/>
      <c r="J6" s="233"/>
      <c r="K6" s="173" t="str">
        <f t="shared" ref="K6:K69" si="0">IF(T6=1,IF(G6="不明","0",DATEDIF(G6,$D$3,"m")+1),"")</f>
        <v/>
      </c>
      <c r="L6" s="66"/>
      <c r="M6" s="91">
        <f>N6+P6</f>
        <v>0</v>
      </c>
      <c r="N6" s="81">
        <f>IF(T6=1,IF(G6&gt;DATE(2007,3,31),IF(BD6&gt;0,BD6*H6,0),BE6*H6),0)</f>
        <v>0</v>
      </c>
      <c r="O6" s="173">
        <f>IF(T6=1,IF(G6&gt;DATE(2007,3,31),(AE6+AF6+AG6)*H6,AS6*H6),0)</f>
        <v>0</v>
      </c>
      <c r="P6" s="91">
        <f t="shared" ref="P6" si="1">L6-O6</f>
        <v>0</v>
      </c>
      <c r="Q6" s="259"/>
      <c r="R6" s="88"/>
      <c r="S6" s="72"/>
      <c r="T6" s="72">
        <f>IFERROR(VLOOKUP(F6,科目別集計!C$5:F$42,4,0),0)</f>
        <v>0</v>
      </c>
      <c r="U6" s="106">
        <f t="shared" ref="U6" si="2">IF(MONTH(G6)=4,0,IF(MONTH(G6)&lt;4,4-MONTH(G6),16-MONTH(G6)))</f>
        <v>3</v>
      </c>
      <c r="V6" s="72" t="e">
        <f t="shared" ref="V6" si="3">(K6-U6)/12</f>
        <v>#VALUE!</v>
      </c>
      <c r="W6" s="109" t="e">
        <f t="shared" ref="W6" si="4">IF((AI6+AV6*(K6-U6))/12&lt;=AQ6,(K6-U6)/12,ROUNDDOWN((AQ6-AI6)/AV6,0))</f>
        <v>#DIV/0!</v>
      </c>
      <c r="X6" s="109" t="e">
        <f t="shared" ref="X6" si="5">IF(((AI6+AV6*(K6-U6))/12)&gt;AQ6,(K6-U6)/12-W6-1,0)</f>
        <v>#DIV/0!</v>
      </c>
      <c r="Y6" s="105" t="e">
        <f>VLOOKUP($J6,ritsu!$L$5:$N$53,2,FALSE)</f>
        <v>#N/A</v>
      </c>
      <c r="Z6" s="105" t="e">
        <f>VLOOKUP($J6,ritsu!$L$5:$N$53,3,FALSE)</f>
        <v>#N/A</v>
      </c>
      <c r="AB6" s="105" t="e">
        <f t="shared" ref="AB6" si="6">IF(G6&gt;DATE(2007,3,31),Y6,Z6)</f>
        <v>#N/A</v>
      </c>
      <c r="AC6" s="107" t="e">
        <f t="shared" ref="AC6" si="7">ROUNDUP(AB6*U6/12,3)</f>
        <v>#N/A</v>
      </c>
      <c r="AD6" s="105" t="e">
        <f t="shared" ref="AD6" si="8">IF(G6&gt;DATE(2007,3,31),Y6,Z6)</f>
        <v>#N/A</v>
      </c>
      <c r="AE6" s="135" t="e">
        <f>ROUNDDOWN(L6/H6*AC6,0)</f>
        <v>#DIV/0!</v>
      </c>
      <c r="AF6" s="136" t="e">
        <f>IF(J6&gt;ROUNDDOWN(K6/12,0),ROUNDDOWN(L6/H6*AD6,0)*V6,L6/H6-AE6-1)</f>
        <v>#VALUE!</v>
      </c>
      <c r="AG6" s="135" t="e">
        <f>IF((AE6+AF6)&gt;L6/H6,L6/H6-AE6-AF6-1,0)</f>
        <v>#DIV/0!</v>
      </c>
      <c r="AH6" s="117" t="e">
        <f t="shared" ref="AH6" si="9">IF(O6=AE6,AE6,IF(P6=1,0,AF6/V6))</f>
        <v>#DIV/0!</v>
      </c>
      <c r="AI6" s="108" t="e">
        <f>ROUNDDOWN(L6/H6*0.9*AC6,0)</f>
        <v>#DIV/0!</v>
      </c>
      <c r="AJ6" s="108" t="e">
        <f>ROUNDUP((L6/H6*0.95-AI6)/AV6,0)*AV6</f>
        <v>#DIV/0!</v>
      </c>
      <c r="AK6" s="108" t="e">
        <f>IF((AI6+AJ6)&lt;L6/H6,AJ6,L6/H6-1)</f>
        <v>#DIV/0!</v>
      </c>
      <c r="AL6" s="130" t="e">
        <f>IF((AI6+AK6)&gt;=L6/H6*0.95,(L6/H6-(AI6+AK6))/5*X6,0)</f>
        <v>#DIV/0!</v>
      </c>
      <c r="AM6" s="130" t="e">
        <f>ROUNDDOWN(AQ6/ROUNDDOWN(L6/H6*0.9*AD6,0),0)</f>
        <v>#DIV/0!</v>
      </c>
      <c r="AN6" s="133" t="e">
        <f>IF(ROUNDDOWN(L6/H6*0.9*AD6,0)*W6&lt;=AQ6,ROUNDDOWN(L6/H6*0.9*AD6,0)*W6,0)</f>
        <v>#DIV/0!</v>
      </c>
      <c r="AO6" s="133" t="e">
        <f t="shared" ref="AO6" si="10">IF(AND((AI6+AN6)&lt;AQ6,(AQ6-AV6)&lt;(AI6+AN6),V6&lt;&gt;W6),AQ6-AN6-AI6,0)</f>
        <v>#DIV/0!</v>
      </c>
      <c r="AP6" s="130" t="e">
        <f t="shared" ref="AP6" si="11">IF(X6&lt;5,ROUNDUP((((L6/H6-AQ6)-1)/5),0)*X6,L6/H6-AQ6-1)</f>
        <v>#DIV/0!</v>
      </c>
      <c r="AQ6" s="131" t="e">
        <f>ROUNDDOWN(L6/H6*0.95,0)</f>
        <v>#DIV/0!</v>
      </c>
      <c r="AR6" s="134" t="e">
        <f t="shared" ref="AR6" si="12">IF((AI6+AN6)&gt;AQ6,AQ6-(AI6+AN6),0)</f>
        <v>#DIV/0!</v>
      </c>
      <c r="AS6" s="134" t="e">
        <f t="shared" ref="AS6" si="13">AI6+AN6+AO6+AP6+AR6</f>
        <v>#DIV/0!</v>
      </c>
      <c r="AU6" s="129" t="e">
        <f t="shared" ref="AU6" si="14">AQ6-AI6</f>
        <v>#DIV/0!</v>
      </c>
      <c r="AV6" s="131" t="e">
        <f>ROUNDDOWN(L6/H6*0.9*Z6,0)</f>
        <v>#DIV/0!</v>
      </c>
      <c r="AW6" s="132"/>
      <c r="AX6" s="131"/>
      <c r="AY6" s="131"/>
      <c r="AZ6" s="131"/>
      <c r="BD6" s="195" t="e">
        <f t="shared" ref="BD6" si="15">IF(J6&lt;V6,0,IF(J6=V6,O6/H6-AE6-ROUNDDOWN(L6/H6*AD6,0)*(V6-1),IF(AND(AE6&gt;0,AF6=0),AE6,IF(L6=O6+H6,AF6+AG6-AF6/V6*(V6-1),AF6/V6))))</f>
        <v>#VALUE!</v>
      </c>
      <c r="BE6" s="118" t="e">
        <f t="shared" ref="BE6" si="16">ROUNDDOWN(IF(X6&gt;5,0,IF(X6=0,IF((AN6+AO6+AR6)/W6=AV6,AV6,IF(AP6=0,IF(AO6=0,AV6+AR6,AO6),0)),IF(X6=5,L6/H6-AQ6-ROUNDUP((((L6/H6-AQ6)-1)/5),0)*4-1,IF(AND(0&lt;X6,X6&lt;5),ROUNDUP((((L6/H6-AQ6)-1)/5),0),0)))),0)</f>
        <v>#DIV/0!</v>
      </c>
      <c r="BL6" s="194"/>
      <c r="BM6" s="194"/>
      <c r="BN6" s="194"/>
      <c r="BO6" s="194"/>
    </row>
    <row r="7" spans="1:69" ht="32.25" customHeight="1">
      <c r="A7" s="80"/>
      <c r="B7" s="254"/>
      <c r="C7" s="255"/>
      <c r="D7" s="71"/>
      <c r="E7" s="261" t="str">
        <f>IFERROR(INDEX((科目別集計!$B$27:$C$36),MATCH(F7,科目別集計!$C$27:$C$36,0),1),"")</f>
        <v/>
      </c>
      <c r="F7" s="71"/>
      <c r="G7" s="68"/>
      <c r="H7" s="234"/>
      <c r="I7" s="234"/>
      <c r="J7" s="233"/>
      <c r="K7" s="173" t="str">
        <f t="shared" si="0"/>
        <v/>
      </c>
      <c r="L7" s="66"/>
      <c r="M7" s="91">
        <f t="shared" ref="M7:M70" si="17">N7+P7</f>
        <v>0</v>
      </c>
      <c r="N7" s="81">
        <f t="shared" ref="N7:N70" si="18">IF(T7=1,IF(G7&gt;DATE(2007,3,31),IF(BD7&gt;0,BD7*H7,0),BE7*H7),0)</f>
        <v>0</v>
      </c>
      <c r="O7" s="173">
        <f t="shared" ref="O7:O70" si="19">IF(T7=1,IF(G7&gt;DATE(2007,3,31),(AE7+AF7+AG7)*H7,AS7*H7),0)</f>
        <v>0</v>
      </c>
      <c r="P7" s="91">
        <f t="shared" ref="P7:P20" si="20">L7-O7</f>
        <v>0</v>
      </c>
      <c r="Q7" s="260"/>
      <c r="R7" s="88"/>
      <c r="S7" s="72"/>
      <c r="T7" s="72">
        <f>IFERROR(VLOOKUP(F7,科目別集計!C$5:F$42,4,0),0)</f>
        <v>0</v>
      </c>
      <c r="U7" s="106">
        <f t="shared" ref="U7:U70" si="21">IF(MONTH(G7)=4,0,IF(MONTH(G7)&lt;4,4-MONTH(G7),16-MONTH(G7)))</f>
        <v>3</v>
      </c>
      <c r="V7" s="72" t="e">
        <f t="shared" ref="V7:V70" si="22">(K7-U7)/12</f>
        <v>#VALUE!</v>
      </c>
      <c r="W7" s="109" t="e">
        <f t="shared" ref="W7:W70" si="23">IF((AI7+AV7*(K7-U7))/12&lt;=AQ7,(K7-U7)/12,ROUNDDOWN((AQ7-AI7)/AV7,0))</f>
        <v>#DIV/0!</v>
      </c>
      <c r="X7" s="109" t="e">
        <f t="shared" ref="X7:X70" si="24">IF(((AI7+AV7*(K7-U7))/12)&gt;AQ7,(K7-U7)/12-W7-1,0)</f>
        <v>#DIV/0!</v>
      </c>
      <c r="Y7" s="105" t="e">
        <f>VLOOKUP($J7,ritsu!$L$5:$N$53,2,FALSE)</f>
        <v>#N/A</v>
      </c>
      <c r="Z7" s="105" t="e">
        <f>VLOOKUP($J7,ritsu!$L$5:$N$53,3,FALSE)</f>
        <v>#N/A</v>
      </c>
      <c r="AB7" s="105" t="e">
        <f t="shared" ref="AB7:AB70" si="25">IF(G7&gt;DATE(2007,3,31),Y7,Z7)</f>
        <v>#N/A</v>
      </c>
      <c r="AC7" s="107" t="e">
        <f t="shared" ref="AC7:AC70" si="26">ROUNDUP(AB7*U7/12,3)</f>
        <v>#N/A</v>
      </c>
      <c r="AD7" s="105" t="e">
        <f t="shared" ref="AD7:AD70" si="27">IF(G7&gt;DATE(2007,3,31),Y7,Z7)</f>
        <v>#N/A</v>
      </c>
      <c r="AE7" s="135" t="e">
        <f t="shared" ref="AE7:AE70" si="28">ROUNDDOWN(L7/H7*AC7,0)</f>
        <v>#DIV/0!</v>
      </c>
      <c r="AF7" s="136" t="e">
        <f t="shared" ref="AF7:AF70" si="29">IF(J7&gt;ROUNDDOWN(K7/12,0),ROUNDDOWN(L7/H7*AD7,0)*V7,L7/H7-AE7-1)</f>
        <v>#VALUE!</v>
      </c>
      <c r="AG7" s="135" t="e">
        <f t="shared" ref="AG7:AG70" si="30">IF((AE7+AF7)&gt;L7/H7,L7/H7-AE7-AF7-1,0)</f>
        <v>#DIV/0!</v>
      </c>
      <c r="AH7" s="117" t="e">
        <f t="shared" ref="AH7:AH70" si="31">IF(O7=AE7,AE7,IF(P7=1,0,AF7/V7))</f>
        <v>#DIV/0!</v>
      </c>
      <c r="AI7" s="108" t="e">
        <f t="shared" ref="AI7:AI70" si="32">ROUNDDOWN(L7/H7*0.9*AC7,0)</f>
        <v>#DIV/0!</v>
      </c>
      <c r="AJ7" s="108" t="e">
        <f t="shared" ref="AJ7:AJ70" si="33">ROUNDUP((L7/H7*0.95-AI7)/AV7,0)*AV7</f>
        <v>#DIV/0!</v>
      </c>
      <c r="AK7" s="108" t="e">
        <f t="shared" ref="AK7:AK70" si="34">IF((AI7+AJ7)&lt;L7/H7,AJ7,L7/H7-1)</f>
        <v>#DIV/0!</v>
      </c>
      <c r="AL7" s="130" t="e">
        <f t="shared" ref="AL7:AL70" si="35">IF((AI7+AK7)&gt;=L7/H7*0.95,(L7/H7-(AI7+AK7))/5*X7,0)</f>
        <v>#DIV/0!</v>
      </c>
      <c r="AM7" s="130" t="e">
        <f t="shared" ref="AM7:AM70" si="36">ROUNDDOWN(AQ7/ROUNDDOWN(L7/H7*0.9*AD7,0),0)</f>
        <v>#DIV/0!</v>
      </c>
      <c r="AN7" s="133" t="e">
        <f t="shared" ref="AN7:AN70" si="37">IF(ROUNDDOWN(L7/H7*0.9*AD7,0)*W7&lt;=AQ7,ROUNDDOWN(L7/H7*0.9*AD7,0)*W7,0)</f>
        <v>#DIV/0!</v>
      </c>
      <c r="AO7" s="133" t="e">
        <f t="shared" ref="AO7:AO70" si="38">IF(AND((AI7+AN7)&lt;AQ7,(AQ7-AV7)&lt;(AI7+AN7),V7&lt;&gt;W7),AQ7-AN7-AI7,0)</f>
        <v>#DIV/0!</v>
      </c>
      <c r="AP7" s="130" t="e">
        <f t="shared" ref="AP7:AP70" si="39">IF(X7&lt;5,ROUNDUP((((L7/H7-AQ7)-1)/5),0)*X7,L7/H7-AQ7-1)</f>
        <v>#DIV/0!</v>
      </c>
      <c r="AQ7" s="131" t="e">
        <f t="shared" ref="AQ7:AQ70" si="40">ROUNDDOWN(L7/H7*0.95,0)</f>
        <v>#DIV/0!</v>
      </c>
      <c r="AR7" s="134" t="e">
        <f t="shared" ref="AR7:AR70" si="41">IF((AI7+AN7)&gt;AQ7,AQ7-(AI7+AN7),0)</f>
        <v>#DIV/0!</v>
      </c>
      <c r="AS7" s="134" t="e">
        <f t="shared" ref="AS7:AS70" si="42">AI7+AN7+AO7+AP7+AR7</f>
        <v>#DIV/0!</v>
      </c>
      <c r="AU7" s="129" t="e">
        <f t="shared" ref="AU7:AU70" si="43">AQ7-AI7</f>
        <v>#DIV/0!</v>
      </c>
      <c r="AV7" s="131" t="e">
        <f t="shared" ref="AV7:AV70" si="44">ROUNDDOWN(L7/H7*0.9*Z7,0)</f>
        <v>#DIV/0!</v>
      </c>
      <c r="AW7" s="132"/>
      <c r="AX7" s="131"/>
      <c r="AY7" s="131"/>
      <c r="AZ7" s="131"/>
      <c r="BD7" s="195" t="e">
        <f t="shared" ref="BD7:BD70" si="45">IF(J7&lt;V7,0,IF(J7=V7,O7/H7-AE7-ROUNDDOWN(L7/H7*AD7,0)*(V7-1),IF(AND(AE7&gt;0,AF7=0),AE7,IF(L7=O7+H7,AF7+AG7-AF7/V7*(V7-1),AF7/V7))))</f>
        <v>#VALUE!</v>
      </c>
      <c r="BE7" s="118" t="e">
        <f t="shared" ref="BE7:BE70" si="46">ROUNDDOWN(IF(X7&gt;5,0,IF(X7=0,IF((AN7+AO7+AR7)/W7=AV7,AV7,IF(AP7=0,IF(AO7=0,AV7+AR7,AO7),0)),IF(X7=5,L7/H7-AQ7-ROUNDUP((((L7/H7-AQ7)-1)/5),0)*4-1,IF(AND(0&lt;X7,X7&lt;5),ROUNDUP((((L7/H7-AQ7)-1)/5),0),0)))),0)</f>
        <v>#DIV/0!</v>
      </c>
      <c r="BL7" s="194"/>
      <c r="BM7" s="194"/>
      <c r="BN7" s="194"/>
      <c r="BO7" s="194"/>
    </row>
    <row r="8" spans="1:69" ht="32.25" customHeight="1">
      <c r="A8" s="80"/>
      <c r="B8" s="254"/>
      <c r="C8" s="255"/>
      <c r="D8" s="71"/>
      <c r="E8" s="261" t="str">
        <f>IFERROR(INDEX((科目別集計!$B$27:$C$36),MATCH(F8,科目別集計!$C$27:$C$36,0),1),"")</f>
        <v/>
      </c>
      <c r="F8" s="71"/>
      <c r="G8" s="68"/>
      <c r="H8" s="234"/>
      <c r="I8" s="234"/>
      <c r="J8" s="233"/>
      <c r="K8" s="173" t="str">
        <f t="shared" si="0"/>
        <v/>
      </c>
      <c r="L8" s="66"/>
      <c r="M8" s="91">
        <f t="shared" si="17"/>
        <v>0</v>
      </c>
      <c r="N8" s="81">
        <f t="shared" si="18"/>
        <v>0</v>
      </c>
      <c r="O8" s="173">
        <f t="shared" si="19"/>
        <v>0</v>
      </c>
      <c r="P8" s="91">
        <f t="shared" si="20"/>
        <v>0</v>
      </c>
      <c r="Q8" s="260"/>
      <c r="R8" s="88"/>
      <c r="S8" s="72"/>
      <c r="T8" s="72">
        <f>IFERROR(VLOOKUP(F8,科目別集計!C$5:F$42,4,0),0)</f>
        <v>0</v>
      </c>
      <c r="U8" s="106">
        <f t="shared" si="21"/>
        <v>3</v>
      </c>
      <c r="V8" s="72" t="e">
        <f t="shared" si="22"/>
        <v>#VALUE!</v>
      </c>
      <c r="W8" s="109" t="e">
        <f t="shared" si="23"/>
        <v>#DIV/0!</v>
      </c>
      <c r="X8" s="109" t="e">
        <f t="shared" si="24"/>
        <v>#DIV/0!</v>
      </c>
      <c r="Y8" s="105" t="e">
        <f>VLOOKUP($J8,ritsu!$L$5:$N$53,2,FALSE)</f>
        <v>#N/A</v>
      </c>
      <c r="Z8" s="105" t="e">
        <f>VLOOKUP($J8,ritsu!$L$5:$N$53,3,FALSE)</f>
        <v>#N/A</v>
      </c>
      <c r="AB8" s="105" t="e">
        <f t="shared" si="25"/>
        <v>#N/A</v>
      </c>
      <c r="AC8" s="107" t="e">
        <f t="shared" si="26"/>
        <v>#N/A</v>
      </c>
      <c r="AD8" s="105" t="e">
        <f t="shared" si="27"/>
        <v>#N/A</v>
      </c>
      <c r="AE8" s="135" t="e">
        <f t="shared" si="28"/>
        <v>#DIV/0!</v>
      </c>
      <c r="AF8" s="136" t="e">
        <f t="shared" si="29"/>
        <v>#VALUE!</v>
      </c>
      <c r="AG8" s="135" t="e">
        <f t="shared" si="30"/>
        <v>#DIV/0!</v>
      </c>
      <c r="AH8" s="117" t="e">
        <f t="shared" si="31"/>
        <v>#DIV/0!</v>
      </c>
      <c r="AI8" s="108" t="e">
        <f t="shared" si="32"/>
        <v>#DIV/0!</v>
      </c>
      <c r="AJ8" s="108" t="e">
        <f t="shared" si="33"/>
        <v>#DIV/0!</v>
      </c>
      <c r="AK8" s="108" t="e">
        <f t="shared" si="34"/>
        <v>#DIV/0!</v>
      </c>
      <c r="AL8" s="130" t="e">
        <f t="shared" si="35"/>
        <v>#DIV/0!</v>
      </c>
      <c r="AM8" s="130" t="e">
        <f t="shared" si="36"/>
        <v>#DIV/0!</v>
      </c>
      <c r="AN8" s="133" t="e">
        <f t="shared" si="37"/>
        <v>#DIV/0!</v>
      </c>
      <c r="AO8" s="133" t="e">
        <f t="shared" si="38"/>
        <v>#DIV/0!</v>
      </c>
      <c r="AP8" s="130" t="e">
        <f t="shared" si="39"/>
        <v>#DIV/0!</v>
      </c>
      <c r="AQ8" s="131" t="e">
        <f t="shared" si="40"/>
        <v>#DIV/0!</v>
      </c>
      <c r="AR8" s="134" t="e">
        <f t="shared" si="41"/>
        <v>#DIV/0!</v>
      </c>
      <c r="AS8" s="134" t="e">
        <f t="shared" si="42"/>
        <v>#DIV/0!</v>
      </c>
      <c r="AU8" s="129" t="e">
        <f t="shared" si="43"/>
        <v>#DIV/0!</v>
      </c>
      <c r="AV8" s="131" t="e">
        <f t="shared" si="44"/>
        <v>#DIV/0!</v>
      </c>
      <c r="AW8" s="132"/>
      <c r="AX8" s="131"/>
      <c r="AY8" s="131"/>
      <c r="AZ8" s="131"/>
      <c r="BD8" s="195" t="e">
        <f t="shared" si="45"/>
        <v>#VALUE!</v>
      </c>
      <c r="BE8" s="118" t="e">
        <f t="shared" si="46"/>
        <v>#DIV/0!</v>
      </c>
      <c r="BL8" s="194"/>
      <c r="BM8" s="194"/>
      <c r="BN8" s="194"/>
      <c r="BO8" s="194"/>
    </row>
    <row r="9" spans="1:69" ht="32.25" customHeight="1">
      <c r="A9" s="80"/>
      <c r="B9" s="254"/>
      <c r="C9" s="255"/>
      <c r="D9" s="71"/>
      <c r="E9" s="261" t="str">
        <f>IFERROR(INDEX((科目別集計!$B$27:$C$36),MATCH(F9,科目別集計!$C$27:$C$36,0),1),"")</f>
        <v/>
      </c>
      <c r="F9" s="71"/>
      <c r="G9" s="68"/>
      <c r="H9" s="234"/>
      <c r="I9" s="234"/>
      <c r="J9" s="233"/>
      <c r="K9" s="173" t="str">
        <f t="shared" si="0"/>
        <v/>
      </c>
      <c r="L9" s="66"/>
      <c r="M9" s="91">
        <f t="shared" si="17"/>
        <v>0</v>
      </c>
      <c r="N9" s="81">
        <f t="shared" si="18"/>
        <v>0</v>
      </c>
      <c r="O9" s="173">
        <f t="shared" si="19"/>
        <v>0</v>
      </c>
      <c r="P9" s="91">
        <f t="shared" si="20"/>
        <v>0</v>
      </c>
      <c r="Q9" s="260"/>
      <c r="R9" s="88"/>
      <c r="S9" s="72"/>
      <c r="T9" s="72">
        <f>IFERROR(VLOOKUP(F9,科目別集計!C$5:F$42,4,0),0)</f>
        <v>0</v>
      </c>
      <c r="U9" s="106">
        <f t="shared" si="21"/>
        <v>3</v>
      </c>
      <c r="V9" s="72" t="e">
        <f t="shared" si="22"/>
        <v>#VALUE!</v>
      </c>
      <c r="W9" s="109" t="e">
        <f t="shared" si="23"/>
        <v>#DIV/0!</v>
      </c>
      <c r="X9" s="109" t="e">
        <f t="shared" si="24"/>
        <v>#DIV/0!</v>
      </c>
      <c r="Y9" s="105" t="e">
        <f>VLOOKUP($J9,ritsu!$L$5:$N$53,2,FALSE)</f>
        <v>#N/A</v>
      </c>
      <c r="Z9" s="105" t="e">
        <f>VLOOKUP($J9,ritsu!$L$5:$N$53,3,FALSE)</f>
        <v>#N/A</v>
      </c>
      <c r="AB9" s="105" t="e">
        <f t="shared" si="25"/>
        <v>#N/A</v>
      </c>
      <c r="AC9" s="107" t="e">
        <f t="shared" si="26"/>
        <v>#N/A</v>
      </c>
      <c r="AD9" s="105" t="e">
        <f t="shared" si="27"/>
        <v>#N/A</v>
      </c>
      <c r="AE9" s="135" t="e">
        <f t="shared" si="28"/>
        <v>#DIV/0!</v>
      </c>
      <c r="AF9" s="136" t="e">
        <f t="shared" si="29"/>
        <v>#VALUE!</v>
      </c>
      <c r="AG9" s="135" t="e">
        <f t="shared" si="30"/>
        <v>#DIV/0!</v>
      </c>
      <c r="AH9" s="117" t="e">
        <f t="shared" si="31"/>
        <v>#DIV/0!</v>
      </c>
      <c r="AI9" s="108" t="e">
        <f t="shared" si="32"/>
        <v>#DIV/0!</v>
      </c>
      <c r="AJ9" s="108" t="e">
        <f t="shared" si="33"/>
        <v>#DIV/0!</v>
      </c>
      <c r="AK9" s="108" t="e">
        <f t="shared" si="34"/>
        <v>#DIV/0!</v>
      </c>
      <c r="AL9" s="130" t="e">
        <f t="shared" si="35"/>
        <v>#DIV/0!</v>
      </c>
      <c r="AM9" s="130" t="e">
        <f t="shared" si="36"/>
        <v>#DIV/0!</v>
      </c>
      <c r="AN9" s="133" t="e">
        <f t="shared" si="37"/>
        <v>#DIV/0!</v>
      </c>
      <c r="AO9" s="133" t="e">
        <f t="shared" si="38"/>
        <v>#DIV/0!</v>
      </c>
      <c r="AP9" s="130" t="e">
        <f t="shared" si="39"/>
        <v>#DIV/0!</v>
      </c>
      <c r="AQ9" s="131" t="e">
        <f t="shared" si="40"/>
        <v>#DIV/0!</v>
      </c>
      <c r="AR9" s="134" t="e">
        <f t="shared" si="41"/>
        <v>#DIV/0!</v>
      </c>
      <c r="AS9" s="134" t="e">
        <f t="shared" si="42"/>
        <v>#DIV/0!</v>
      </c>
      <c r="AU9" s="129" t="e">
        <f t="shared" si="43"/>
        <v>#DIV/0!</v>
      </c>
      <c r="AV9" s="131" t="e">
        <f t="shared" si="44"/>
        <v>#DIV/0!</v>
      </c>
      <c r="AW9" s="132"/>
      <c r="AX9" s="131"/>
      <c r="AY9" s="131"/>
      <c r="AZ9" s="131"/>
      <c r="BD9" s="195" t="e">
        <f t="shared" si="45"/>
        <v>#VALUE!</v>
      </c>
      <c r="BE9" s="118" t="e">
        <f t="shared" si="46"/>
        <v>#DIV/0!</v>
      </c>
      <c r="BL9" s="194"/>
      <c r="BM9" s="194"/>
      <c r="BN9" s="194"/>
      <c r="BO9" s="194"/>
    </row>
    <row r="10" spans="1:69" ht="32.25" customHeight="1">
      <c r="A10" s="80"/>
      <c r="B10" s="256"/>
      <c r="C10" s="257"/>
      <c r="D10" s="71"/>
      <c r="E10" s="261" t="str">
        <f>IFERROR(INDEX((科目別集計!$B$27:$C$36),MATCH(F10,科目別集計!$C$27:$C$36,0),1),"")</f>
        <v/>
      </c>
      <c r="F10" s="71"/>
      <c r="G10" s="68"/>
      <c r="H10" s="234"/>
      <c r="I10" s="235"/>
      <c r="J10" s="233"/>
      <c r="K10" s="173" t="str">
        <f t="shared" si="0"/>
        <v/>
      </c>
      <c r="L10" s="66"/>
      <c r="M10" s="91">
        <f t="shared" si="17"/>
        <v>0</v>
      </c>
      <c r="N10" s="81">
        <f t="shared" si="18"/>
        <v>0</v>
      </c>
      <c r="O10" s="173">
        <f t="shared" si="19"/>
        <v>0</v>
      </c>
      <c r="P10" s="91">
        <f t="shared" si="20"/>
        <v>0</v>
      </c>
      <c r="Q10" s="260"/>
      <c r="R10" s="88"/>
      <c r="S10" s="72"/>
      <c r="T10" s="72">
        <f>IFERROR(VLOOKUP(F10,科目別集計!C$5:F$42,4,0),0)</f>
        <v>0</v>
      </c>
      <c r="U10" s="106">
        <f t="shared" si="21"/>
        <v>3</v>
      </c>
      <c r="V10" s="72" t="e">
        <f t="shared" si="22"/>
        <v>#VALUE!</v>
      </c>
      <c r="W10" s="109" t="e">
        <f t="shared" si="23"/>
        <v>#DIV/0!</v>
      </c>
      <c r="X10" s="109" t="e">
        <f t="shared" si="24"/>
        <v>#DIV/0!</v>
      </c>
      <c r="Y10" s="105" t="e">
        <f>VLOOKUP($J10,ritsu!$L$5:$N$53,2,FALSE)</f>
        <v>#N/A</v>
      </c>
      <c r="Z10" s="105" t="e">
        <f>VLOOKUP($J10,ritsu!$L$5:$N$53,3,FALSE)</f>
        <v>#N/A</v>
      </c>
      <c r="AB10" s="105" t="e">
        <f t="shared" si="25"/>
        <v>#N/A</v>
      </c>
      <c r="AC10" s="107" t="e">
        <f t="shared" si="26"/>
        <v>#N/A</v>
      </c>
      <c r="AD10" s="105" t="e">
        <f t="shared" si="27"/>
        <v>#N/A</v>
      </c>
      <c r="AE10" s="135" t="e">
        <f t="shared" si="28"/>
        <v>#DIV/0!</v>
      </c>
      <c r="AF10" s="136" t="e">
        <f t="shared" si="29"/>
        <v>#VALUE!</v>
      </c>
      <c r="AG10" s="135" t="e">
        <f t="shared" si="30"/>
        <v>#DIV/0!</v>
      </c>
      <c r="AH10" s="117" t="e">
        <f t="shared" si="31"/>
        <v>#DIV/0!</v>
      </c>
      <c r="AI10" s="108" t="e">
        <f t="shared" si="32"/>
        <v>#DIV/0!</v>
      </c>
      <c r="AJ10" s="108" t="e">
        <f t="shared" si="33"/>
        <v>#DIV/0!</v>
      </c>
      <c r="AK10" s="108" t="e">
        <f t="shared" si="34"/>
        <v>#DIV/0!</v>
      </c>
      <c r="AL10" s="130" t="e">
        <f t="shared" si="35"/>
        <v>#DIV/0!</v>
      </c>
      <c r="AM10" s="130" t="e">
        <f t="shared" si="36"/>
        <v>#DIV/0!</v>
      </c>
      <c r="AN10" s="133" t="e">
        <f t="shared" si="37"/>
        <v>#DIV/0!</v>
      </c>
      <c r="AO10" s="133" t="e">
        <f t="shared" si="38"/>
        <v>#DIV/0!</v>
      </c>
      <c r="AP10" s="130" t="e">
        <f t="shared" si="39"/>
        <v>#DIV/0!</v>
      </c>
      <c r="AQ10" s="131" t="e">
        <f t="shared" si="40"/>
        <v>#DIV/0!</v>
      </c>
      <c r="AR10" s="134" t="e">
        <f t="shared" si="41"/>
        <v>#DIV/0!</v>
      </c>
      <c r="AS10" s="134" t="e">
        <f t="shared" si="42"/>
        <v>#DIV/0!</v>
      </c>
      <c r="AU10" s="129" t="e">
        <f t="shared" si="43"/>
        <v>#DIV/0!</v>
      </c>
      <c r="AV10" s="131" t="e">
        <f t="shared" si="44"/>
        <v>#DIV/0!</v>
      </c>
      <c r="AW10" s="132"/>
      <c r="AX10" s="131"/>
      <c r="AY10" s="131"/>
      <c r="AZ10" s="131"/>
      <c r="BD10" s="195" t="e">
        <f t="shared" si="45"/>
        <v>#VALUE!</v>
      </c>
      <c r="BE10" s="118" t="e">
        <f t="shared" si="46"/>
        <v>#DIV/0!</v>
      </c>
      <c r="BL10" s="194"/>
      <c r="BM10" s="194"/>
      <c r="BN10" s="194"/>
      <c r="BO10" s="194"/>
    </row>
    <row r="11" spans="1:69" ht="32.25" customHeight="1">
      <c r="A11" s="80"/>
      <c r="B11" s="256"/>
      <c r="C11" s="257"/>
      <c r="D11" s="71"/>
      <c r="E11" s="261" t="str">
        <f>IFERROR(INDEX((科目別集計!$B$27:$C$36),MATCH(F11,科目別集計!$C$27:$C$36,0),1),"")</f>
        <v/>
      </c>
      <c r="F11" s="71"/>
      <c r="G11" s="68"/>
      <c r="H11" s="234"/>
      <c r="I11" s="235"/>
      <c r="J11" s="233"/>
      <c r="K11" s="173" t="str">
        <f t="shared" si="0"/>
        <v/>
      </c>
      <c r="L11" s="66"/>
      <c r="M11" s="91">
        <f t="shared" si="17"/>
        <v>0</v>
      </c>
      <c r="N11" s="81">
        <f t="shared" si="18"/>
        <v>0</v>
      </c>
      <c r="O11" s="173">
        <f t="shared" si="19"/>
        <v>0</v>
      </c>
      <c r="P11" s="91">
        <f t="shared" si="20"/>
        <v>0</v>
      </c>
      <c r="Q11" s="260"/>
      <c r="R11" s="88"/>
      <c r="S11" s="72"/>
      <c r="T11" s="72">
        <f>IFERROR(VLOOKUP(F11,科目別集計!C$5:F$42,4,0),0)</f>
        <v>0</v>
      </c>
      <c r="U11" s="106">
        <f t="shared" si="21"/>
        <v>3</v>
      </c>
      <c r="V11" s="72" t="e">
        <f t="shared" si="22"/>
        <v>#VALUE!</v>
      </c>
      <c r="W11" s="109" t="e">
        <f t="shared" si="23"/>
        <v>#DIV/0!</v>
      </c>
      <c r="X11" s="109" t="e">
        <f t="shared" si="24"/>
        <v>#DIV/0!</v>
      </c>
      <c r="Y11" s="105" t="e">
        <f>VLOOKUP($J11,ritsu!$L$5:$N$53,2,FALSE)</f>
        <v>#N/A</v>
      </c>
      <c r="Z11" s="105" t="e">
        <f>VLOOKUP($J11,ritsu!$L$5:$N$53,3,FALSE)</f>
        <v>#N/A</v>
      </c>
      <c r="AB11" s="105" t="e">
        <f t="shared" si="25"/>
        <v>#N/A</v>
      </c>
      <c r="AC11" s="107" t="e">
        <f t="shared" si="26"/>
        <v>#N/A</v>
      </c>
      <c r="AD11" s="105" t="e">
        <f t="shared" si="27"/>
        <v>#N/A</v>
      </c>
      <c r="AE11" s="135" t="e">
        <f t="shared" si="28"/>
        <v>#DIV/0!</v>
      </c>
      <c r="AF11" s="136" t="e">
        <f t="shared" si="29"/>
        <v>#VALUE!</v>
      </c>
      <c r="AG11" s="135" t="e">
        <f t="shared" si="30"/>
        <v>#DIV/0!</v>
      </c>
      <c r="AH11" s="117" t="e">
        <f t="shared" si="31"/>
        <v>#DIV/0!</v>
      </c>
      <c r="AI11" s="108" t="e">
        <f t="shared" si="32"/>
        <v>#DIV/0!</v>
      </c>
      <c r="AJ11" s="108" t="e">
        <f t="shared" si="33"/>
        <v>#DIV/0!</v>
      </c>
      <c r="AK11" s="108" t="e">
        <f t="shared" si="34"/>
        <v>#DIV/0!</v>
      </c>
      <c r="AL11" s="130" t="e">
        <f t="shared" si="35"/>
        <v>#DIV/0!</v>
      </c>
      <c r="AM11" s="130" t="e">
        <f t="shared" si="36"/>
        <v>#DIV/0!</v>
      </c>
      <c r="AN11" s="133" t="e">
        <f t="shared" si="37"/>
        <v>#DIV/0!</v>
      </c>
      <c r="AO11" s="133" t="e">
        <f t="shared" si="38"/>
        <v>#DIV/0!</v>
      </c>
      <c r="AP11" s="130" t="e">
        <f t="shared" si="39"/>
        <v>#DIV/0!</v>
      </c>
      <c r="AQ11" s="131" t="e">
        <f t="shared" si="40"/>
        <v>#DIV/0!</v>
      </c>
      <c r="AR11" s="134" t="e">
        <f t="shared" si="41"/>
        <v>#DIV/0!</v>
      </c>
      <c r="AS11" s="134" t="e">
        <f t="shared" si="42"/>
        <v>#DIV/0!</v>
      </c>
      <c r="AU11" s="129" t="e">
        <f t="shared" si="43"/>
        <v>#DIV/0!</v>
      </c>
      <c r="AV11" s="131" t="e">
        <f t="shared" si="44"/>
        <v>#DIV/0!</v>
      </c>
      <c r="AW11" s="132"/>
      <c r="AX11" s="131"/>
      <c r="AY11" s="131"/>
      <c r="AZ11" s="131"/>
      <c r="BD11" s="195" t="e">
        <f t="shared" si="45"/>
        <v>#VALUE!</v>
      </c>
      <c r="BE11" s="118" t="e">
        <f t="shared" si="46"/>
        <v>#DIV/0!</v>
      </c>
      <c r="BL11" s="194"/>
      <c r="BM11" s="194"/>
      <c r="BN11" s="194"/>
      <c r="BO11" s="194"/>
    </row>
    <row r="12" spans="1:69" ht="32.25" customHeight="1">
      <c r="A12" s="80"/>
      <c r="B12" s="256"/>
      <c r="C12" s="257"/>
      <c r="D12" s="71"/>
      <c r="E12" s="261" t="str">
        <f>IFERROR(INDEX((科目別集計!$B$27:$C$36),MATCH(F12,科目別集計!$C$27:$C$36,0),1),"")</f>
        <v/>
      </c>
      <c r="F12" s="71"/>
      <c r="G12" s="68"/>
      <c r="H12" s="234"/>
      <c r="I12" s="235"/>
      <c r="J12" s="233"/>
      <c r="K12" s="173" t="str">
        <f t="shared" si="0"/>
        <v/>
      </c>
      <c r="L12" s="66"/>
      <c r="M12" s="91">
        <f t="shared" si="17"/>
        <v>0</v>
      </c>
      <c r="N12" s="81">
        <f t="shared" si="18"/>
        <v>0</v>
      </c>
      <c r="O12" s="173">
        <f t="shared" si="19"/>
        <v>0</v>
      </c>
      <c r="P12" s="91">
        <f t="shared" si="20"/>
        <v>0</v>
      </c>
      <c r="Q12" s="260"/>
      <c r="R12" s="88"/>
      <c r="S12" s="72"/>
      <c r="T12" s="72">
        <f>IFERROR(VLOOKUP(F12,科目別集計!C$5:F$42,4,0),0)</f>
        <v>0</v>
      </c>
      <c r="U12" s="106">
        <f t="shared" si="21"/>
        <v>3</v>
      </c>
      <c r="V12" s="72" t="e">
        <f t="shared" si="22"/>
        <v>#VALUE!</v>
      </c>
      <c r="W12" s="109" t="e">
        <f t="shared" si="23"/>
        <v>#DIV/0!</v>
      </c>
      <c r="X12" s="109" t="e">
        <f t="shared" si="24"/>
        <v>#DIV/0!</v>
      </c>
      <c r="Y12" s="105" t="e">
        <f>VLOOKUP($J12,ritsu!$L$5:$N$53,2,FALSE)</f>
        <v>#N/A</v>
      </c>
      <c r="Z12" s="105" t="e">
        <f>VLOOKUP($J12,ritsu!$L$5:$N$53,3,FALSE)</f>
        <v>#N/A</v>
      </c>
      <c r="AB12" s="105" t="e">
        <f t="shared" si="25"/>
        <v>#N/A</v>
      </c>
      <c r="AC12" s="107" t="e">
        <f t="shared" si="26"/>
        <v>#N/A</v>
      </c>
      <c r="AD12" s="105" t="e">
        <f t="shared" si="27"/>
        <v>#N/A</v>
      </c>
      <c r="AE12" s="135" t="e">
        <f t="shared" si="28"/>
        <v>#DIV/0!</v>
      </c>
      <c r="AF12" s="136" t="e">
        <f t="shared" si="29"/>
        <v>#VALUE!</v>
      </c>
      <c r="AG12" s="135" t="e">
        <f t="shared" si="30"/>
        <v>#DIV/0!</v>
      </c>
      <c r="AH12" s="117" t="e">
        <f t="shared" si="31"/>
        <v>#DIV/0!</v>
      </c>
      <c r="AI12" s="108" t="e">
        <f t="shared" si="32"/>
        <v>#DIV/0!</v>
      </c>
      <c r="AJ12" s="108" t="e">
        <f t="shared" si="33"/>
        <v>#DIV/0!</v>
      </c>
      <c r="AK12" s="108" t="e">
        <f t="shared" si="34"/>
        <v>#DIV/0!</v>
      </c>
      <c r="AL12" s="130" t="e">
        <f t="shared" si="35"/>
        <v>#DIV/0!</v>
      </c>
      <c r="AM12" s="130" t="e">
        <f t="shared" si="36"/>
        <v>#DIV/0!</v>
      </c>
      <c r="AN12" s="133" t="e">
        <f t="shared" si="37"/>
        <v>#DIV/0!</v>
      </c>
      <c r="AO12" s="133" t="e">
        <f t="shared" si="38"/>
        <v>#DIV/0!</v>
      </c>
      <c r="AP12" s="130" t="e">
        <f t="shared" si="39"/>
        <v>#DIV/0!</v>
      </c>
      <c r="AQ12" s="131" t="e">
        <f t="shared" si="40"/>
        <v>#DIV/0!</v>
      </c>
      <c r="AR12" s="134" t="e">
        <f t="shared" si="41"/>
        <v>#DIV/0!</v>
      </c>
      <c r="AS12" s="134" t="e">
        <f t="shared" si="42"/>
        <v>#DIV/0!</v>
      </c>
      <c r="AU12" s="129" t="e">
        <f t="shared" si="43"/>
        <v>#DIV/0!</v>
      </c>
      <c r="AV12" s="131" t="e">
        <f t="shared" si="44"/>
        <v>#DIV/0!</v>
      </c>
      <c r="AW12" s="132"/>
      <c r="AX12" s="131"/>
      <c r="AY12" s="131"/>
      <c r="AZ12" s="131"/>
      <c r="BD12" s="195" t="e">
        <f t="shared" si="45"/>
        <v>#VALUE!</v>
      </c>
      <c r="BE12" s="118" t="e">
        <f t="shared" si="46"/>
        <v>#DIV/0!</v>
      </c>
      <c r="BL12" s="194"/>
      <c r="BM12" s="194"/>
      <c r="BN12" s="194"/>
      <c r="BO12" s="194"/>
    </row>
    <row r="13" spans="1:69" ht="32.25" customHeight="1">
      <c r="A13" s="80"/>
      <c r="B13" s="256"/>
      <c r="C13" s="257"/>
      <c r="D13" s="71"/>
      <c r="E13" s="261" t="str">
        <f>IFERROR(INDEX((科目別集計!$B$27:$C$36),MATCH(F13,科目別集計!$C$27:$C$36,0),1),"")</f>
        <v/>
      </c>
      <c r="F13" s="71"/>
      <c r="G13" s="68"/>
      <c r="H13" s="234"/>
      <c r="I13" s="235"/>
      <c r="J13" s="233"/>
      <c r="K13" s="173" t="str">
        <f t="shared" si="0"/>
        <v/>
      </c>
      <c r="L13" s="66"/>
      <c r="M13" s="91">
        <f t="shared" si="17"/>
        <v>0</v>
      </c>
      <c r="N13" s="81">
        <f t="shared" si="18"/>
        <v>0</v>
      </c>
      <c r="O13" s="173">
        <f t="shared" si="19"/>
        <v>0</v>
      </c>
      <c r="P13" s="91">
        <f t="shared" si="20"/>
        <v>0</v>
      </c>
      <c r="Q13" s="260"/>
      <c r="R13" s="88"/>
      <c r="S13" s="72"/>
      <c r="T13" s="72">
        <f>IFERROR(VLOOKUP(F13,科目別集計!C$5:F$42,4,0),0)</f>
        <v>0</v>
      </c>
      <c r="U13" s="106">
        <f t="shared" si="21"/>
        <v>3</v>
      </c>
      <c r="V13" s="72" t="e">
        <f t="shared" si="22"/>
        <v>#VALUE!</v>
      </c>
      <c r="W13" s="109" t="e">
        <f t="shared" si="23"/>
        <v>#DIV/0!</v>
      </c>
      <c r="X13" s="109" t="e">
        <f t="shared" si="24"/>
        <v>#DIV/0!</v>
      </c>
      <c r="Y13" s="105" t="e">
        <f>VLOOKUP($J13,ritsu!$L$5:$N$53,2,FALSE)</f>
        <v>#N/A</v>
      </c>
      <c r="Z13" s="105" t="e">
        <f>VLOOKUP($J13,ritsu!$L$5:$N$53,3,FALSE)</f>
        <v>#N/A</v>
      </c>
      <c r="AB13" s="105" t="e">
        <f t="shared" si="25"/>
        <v>#N/A</v>
      </c>
      <c r="AC13" s="107" t="e">
        <f t="shared" si="26"/>
        <v>#N/A</v>
      </c>
      <c r="AD13" s="105" t="e">
        <f t="shared" si="27"/>
        <v>#N/A</v>
      </c>
      <c r="AE13" s="135" t="e">
        <f t="shared" si="28"/>
        <v>#DIV/0!</v>
      </c>
      <c r="AF13" s="136" t="e">
        <f t="shared" si="29"/>
        <v>#VALUE!</v>
      </c>
      <c r="AG13" s="135" t="e">
        <f t="shared" si="30"/>
        <v>#DIV/0!</v>
      </c>
      <c r="AH13" s="117" t="e">
        <f t="shared" si="31"/>
        <v>#DIV/0!</v>
      </c>
      <c r="AI13" s="108" t="e">
        <f t="shared" si="32"/>
        <v>#DIV/0!</v>
      </c>
      <c r="AJ13" s="108" t="e">
        <f t="shared" si="33"/>
        <v>#DIV/0!</v>
      </c>
      <c r="AK13" s="108" t="e">
        <f t="shared" si="34"/>
        <v>#DIV/0!</v>
      </c>
      <c r="AL13" s="130" t="e">
        <f t="shared" si="35"/>
        <v>#DIV/0!</v>
      </c>
      <c r="AM13" s="130" t="e">
        <f t="shared" si="36"/>
        <v>#DIV/0!</v>
      </c>
      <c r="AN13" s="133" t="e">
        <f t="shared" si="37"/>
        <v>#DIV/0!</v>
      </c>
      <c r="AO13" s="133" t="e">
        <f t="shared" si="38"/>
        <v>#DIV/0!</v>
      </c>
      <c r="AP13" s="130" t="e">
        <f t="shared" si="39"/>
        <v>#DIV/0!</v>
      </c>
      <c r="AQ13" s="131" t="e">
        <f t="shared" si="40"/>
        <v>#DIV/0!</v>
      </c>
      <c r="AR13" s="134" t="e">
        <f t="shared" si="41"/>
        <v>#DIV/0!</v>
      </c>
      <c r="AS13" s="134" t="e">
        <f t="shared" si="42"/>
        <v>#DIV/0!</v>
      </c>
      <c r="AU13" s="129" t="e">
        <f t="shared" si="43"/>
        <v>#DIV/0!</v>
      </c>
      <c r="AV13" s="131" t="e">
        <f t="shared" si="44"/>
        <v>#DIV/0!</v>
      </c>
      <c r="AW13" s="132"/>
      <c r="AX13" s="131"/>
      <c r="AY13" s="131"/>
      <c r="AZ13" s="131"/>
      <c r="BD13" s="195" t="e">
        <f t="shared" si="45"/>
        <v>#VALUE!</v>
      </c>
      <c r="BE13" s="118" t="e">
        <f t="shared" si="46"/>
        <v>#DIV/0!</v>
      </c>
      <c r="BL13" s="194"/>
      <c r="BM13" s="194"/>
      <c r="BN13" s="194"/>
      <c r="BO13" s="194"/>
    </row>
    <row r="14" spans="1:69" ht="32.25" customHeight="1">
      <c r="A14" s="80"/>
      <c r="B14" s="256"/>
      <c r="C14" s="257"/>
      <c r="D14" s="71"/>
      <c r="E14" s="261" t="str">
        <f>IFERROR(INDEX((科目別集計!$B$27:$C$36),MATCH(F14,科目別集計!$C$27:$C$36,0),1),"")</f>
        <v/>
      </c>
      <c r="F14" s="71"/>
      <c r="G14" s="68"/>
      <c r="H14" s="234"/>
      <c r="I14" s="235"/>
      <c r="J14" s="233"/>
      <c r="K14" s="173" t="str">
        <f t="shared" si="0"/>
        <v/>
      </c>
      <c r="L14" s="66"/>
      <c r="M14" s="91">
        <f t="shared" si="17"/>
        <v>0</v>
      </c>
      <c r="N14" s="81">
        <f t="shared" si="18"/>
        <v>0</v>
      </c>
      <c r="O14" s="173">
        <f t="shared" si="19"/>
        <v>0</v>
      </c>
      <c r="P14" s="91">
        <f t="shared" si="20"/>
        <v>0</v>
      </c>
      <c r="Q14" s="260"/>
      <c r="R14" s="88"/>
      <c r="S14" s="72"/>
      <c r="T14" s="72">
        <f>IFERROR(VLOOKUP(F14,科目別集計!C$5:F$42,4,0),0)</f>
        <v>0</v>
      </c>
      <c r="U14" s="106">
        <f t="shared" si="21"/>
        <v>3</v>
      </c>
      <c r="V14" s="72" t="e">
        <f t="shared" si="22"/>
        <v>#VALUE!</v>
      </c>
      <c r="W14" s="109" t="e">
        <f t="shared" si="23"/>
        <v>#DIV/0!</v>
      </c>
      <c r="X14" s="109" t="e">
        <f t="shared" si="24"/>
        <v>#DIV/0!</v>
      </c>
      <c r="Y14" s="105" t="e">
        <f>VLOOKUP($J14,ritsu!$L$5:$N$53,2,FALSE)</f>
        <v>#N/A</v>
      </c>
      <c r="Z14" s="105" t="e">
        <f>VLOOKUP($J14,ritsu!$L$5:$N$53,3,FALSE)</f>
        <v>#N/A</v>
      </c>
      <c r="AB14" s="105" t="e">
        <f t="shared" si="25"/>
        <v>#N/A</v>
      </c>
      <c r="AC14" s="107" t="e">
        <f t="shared" si="26"/>
        <v>#N/A</v>
      </c>
      <c r="AD14" s="105" t="e">
        <f t="shared" si="27"/>
        <v>#N/A</v>
      </c>
      <c r="AE14" s="135" t="e">
        <f t="shared" si="28"/>
        <v>#DIV/0!</v>
      </c>
      <c r="AF14" s="136" t="e">
        <f t="shared" si="29"/>
        <v>#VALUE!</v>
      </c>
      <c r="AG14" s="135" t="e">
        <f t="shared" si="30"/>
        <v>#DIV/0!</v>
      </c>
      <c r="AH14" s="117" t="e">
        <f t="shared" si="31"/>
        <v>#DIV/0!</v>
      </c>
      <c r="AI14" s="108" t="e">
        <f t="shared" si="32"/>
        <v>#DIV/0!</v>
      </c>
      <c r="AJ14" s="108" t="e">
        <f t="shared" si="33"/>
        <v>#DIV/0!</v>
      </c>
      <c r="AK14" s="108" t="e">
        <f t="shared" si="34"/>
        <v>#DIV/0!</v>
      </c>
      <c r="AL14" s="130" t="e">
        <f t="shared" si="35"/>
        <v>#DIV/0!</v>
      </c>
      <c r="AM14" s="130" t="e">
        <f t="shared" si="36"/>
        <v>#DIV/0!</v>
      </c>
      <c r="AN14" s="133" t="e">
        <f t="shared" si="37"/>
        <v>#DIV/0!</v>
      </c>
      <c r="AO14" s="133" t="e">
        <f t="shared" si="38"/>
        <v>#DIV/0!</v>
      </c>
      <c r="AP14" s="130" t="e">
        <f t="shared" si="39"/>
        <v>#DIV/0!</v>
      </c>
      <c r="AQ14" s="131" t="e">
        <f t="shared" si="40"/>
        <v>#DIV/0!</v>
      </c>
      <c r="AR14" s="134" t="e">
        <f t="shared" si="41"/>
        <v>#DIV/0!</v>
      </c>
      <c r="AS14" s="134" t="e">
        <f t="shared" si="42"/>
        <v>#DIV/0!</v>
      </c>
      <c r="AU14" s="129" t="e">
        <f t="shared" si="43"/>
        <v>#DIV/0!</v>
      </c>
      <c r="AV14" s="131" t="e">
        <f t="shared" si="44"/>
        <v>#DIV/0!</v>
      </c>
      <c r="AW14" s="132"/>
      <c r="AX14" s="131"/>
      <c r="AY14" s="131"/>
      <c r="AZ14" s="131"/>
      <c r="BD14" s="195" t="e">
        <f t="shared" si="45"/>
        <v>#VALUE!</v>
      </c>
      <c r="BE14" s="118" t="e">
        <f t="shared" si="46"/>
        <v>#DIV/0!</v>
      </c>
      <c r="BL14" s="194"/>
      <c r="BM14" s="194"/>
      <c r="BN14" s="194"/>
      <c r="BO14" s="194"/>
    </row>
    <row r="15" spans="1:69" ht="32.25" customHeight="1">
      <c r="A15" s="80"/>
      <c r="B15" s="258"/>
      <c r="C15" s="254"/>
      <c r="D15" s="71"/>
      <c r="E15" s="261" t="str">
        <f>IFERROR(INDEX((科目別集計!$B$27:$C$36),MATCH(F15,科目別集計!$C$27:$C$36,0),1),"")</f>
        <v/>
      </c>
      <c r="F15" s="71"/>
      <c r="G15" s="68"/>
      <c r="H15" s="234"/>
      <c r="I15" s="235"/>
      <c r="J15" s="233"/>
      <c r="K15" s="173" t="str">
        <f t="shared" si="0"/>
        <v/>
      </c>
      <c r="L15" s="66"/>
      <c r="M15" s="91">
        <f t="shared" si="17"/>
        <v>0</v>
      </c>
      <c r="N15" s="81">
        <f t="shared" si="18"/>
        <v>0</v>
      </c>
      <c r="O15" s="173">
        <f t="shared" si="19"/>
        <v>0</v>
      </c>
      <c r="P15" s="91">
        <f t="shared" si="20"/>
        <v>0</v>
      </c>
      <c r="Q15" s="260"/>
      <c r="R15" s="88"/>
      <c r="S15" s="72"/>
      <c r="T15" s="72">
        <f>IFERROR(VLOOKUP(F15,科目別集計!C$5:F$42,4,0),0)</f>
        <v>0</v>
      </c>
      <c r="U15" s="106">
        <f t="shared" si="21"/>
        <v>3</v>
      </c>
      <c r="V15" s="72" t="e">
        <f t="shared" si="22"/>
        <v>#VALUE!</v>
      </c>
      <c r="W15" s="109" t="e">
        <f t="shared" si="23"/>
        <v>#DIV/0!</v>
      </c>
      <c r="X15" s="109" t="e">
        <f t="shared" si="24"/>
        <v>#DIV/0!</v>
      </c>
      <c r="Y15" s="105" t="e">
        <f>VLOOKUP($J15,ritsu!$L$5:$N$53,2,FALSE)</f>
        <v>#N/A</v>
      </c>
      <c r="Z15" s="105" t="e">
        <f>VLOOKUP($J15,ritsu!$L$5:$N$53,3,FALSE)</f>
        <v>#N/A</v>
      </c>
      <c r="AB15" s="105" t="e">
        <f t="shared" si="25"/>
        <v>#N/A</v>
      </c>
      <c r="AC15" s="107" t="e">
        <f t="shared" si="26"/>
        <v>#N/A</v>
      </c>
      <c r="AD15" s="105" t="e">
        <f t="shared" si="27"/>
        <v>#N/A</v>
      </c>
      <c r="AE15" s="135" t="e">
        <f t="shared" si="28"/>
        <v>#DIV/0!</v>
      </c>
      <c r="AF15" s="136" t="e">
        <f t="shared" si="29"/>
        <v>#VALUE!</v>
      </c>
      <c r="AG15" s="135" t="e">
        <f t="shared" si="30"/>
        <v>#DIV/0!</v>
      </c>
      <c r="AH15" s="117" t="e">
        <f t="shared" si="31"/>
        <v>#DIV/0!</v>
      </c>
      <c r="AI15" s="108" t="e">
        <f t="shared" si="32"/>
        <v>#DIV/0!</v>
      </c>
      <c r="AJ15" s="108" t="e">
        <f t="shared" si="33"/>
        <v>#DIV/0!</v>
      </c>
      <c r="AK15" s="108" t="e">
        <f t="shared" si="34"/>
        <v>#DIV/0!</v>
      </c>
      <c r="AL15" s="130" t="e">
        <f t="shared" si="35"/>
        <v>#DIV/0!</v>
      </c>
      <c r="AM15" s="130" t="e">
        <f t="shared" si="36"/>
        <v>#DIV/0!</v>
      </c>
      <c r="AN15" s="133" t="e">
        <f t="shared" si="37"/>
        <v>#DIV/0!</v>
      </c>
      <c r="AO15" s="133" t="e">
        <f t="shared" si="38"/>
        <v>#DIV/0!</v>
      </c>
      <c r="AP15" s="130" t="e">
        <f t="shared" si="39"/>
        <v>#DIV/0!</v>
      </c>
      <c r="AQ15" s="131" t="e">
        <f t="shared" si="40"/>
        <v>#DIV/0!</v>
      </c>
      <c r="AR15" s="134" t="e">
        <f t="shared" si="41"/>
        <v>#DIV/0!</v>
      </c>
      <c r="AS15" s="134" t="e">
        <f t="shared" si="42"/>
        <v>#DIV/0!</v>
      </c>
      <c r="AU15" s="129" t="e">
        <f t="shared" si="43"/>
        <v>#DIV/0!</v>
      </c>
      <c r="AV15" s="131" t="e">
        <f t="shared" si="44"/>
        <v>#DIV/0!</v>
      </c>
      <c r="AW15" s="132"/>
      <c r="AX15" s="131"/>
      <c r="AY15" s="131"/>
      <c r="AZ15" s="131"/>
      <c r="BD15" s="195" t="e">
        <f t="shared" si="45"/>
        <v>#VALUE!</v>
      </c>
      <c r="BE15" s="118" t="e">
        <f t="shared" si="46"/>
        <v>#DIV/0!</v>
      </c>
      <c r="BL15" s="194"/>
      <c r="BM15" s="194"/>
      <c r="BN15" s="194"/>
      <c r="BO15" s="194"/>
    </row>
    <row r="16" spans="1:69" ht="32.25" customHeight="1">
      <c r="A16" s="80"/>
      <c r="B16" s="258"/>
      <c r="C16" s="254"/>
      <c r="D16" s="71"/>
      <c r="E16" s="261" t="str">
        <f>IFERROR(INDEX((科目別集計!$B$27:$C$36),MATCH(F16,科目別集計!$C$27:$C$36,0),1),"")</f>
        <v/>
      </c>
      <c r="F16" s="71"/>
      <c r="G16" s="68"/>
      <c r="H16" s="234"/>
      <c r="I16" s="235"/>
      <c r="J16" s="233"/>
      <c r="K16" s="173" t="str">
        <f t="shared" si="0"/>
        <v/>
      </c>
      <c r="L16" s="66"/>
      <c r="M16" s="91">
        <f t="shared" si="17"/>
        <v>0</v>
      </c>
      <c r="N16" s="81">
        <f t="shared" si="18"/>
        <v>0</v>
      </c>
      <c r="O16" s="173">
        <f t="shared" si="19"/>
        <v>0</v>
      </c>
      <c r="P16" s="91">
        <f t="shared" si="20"/>
        <v>0</v>
      </c>
      <c r="Q16" s="260"/>
      <c r="R16" s="88"/>
      <c r="S16" s="72"/>
      <c r="T16" s="72">
        <f>IFERROR(VLOOKUP(F16,科目別集計!C$5:F$42,4,0),0)</f>
        <v>0</v>
      </c>
      <c r="U16" s="106">
        <f t="shared" si="21"/>
        <v>3</v>
      </c>
      <c r="V16" s="72" t="e">
        <f t="shared" si="22"/>
        <v>#VALUE!</v>
      </c>
      <c r="W16" s="109" t="e">
        <f t="shared" si="23"/>
        <v>#DIV/0!</v>
      </c>
      <c r="X16" s="109" t="e">
        <f t="shared" si="24"/>
        <v>#DIV/0!</v>
      </c>
      <c r="Y16" s="105" t="e">
        <f>VLOOKUP($J16,ritsu!$L$5:$N$53,2,FALSE)</f>
        <v>#N/A</v>
      </c>
      <c r="Z16" s="105" t="e">
        <f>VLOOKUP($J16,ritsu!$L$5:$N$53,3,FALSE)</f>
        <v>#N/A</v>
      </c>
      <c r="AB16" s="105" t="e">
        <f t="shared" si="25"/>
        <v>#N/A</v>
      </c>
      <c r="AC16" s="107" t="e">
        <f t="shared" si="26"/>
        <v>#N/A</v>
      </c>
      <c r="AD16" s="105" t="e">
        <f t="shared" si="27"/>
        <v>#N/A</v>
      </c>
      <c r="AE16" s="135" t="e">
        <f t="shared" si="28"/>
        <v>#DIV/0!</v>
      </c>
      <c r="AF16" s="136" t="e">
        <f t="shared" si="29"/>
        <v>#VALUE!</v>
      </c>
      <c r="AG16" s="135" t="e">
        <f t="shared" si="30"/>
        <v>#DIV/0!</v>
      </c>
      <c r="AH16" s="117" t="e">
        <f t="shared" si="31"/>
        <v>#DIV/0!</v>
      </c>
      <c r="AI16" s="108" t="e">
        <f t="shared" si="32"/>
        <v>#DIV/0!</v>
      </c>
      <c r="AJ16" s="108" t="e">
        <f t="shared" si="33"/>
        <v>#DIV/0!</v>
      </c>
      <c r="AK16" s="108" t="e">
        <f t="shared" si="34"/>
        <v>#DIV/0!</v>
      </c>
      <c r="AL16" s="130" t="e">
        <f t="shared" si="35"/>
        <v>#DIV/0!</v>
      </c>
      <c r="AM16" s="130" t="e">
        <f t="shared" si="36"/>
        <v>#DIV/0!</v>
      </c>
      <c r="AN16" s="133" t="e">
        <f t="shared" si="37"/>
        <v>#DIV/0!</v>
      </c>
      <c r="AO16" s="133" t="e">
        <f t="shared" si="38"/>
        <v>#DIV/0!</v>
      </c>
      <c r="AP16" s="130" t="e">
        <f t="shared" si="39"/>
        <v>#DIV/0!</v>
      </c>
      <c r="AQ16" s="131" t="e">
        <f t="shared" si="40"/>
        <v>#DIV/0!</v>
      </c>
      <c r="AR16" s="134" t="e">
        <f t="shared" si="41"/>
        <v>#DIV/0!</v>
      </c>
      <c r="AS16" s="134" t="e">
        <f t="shared" si="42"/>
        <v>#DIV/0!</v>
      </c>
      <c r="AU16" s="129" t="e">
        <f t="shared" si="43"/>
        <v>#DIV/0!</v>
      </c>
      <c r="AV16" s="131" t="e">
        <f t="shared" si="44"/>
        <v>#DIV/0!</v>
      </c>
      <c r="AW16" s="132"/>
      <c r="AX16" s="131"/>
      <c r="AY16" s="131"/>
      <c r="AZ16" s="131"/>
      <c r="BD16" s="195" t="e">
        <f t="shared" si="45"/>
        <v>#VALUE!</v>
      </c>
      <c r="BE16" s="118" t="e">
        <f t="shared" si="46"/>
        <v>#DIV/0!</v>
      </c>
      <c r="BL16" s="194"/>
      <c r="BM16" s="194"/>
      <c r="BN16" s="194"/>
      <c r="BO16" s="194"/>
    </row>
    <row r="17" spans="1:67" ht="32.25" customHeight="1">
      <c r="A17" s="80"/>
      <c r="B17" s="258"/>
      <c r="C17" s="254"/>
      <c r="D17" s="71"/>
      <c r="E17" s="261" t="str">
        <f>IFERROR(INDEX((科目別集計!$B$27:$C$36),MATCH(F17,科目別集計!$C$27:$C$36,0),1),"")</f>
        <v/>
      </c>
      <c r="F17" s="71"/>
      <c r="G17" s="68"/>
      <c r="H17" s="234"/>
      <c r="I17" s="235"/>
      <c r="J17" s="233"/>
      <c r="K17" s="173" t="str">
        <f t="shared" si="0"/>
        <v/>
      </c>
      <c r="L17" s="66"/>
      <c r="M17" s="91">
        <f t="shared" si="17"/>
        <v>0</v>
      </c>
      <c r="N17" s="81">
        <f t="shared" si="18"/>
        <v>0</v>
      </c>
      <c r="O17" s="173">
        <f t="shared" si="19"/>
        <v>0</v>
      </c>
      <c r="P17" s="91">
        <f t="shared" si="20"/>
        <v>0</v>
      </c>
      <c r="Q17" s="260"/>
      <c r="R17" s="88"/>
      <c r="S17" s="72"/>
      <c r="T17" s="72">
        <f>IFERROR(VLOOKUP(F17,科目別集計!C$5:F$42,4,0),0)</f>
        <v>0</v>
      </c>
      <c r="U17" s="106">
        <f t="shared" si="21"/>
        <v>3</v>
      </c>
      <c r="V17" s="72" t="e">
        <f t="shared" si="22"/>
        <v>#VALUE!</v>
      </c>
      <c r="W17" s="109" t="e">
        <f t="shared" si="23"/>
        <v>#DIV/0!</v>
      </c>
      <c r="X17" s="109" t="e">
        <f t="shared" si="24"/>
        <v>#DIV/0!</v>
      </c>
      <c r="Y17" s="105" t="e">
        <f>VLOOKUP($J17,ritsu!$L$5:$N$53,2,FALSE)</f>
        <v>#N/A</v>
      </c>
      <c r="Z17" s="105" t="e">
        <f>VLOOKUP($J17,ritsu!$L$5:$N$53,3,FALSE)</f>
        <v>#N/A</v>
      </c>
      <c r="AB17" s="105" t="e">
        <f t="shared" si="25"/>
        <v>#N/A</v>
      </c>
      <c r="AC17" s="107" t="e">
        <f t="shared" si="26"/>
        <v>#N/A</v>
      </c>
      <c r="AD17" s="105" t="e">
        <f t="shared" si="27"/>
        <v>#N/A</v>
      </c>
      <c r="AE17" s="135" t="e">
        <f t="shared" si="28"/>
        <v>#DIV/0!</v>
      </c>
      <c r="AF17" s="136" t="e">
        <f t="shared" si="29"/>
        <v>#VALUE!</v>
      </c>
      <c r="AG17" s="135" t="e">
        <f t="shared" si="30"/>
        <v>#DIV/0!</v>
      </c>
      <c r="AH17" s="117" t="e">
        <f t="shared" si="31"/>
        <v>#DIV/0!</v>
      </c>
      <c r="AI17" s="108" t="e">
        <f t="shared" si="32"/>
        <v>#DIV/0!</v>
      </c>
      <c r="AJ17" s="108" t="e">
        <f t="shared" si="33"/>
        <v>#DIV/0!</v>
      </c>
      <c r="AK17" s="108" t="e">
        <f t="shared" si="34"/>
        <v>#DIV/0!</v>
      </c>
      <c r="AL17" s="130" t="e">
        <f t="shared" si="35"/>
        <v>#DIV/0!</v>
      </c>
      <c r="AM17" s="130" t="e">
        <f t="shared" si="36"/>
        <v>#DIV/0!</v>
      </c>
      <c r="AN17" s="133" t="e">
        <f t="shared" si="37"/>
        <v>#DIV/0!</v>
      </c>
      <c r="AO17" s="133" t="e">
        <f t="shared" si="38"/>
        <v>#DIV/0!</v>
      </c>
      <c r="AP17" s="130" t="e">
        <f t="shared" si="39"/>
        <v>#DIV/0!</v>
      </c>
      <c r="AQ17" s="131" t="e">
        <f t="shared" si="40"/>
        <v>#DIV/0!</v>
      </c>
      <c r="AR17" s="134" t="e">
        <f t="shared" si="41"/>
        <v>#DIV/0!</v>
      </c>
      <c r="AS17" s="134" t="e">
        <f t="shared" si="42"/>
        <v>#DIV/0!</v>
      </c>
      <c r="AU17" s="129" t="e">
        <f t="shared" si="43"/>
        <v>#DIV/0!</v>
      </c>
      <c r="AV17" s="131" t="e">
        <f t="shared" si="44"/>
        <v>#DIV/0!</v>
      </c>
      <c r="AW17" s="132"/>
      <c r="AX17" s="131"/>
      <c r="AY17" s="131"/>
      <c r="AZ17" s="131"/>
      <c r="BD17" s="195" t="e">
        <f t="shared" si="45"/>
        <v>#VALUE!</v>
      </c>
      <c r="BE17" s="118" t="e">
        <f t="shared" si="46"/>
        <v>#DIV/0!</v>
      </c>
      <c r="BL17" s="194"/>
      <c r="BM17" s="194"/>
      <c r="BN17" s="194"/>
      <c r="BO17" s="194"/>
    </row>
    <row r="18" spans="1:67" ht="32.25" customHeight="1">
      <c r="A18" s="80"/>
      <c r="B18" s="258"/>
      <c r="C18" s="254"/>
      <c r="D18" s="71"/>
      <c r="E18" s="261" t="str">
        <f>IFERROR(INDEX((科目別集計!$B$27:$C$36),MATCH(F18,科目別集計!$C$27:$C$36,0),1),"")</f>
        <v/>
      </c>
      <c r="F18" s="71"/>
      <c r="G18" s="68"/>
      <c r="H18" s="234"/>
      <c r="I18" s="235"/>
      <c r="J18" s="233"/>
      <c r="K18" s="173" t="str">
        <f t="shared" si="0"/>
        <v/>
      </c>
      <c r="L18" s="66"/>
      <c r="M18" s="91">
        <f t="shared" si="17"/>
        <v>0</v>
      </c>
      <c r="N18" s="81">
        <f t="shared" si="18"/>
        <v>0</v>
      </c>
      <c r="O18" s="173">
        <f t="shared" si="19"/>
        <v>0</v>
      </c>
      <c r="P18" s="91">
        <f t="shared" si="20"/>
        <v>0</v>
      </c>
      <c r="Q18" s="260"/>
      <c r="R18" s="88"/>
      <c r="S18" s="72"/>
      <c r="T18" s="72">
        <f>IFERROR(VLOOKUP(F18,科目別集計!C$5:F$42,4,0),0)</f>
        <v>0</v>
      </c>
      <c r="U18" s="106">
        <f t="shared" si="21"/>
        <v>3</v>
      </c>
      <c r="V18" s="72" t="e">
        <f t="shared" si="22"/>
        <v>#VALUE!</v>
      </c>
      <c r="W18" s="109" t="e">
        <f t="shared" si="23"/>
        <v>#DIV/0!</v>
      </c>
      <c r="X18" s="109" t="e">
        <f t="shared" si="24"/>
        <v>#DIV/0!</v>
      </c>
      <c r="Y18" s="105" t="e">
        <f>VLOOKUP($J18,ritsu!$L$5:$N$53,2,FALSE)</f>
        <v>#N/A</v>
      </c>
      <c r="Z18" s="105" t="e">
        <f>VLOOKUP($J18,ritsu!$L$5:$N$53,3,FALSE)</f>
        <v>#N/A</v>
      </c>
      <c r="AB18" s="105" t="e">
        <f t="shared" si="25"/>
        <v>#N/A</v>
      </c>
      <c r="AC18" s="107" t="e">
        <f t="shared" si="26"/>
        <v>#N/A</v>
      </c>
      <c r="AD18" s="105" t="e">
        <f t="shared" si="27"/>
        <v>#N/A</v>
      </c>
      <c r="AE18" s="135" t="e">
        <f t="shared" si="28"/>
        <v>#DIV/0!</v>
      </c>
      <c r="AF18" s="136" t="e">
        <f t="shared" si="29"/>
        <v>#VALUE!</v>
      </c>
      <c r="AG18" s="135" t="e">
        <f t="shared" si="30"/>
        <v>#DIV/0!</v>
      </c>
      <c r="AH18" s="117" t="e">
        <f t="shared" si="31"/>
        <v>#DIV/0!</v>
      </c>
      <c r="AI18" s="108" t="e">
        <f t="shared" si="32"/>
        <v>#DIV/0!</v>
      </c>
      <c r="AJ18" s="108" t="e">
        <f t="shared" si="33"/>
        <v>#DIV/0!</v>
      </c>
      <c r="AK18" s="108" t="e">
        <f t="shared" si="34"/>
        <v>#DIV/0!</v>
      </c>
      <c r="AL18" s="130" t="e">
        <f t="shared" si="35"/>
        <v>#DIV/0!</v>
      </c>
      <c r="AM18" s="130" t="e">
        <f t="shared" si="36"/>
        <v>#DIV/0!</v>
      </c>
      <c r="AN18" s="133" t="e">
        <f t="shared" si="37"/>
        <v>#DIV/0!</v>
      </c>
      <c r="AO18" s="133" t="e">
        <f t="shared" si="38"/>
        <v>#DIV/0!</v>
      </c>
      <c r="AP18" s="130" t="e">
        <f t="shared" si="39"/>
        <v>#DIV/0!</v>
      </c>
      <c r="AQ18" s="131" t="e">
        <f t="shared" si="40"/>
        <v>#DIV/0!</v>
      </c>
      <c r="AR18" s="134" t="e">
        <f t="shared" si="41"/>
        <v>#DIV/0!</v>
      </c>
      <c r="AS18" s="134" t="e">
        <f t="shared" si="42"/>
        <v>#DIV/0!</v>
      </c>
      <c r="AU18" s="129" t="e">
        <f t="shared" si="43"/>
        <v>#DIV/0!</v>
      </c>
      <c r="AV18" s="131" t="e">
        <f t="shared" si="44"/>
        <v>#DIV/0!</v>
      </c>
      <c r="AW18" s="132"/>
      <c r="AX18" s="131"/>
      <c r="AY18" s="131"/>
      <c r="AZ18" s="131"/>
      <c r="BD18" s="195" t="e">
        <f t="shared" si="45"/>
        <v>#VALUE!</v>
      </c>
      <c r="BE18" s="118" t="e">
        <f t="shared" si="46"/>
        <v>#DIV/0!</v>
      </c>
      <c r="BL18" s="194"/>
      <c r="BM18" s="194"/>
      <c r="BN18" s="194"/>
      <c r="BO18" s="194"/>
    </row>
    <row r="19" spans="1:67" ht="32.25" customHeight="1">
      <c r="A19" s="80"/>
      <c r="B19" s="258"/>
      <c r="C19" s="254"/>
      <c r="D19" s="71"/>
      <c r="E19" s="261" t="str">
        <f>IFERROR(INDEX((科目別集計!$B$27:$C$36),MATCH(F19,科目別集計!$C$27:$C$36,0),1),"")</f>
        <v/>
      </c>
      <c r="F19" s="71"/>
      <c r="G19" s="68"/>
      <c r="H19" s="234"/>
      <c r="I19" s="235"/>
      <c r="J19" s="233"/>
      <c r="K19" s="173" t="str">
        <f t="shared" si="0"/>
        <v/>
      </c>
      <c r="L19" s="66"/>
      <c r="M19" s="91">
        <f t="shared" si="17"/>
        <v>0</v>
      </c>
      <c r="N19" s="81">
        <f t="shared" si="18"/>
        <v>0</v>
      </c>
      <c r="O19" s="173">
        <f t="shared" si="19"/>
        <v>0</v>
      </c>
      <c r="P19" s="91">
        <f t="shared" si="20"/>
        <v>0</v>
      </c>
      <c r="Q19" s="260"/>
      <c r="R19" s="88"/>
      <c r="S19" s="72"/>
      <c r="T19" s="72">
        <f>IFERROR(VLOOKUP(F19,科目別集計!C$5:F$42,4,0),0)</f>
        <v>0</v>
      </c>
      <c r="U19" s="106">
        <f t="shared" si="21"/>
        <v>3</v>
      </c>
      <c r="V19" s="72" t="e">
        <f t="shared" si="22"/>
        <v>#VALUE!</v>
      </c>
      <c r="W19" s="109" t="e">
        <f t="shared" si="23"/>
        <v>#DIV/0!</v>
      </c>
      <c r="X19" s="109" t="e">
        <f t="shared" si="24"/>
        <v>#DIV/0!</v>
      </c>
      <c r="Y19" s="105" t="e">
        <f>VLOOKUP($J19,ritsu!$L$5:$N$53,2,FALSE)</f>
        <v>#N/A</v>
      </c>
      <c r="Z19" s="105" t="e">
        <f>VLOOKUP($J19,ritsu!$L$5:$N$53,3,FALSE)</f>
        <v>#N/A</v>
      </c>
      <c r="AB19" s="105" t="e">
        <f t="shared" si="25"/>
        <v>#N/A</v>
      </c>
      <c r="AC19" s="107" t="e">
        <f t="shared" si="26"/>
        <v>#N/A</v>
      </c>
      <c r="AD19" s="105" t="e">
        <f t="shared" si="27"/>
        <v>#N/A</v>
      </c>
      <c r="AE19" s="135" t="e">
        <f t="shared" si="28"/>
        <v>#DIV/0!</v>
      </c>
      <c r="AF19" s="136" t="e">
        <f t="shared" si="29"/>
        <v>#VALUE!</v>
      </c>
      <c r="AG19" s="135" t="e">
        <f t="shared" si="30"/>
        <v>#DIV/0!</v>
      </c>
      <c r="AH19" s="117" t="e">
        <f t="shared" si="31"/>
        <v>#DIV/0!</v>
      </c>
      <c r="AI19" s="108" t="e">
        <f t="shared" si="32"/>
        <v>#DIV/0!</v>
      </c>
      <c r="AJ19" s="108" t="e">
        <f t="shared" si="33"/>
        <v>#DIV/0!</v>
      </c>
      <c r="AK19" s="108" t="e">
        <f t="shared" si="34"/>
        <v>#DIV/0!</v>
      </c>
      <c r="AL19" s="130" t="e">
        <f t="shared" si="35"/>
        <v>#DIV/0!</v>
      </c>
      <c r="AM19" s="130" t="e">
        <f t="shared" si="36"/>
        <v>#DIV/0!</v>
      </c>
      <c r="AN19" s="133" t="e">
        <f t="shared" si="37"/>
        <v>#DIV/0!</v>
      </c>
      <c r="AO19" s="133" t="e">
        <f t="shared" si="38"/>
        <v>#DIV/0!</v>
      </c>
      <c r="AP19" s="130" t="e">
        <f t="shared" si="39"/>
        <v>#DIV/0!</v>
      </c>
      <c r="AQ19" s="131" t="e">
        <f t="shared" si="40"/>
        <v>#DIV/0!</v>
      </c>
      <c r="AR19" s="134" t="e">
        <f t="shared" si="41"/>
        <v>#DIV/0!</v>
      </c>
      <c r="AS19" s="134" t="e">
        <f t="shared" si="42"/>
        <v>#DIV/0!</v>
      </c>
      <c r="AU19" s="129" t="e">
        <f t="shared" si="43"/>
        <v>#DIV/0!</v>
      </c>
      <c r="AV19" s="131" t="e">
        <f t="shared" si="44"/>
        <v>#DIV/0!</v>
      </c>
      <c r="AW19" s="132"/>
      <c r="AX19" s="131"/>
      <c r="AY19" s="131"/>
      <c r="AZ19" s="131"/>
      <c r="BD19" s="195" t="e">
        <f t="shared" si="45"/>
        <v>#VALUE!</v>
      </c>
      <c r="BE19" s="118" t="e">
        <f t="shared" si="46"/>
        <v>#DIV/0!</v>
      </c>
      <c r="BL19" s="194"/>
      <c r="BM19" s="194"/>
      <c r="BN19" s="194"/>
      <c r="BO19" s="194"/>
    </row>
    <row r="20" spans="1:67" ht="32.25" customHeight="1">
      <c r="A20" s="80"/>
      <c r="B20" s="258"/>
      <c r="C20" s="254"/>
      <c r="D20" s="71"/>
      <c r="E20" s="261" t="str">
        <f>IFERROR(INDEX((科目別集計!$B$27:$C$36),MATCH(F20,科目別集計!$C$27:$C$36,0),1),"")</f>
        <v/>
      </c>
      <c r="F20" s="71"/>
      <c r="G20" s="68"/>
      <c r="H20" s="234"/>
      <c r="I20" s="235"/>
      <c r="J20" s="233"/>
      <c r="K20" s="173" t="str">
        <f t="shared" si="0"/>
        <v/>
      </c>
      <c r="L20" s="66"/>
      <c r="M20" s="91">
        <f t="shared" si="17"/>
        <v>0</v>
      </c>
      <c r="N20" s="81">
        <f t="shared" si="18"/>
        <v>0</v>
      </c>
      <c r="O20" s="173">
        <f t="shared" si="19"/>
        <v>0</v>
      </c>
      <c r="P20" s="91">
        <f t="shared" si="20"/>
        <v>0</v>
      </c>
      <c r="Q20" s="260"/>
      <c r="R20" s="88"/>
      <c r="S20" s="72"/>
      <c r="T20" s="72">
        <f>IFERROR(VLOOKUP(F20,科目別集計!C$5:F$42,4,0),0)</f>
        <v>0</v>
      </c>
      <c r="U20" s="106">
        <f t="shared" si="21"/>
        <v>3</v>
      </c>
      <c r="V20" s="72" t="e">
        <f t="shared" si="22"/>
        <v>#VALUE!</v>
      </c>
      <c r="W20" s="109" t="e">
        <f t="shared" si="23"/>
        <v>#DIV/0!</v>
      </c>
      <c r="X20" s="109" t="e">
        <f t="shared" si="24"/>
        <v>#DIV/0!</v>
      </c>
      <c r="Y20" s="105" t="e">
        <f>VLOOKUP($J20,ritsu!$L$5:$N$53,2,FALSE)</f>
        <v>#N/A</v>
      </c>
      <c r="Z20" s="105" t="e">
        <f>VLOOKUP($J20,ritsu!$L$5:$N$53,3,FALSE)</f>
        <v>#N/A</v>
      </c>
      <c r="AB20" s="105" t="e">
        <f t="shared" si="25"/>
        <v>#N/A</v>
      </c>
      <c r="AC20" s="107" t="e">
        <f t="shared" si="26"/>
        <v>#N/A</v>
      </c>
      <c r="AD20" s="105" t="e">
        <f t="shared" si="27"/>
        <v>#N/A</v>
      </c>
      <c r="AE20" s="135" t="e">
        <f t="shared" si="28"/>
        <v>#DIV/0!</v>
      </c>
      <c r="AF20" s="136" t="e">
        <f t="shared" si="29"/>
        <v>#VALUE!</v>
      </c>
      <c r="AG20" s="135" t="e">
        <f t="shared" si="30"/>
        <v>#DIV/0!</v>
      </c>
      <c r="AH20" s="117" t="e">
        <f t="shared" si="31"/>
        <v>#DIV/0!</v>
      </c>
      <c r="AI20" s="108" t="e">
        <f t="shared" si="32"/>
        <v>#DIV/0!</v>
      </c>
      <c r="AJ20" s="108" t="e">
        <f t="shared" si="33"/>
        <v>#DIV/0!</v>
      </c>
      <c r="AK20" s="108" t="e">
        <f t="shared" si="34"/>
        <v>#DIV/0!</v>
      </c>
      <c r="AL20" s="130" t="e">
        <f t="shared" si="35"/>
        <v>#DIV/0!</v>
      </c>
      <c r="AM20" s="130" t="e">
        <f t="shared" si="36"/>
        <v>#DIV/0!</v>
      </c>
      <c r="AN20" s="133" t="e">
        <f t="shared" si="37"/>
        <v>#DIV/0!</v>
      </c>
      <c r="AO20" s="133" t="e">
        <f t="shared" si="38"/>
        <v>#DIV/0!</v>
      </c>
      <c r="AP20" s="130" t="e">
        <f t="shared" si="39"/>
        <v>#DIV/0!</v>
      </c>
      <c r="AQ20" s="131" t="e">
        <f t="shared" si="40"/>
        <v>#DIV/0!</v>
      </c>
      <c r="AR20" s="134" t="e">
        <f t="shared" si="41"/>
        <v>#DIV/0!</v>
      </c>
      <c r="AS20" s="134" t="e">
        <f t="shared" si="42"/>
        <v>#DIV/0!</v>
      </c>
      <c r="AU20" s="129" t="e">
        <f t="shared" si="43"/>
        <v>#DIV/0!</v>
      </c>
      <c r="AV20" s="131" t="e">
        <f t="shared" si="44"/>
        <v>#DIV/0!</v>
      </c>
      <c r="AW20" s="132"/>
      <c r="AX20" s="131"/>
      <c r="AY20" s="131"/>
      <c r="AZ20" s="131"/>
      <c r="BD20" s="195" t="e">
        <f t="shared" si="45"/>
        <v>#VALUE!</v>
      </c>
      <c r="BE20" s="118" t="e">
        <f t="shared" si="46"/>
        <v>#DIV/0!</v>
      </c>
      <c r="BL20" s="194"/>
      <c r="BM20" s="194"/>
      <c r="BN20" s="194"/>
      <c r="BO20" s="194"/>
    </row>
    <row r="21" spans="1:67" ht="32.25" customHeight="1">
      <c r="A21" s="80"/>
      <c r="B21" s="258"/>
      <c r="C21" s="254"/>
      <c r="D21" s="71"/>
      <c r="E21" s="261" t="str">
        <f>IFERROR(INDEX((科目別集計!$B$27:$C$36),MATCH(F21,科目別集計!$C$27:$C$36,0),1),"")</f>
        <v/>
      </c>
      <c r="F21" s="71"/>
      <c r="G21" s="68"/>
      <c r="H21" s="234"/>
      <c r="I21" s="235"/>
      <c r="J21" s="233"/>
      <c r="K21" s="173" t="str">
        <f t="shared" si="0"/>
        <v/>
      </c>
      <c r="L21" s="66"/>
      <c r="M21" s="91">
        <f t="shared" ref="M21" si="47">N21+P21</f>
        <v>0</v>
      </c>
      <c r="N21" s="81">
        <f t="shared" si="18"/>
        <v>0</v>
      </c>
      <c r="O21" s="173">
        <f t="shared" si="19"/>
        <v>0</v>
      </c>
      <c r="P21" s="91">
        <f t="shared" ref="P21" si="48">L21-O21</f>
        <v>0</v>
      </c>
      <c r="Q21" s="260"/>
      <c r="R21" s="88"/>
      <c r="S21" s="72"/>
      <c r="T21" s="72">
        <f>IFERROR(VLOOKUP(F21,科目別集計!C$5:F$42,4,0),0)</f>
        <v>0</v>
      </c>
      <c r="U21" s="106">
        <f t="shared" si="21"/>
        <v>3</v>
      </c>
      <c r="V21" s="72" t="e">
        <f t="shared" si="22"/>
        <v>#VALUE!</v>
      </c>
      <c r="W21" s="109" t="e">
        <f t="shared" si="23"/>
        <v>#DIV/0!</v>
      </c>
      <c r="X21" s="109" t="e">
        <f t="shared" si="24"/>
        <v>#DIV/0!</v>
      </c>
      <c r="Y21" s="105" t="e">
        <f>VLOOKUP($J21,ritsu!$L$5:$N$53,2,FALSE)</f>
        <v>#N/A</v>
      </c>
      <c r="Z21" s="105" t="e">
        <f>VLOOKUP($J21,ritsu!$L$5:$N$53,3,FALSE)</f>
        <v>#N/A</v>
      </c>
      <c r="AB21" s="105" t="e">
        <f t="shared" si="25"/>
        <v>#N/A</v>
      </c>
      <c r="AC21" s="107" t="e">
        <f t="shared" si="26"/>
        <v>#N/A</v>
      </c>
      <c r="AD21" s="105" t="e">
        <f t="shared" si="27"/>
        <v>#N/A</v>
      </c>
      <c r="AE21" s="135" t="e">
        <f t="shared" si="28"/>
        <v>#DIV/0!</v>
      </c>
      <c r="AF21" s="136" t="e">
        <f t="shared" si="29"/>
        <v>#VALUE!</v>
      </c>
      <c r="AG21" s="135" t="e">
        <f t="shared" si="30"/>
        <v>#DIV/0!</v>
      </c>
      <c r="AH21" s="117" t="e">
        <f t="shared" si="31"/>
        <v>#DIV/0!</v>
      </c>
      <c r="AI21" s="108" t="e">
        <f t="shared" si="32"/>
        <v>#DIV/0!</v>
      </c>
      <c r="AJ21" s="108" t="e">
        <f t="shared" si="33"/>
        <v>#DIV/0!</v>
      </c>
      <c r="AK21" s="108" t="e">
        <f t="shared" si="34"/>
        <v>#DIV/0!</v>
      </c>
      <c r="AL21" s="130" t="e">
        <f t="shared" si="35"/>
        <v>#DIV/0!</v>
      </c>
      <c r="AM21" s="130" t="e">
        <f t="shared" si="36"/>
        <v>#DIV/0!</v>
      </c>
      <c r="AN21" s="133" t="e">
        <f t="shared" si="37"/>
        <v>#DIV/0!</v>
      </c>
      <c r="AO21" s="133" t="e">
        <f t="shared" si="38"/>
        <v>#DIV/0!</v>
      </c>
      <c r="AP21" s="130" t="e">
        <f t="shared" si="39"/>
        <v>#DIV/0!</v>
      </c>
      <c r="AQ21" s="131" t="e">
        <f t="shared" si="40"/>
        <v>#DIV/0!</v>
      </c>
      <c r="AR21" s="134" t="e">
        <f t="shared" si="41"/>
        <v>#DIV/0!</v>
      </c>
      <c r="AS21" s="134" t="e">
        <f t="shared" si="42"/>
        <v>#DIV/0!</v>
      </c>
      <c r="AU21" s="129" t="e">
        <f t="shared" si="43"/>
        <v>#DIV/0!</v>
      </c>
      <c r="AV21" s="131" t="e">
        <f t="shared" si="44"/>
        <v>#DIV/0!</v>
      </c>
      <c r="AW21" s="132"/>
      <c r="AX21" s="131"/>
      <c r="AY21" s="131"/>
      <c r="AZ21" s="131"/>
      <c r="BD21" s="195" t="e">
        <f t="shared" si="45"/>
        <v>#VALUE!</v>
      </c>
      <c r="BE21" s="118" t="e">
        <f t="shared" si="46"/>
        <v>#DIV/0!</v>
      </c>
      <c r="BL21" s="194"/>
      <c r="BM21" s="194"/>
      <c r="BN21" s="194"/>
      <c r="BO21" s="194"/>
    </row>
    <row r="22" spans="1:67" ht="32.25" customHeight="1">
      <c r="A22" s="80"/>
      <c r="B22" s="254"/>
      <c r="C22" s="255"/>
      <c r="D22" s="71"/>
      <c r="E22" s="261" t="str">
        <f>IFERROR(INDEX((科目別集計!$B$27:$C$36),MATCH(F22,科目別集計!$C$27:$C$36,0),1),"")</f>
        <v/>
      </c>
      <c r="F22" s="71"/>
      <c r="G22" s="68"/>
      <c r="H22" s="234"/>
      <c r="I22" s="234"/>
      <c r="J22" s="233"/>
      <c r="K22" s="173" t="str">
        <f t="shared" si="0"/>
        <v/>
      </c>
      <c r="L22" s="66"/>
      <c r="M22" s="91">
        <f t="shared" si="17"/>
        <v>0</v>
      </c>
      <c r="N22" s="81">
        <f t="shared" si="18"/>
        <v>0</v>
      </c>
      <c r="O22" s="173">
        <f t="shared" si="19"/>
        <v>0</v>
      </c>
      <c r="P22" s="91">
        <f t="shared" ref="P22:P35" si="49">L22-O22</f>
        <v>0</v>
      </c>
      <c r="Q22" s="260"/>
      <c r="R22" s="88"/>
      <c r="S22" s="72"/>
      <c r="T22" s="72">
        <f>IFERROR(VLOOKUP(F22,科目別集計!C$5:F$42,4,0),0)</f>
        <v>0</v>
      </c>
      <c r="U22" s="106">
        <f t="shared" si="21"/>
        <v>3</v>
      </c>
      <c r="V22" s="72" t="e">
        <f t="shared" si="22"/>
        <v>#VALUE!</v>
      </c>
      <c r="W22" s="109" t="e">
        <f t="shared" si="23"/>
        <v>#DIV/0!</v>
      </c>
      <c r="X22" s="109" t="e">
        <f t="shared" si="24"/>
        <v>#DIV/0!</v>
      </c>
      <c r="Y22" s="105" t="e">
        <f>VLOOKUP($J22,ritsu!$L$5:$N$53,2,FALSE)</f>
        <v>#N/A</v>
      </c>
      <c r="Z22" s="105" t="e">
        <f>VLOOKUP($J22,ritsu!$L$5:$N$53,3,FALSE)</f>
        <v>#N/A</v>
      </c>
      <c r="AB22" s="105" t="e">
        <f t="shared" si="25"/>
        <v>#N/A</v>
      </c>
      <c r="AC22" s="107" t="e">
        <f t="shared" si="26"/>
        <v>#N/A</v>
      </c>
      <c r="AD22" s="105" t="e">
        <f t="shared" si="27"/>
        <v>#N/A</v>
      </c>
      <c r="AE22" s="135" t="e">
        <f t="shared" si="28"/>
        <v>#DIV/0!</v>
      </c>
      <c r="AF22" s="136" t="e">
        <f t="shared" si="29"/>
        <v>#VALUE!</v>
      </c>
      <c r="AG22" s="135" t="e">
        <f t="shared" si="30"/>
        <v>#DIV/0!</v>
      </c>
      <c r="AH22" s="117" t="e">
        <f t="shared" si="31"/>
        <v>#DIV/0!</v>
      </c>
      <c r="AI22" s="108" t="e">
        <f t="shared" si="32"/>
        <v>#DIV/0!</v>
      </c>
      <c r="AJ22" s="108" t="e">
        <f t="shared" si="33"/>
        <v>#DIV/0!</v>
      </c>
      <c r="AK22" s="108" t="e">
        <f t="shared" si="34"/>
        <v>#DIV/0!</v>
      </c>
      <c r="AL22" s="130" t="e">
        <f t="shared" si="35"/>
        <v>#DIV/0!</v>
      </c>
      <c r="AM22" s="130" t="e">
        <f t="shared" si="36"/>
        <v>#DIV/0!</v>
      </c>
      <c r="AN22" s="133" t="e">
        <f t="shared" si="37"/>
        <v>#DIV/0!</v>
      </c>
      <c r="AO22" s="133" t="e">
        <f t="shared" si="38"/>
        <v>#DIV/0!</v>
      </c>
      <c r="AP22" s="130" t="e">
        <f t="shared" si="39"/>
        <v>#DIV/0!</v>
      </c>
      <c r="AQ22" s="131" t="e">
        <f t="shared" si="40"/>
        <v>#DIV/0!</v>
      </c>
      <c r="AR22" s="134" t="e">
        <f t="shared" si="41"/>
        <v>#DIV/0!</v>
      </c>
      <c r="AS22" s="134" t="e">
        <f t="shared" si="42"/>
        <v>#DIV/0!</v>
      </c>
      <c r="AU22" s="129" t="e">
        <f t="shared" si="43"/>
        <v>#DIV/0!</v>
      </c>
      <c r="AV22" s="131" t="e">
        <f t="shared" si="44"/>
        <v>#DIV/0!</v>
      </c>
      <c r="AW22" s="132"/>
      <c r="AX22" s="131"/>
      <c r="AY22" s="131"/>
      <c r="AZ22" s="131"/>
      <c r="BD22" s="195" t="e">
        <f t="shared" si="45"/>
        <v>#VALUE!</v>
      </c>
      <c r="BE22" s="118" t="e">
        <f t="shared" si="46"/>
        <v>#DIV/0!</v>
      </c>
      <c r="BL22" s="194"/>
      <c r="BM22" s="194"/>
      <c r="BN22" s="194"/>
      <c r="BO22" s="194"/>
    </row>
    <row r="23" spans="1:67" ht="32.25" customHeight="1">
      <c r="A23" s="80"/>
      <c r="B23" s="254"/>
      <c r="C23" s="255"/>
      <c r="D23" s="71"/>
      <c r="E23" s="261" t="str">
        <f>IFERROR(INDEX((科目別集計!$B$27:$C$36),MATCH(F23,科目別集計!$C$27:$C$36,0),1),"")</f>
        <v/>
      </c>
      <c r="F23" s="71"/>
      <c r="G23" s="68"/>
      <c r="H23" s="234"/>
      <c r="I23" s="234"/>
      <c r="J23" s="233"/>
      <c r="K23" s="173" t="str">
        <f t="shared" si="0"/>
        <v/>
      </c>
      <c r="L23" s="66"/>
      <c r="M23" s="91">
        <f t="shared" si="17"/>
        <v>0</v>
      </c>
      <c r="N23" s="81">
        <f t="shared" si="18"/>
        <v>0</v>
      </c>
      <c r="O23" s="173">
        <f t="shared" si="19"/>
        <v>0</v>
      </c>
      <c r="P23" s="91">
        <f t="shared" si="49"/>
        <v>0</v>
      </c>
      <c r="Q23" s="260"/>
      <c r="R23" s="88"/>
      <c r="S23" s="72"/>
      <c r="T23" s="72">
        <f>IFERROR(VLOOKUP(F23,科目別集計!C$5:F$42,4,0),0)</f>
        <v>0</v>
      </c>
      <c r="U23" s="106">
        <f t="shared" si="21"/>
        <v>3</v>
      </c>
      <c r="V23" s="72" t="e">
        <f t="shared" si="22"/>
        <v>#VALUE!</v>
      </c>
      <c r="W23" s="109" t="e">
        <f t="shared" si="23"/>
        <v>#DIV/0!</v>
      </c>
      <c r="X23" s="109" t="e">
        <f t="shared" si="24"/>
        <v>#DIV/0!</v>
      </c>
      <c r="Y23" s="105" t="e">
        <f>VLOOKUP($J23,ritsu!$L$5:$N$53,2,FALSE)</f>
        <v>#N/A</v>
      </c>
      <c r="Z23" s="105" t="e">
        <f>VLOOKUP($J23,ritsu!$L$5:$N$53,3,FALSE)</f>
        <v>#N/A</v>
      </c>
      <c r="AB23" s="105" t="e">
        <f t="shared" si="25"/>
        <v>#N/A</v>
      </c>
      <c r="AC23" s="107" t="e">
        <f t="shared" si="26"/>
        <v>#N/A</v>
      </c>
      <c r="AD23" s="105" t="e">
        <f t="shared" si="27"/>
        <v>#N/A</v>
      </c>
      <c r="AE23" s="135" t="e">
        <f t="shared" si="28"/>
        <v>#DIV/0!</v>
      </c>
      <c r="AF23" s="136" t="e">
        <f t="shared" si="29"/>
        <v>#VALUE!</v>
      </c>
      <c r="AG23" s="135" t="e">
        <f t="shared" si="30"/>
        <v>#DIV/0!</v>
      </c>
      <c r="AH23" s="117" t="e">
        <f t="shared" si="31"/>
        <v>#DIV/0!</v>
      </c>
      <c r="AI23" s="108" t="e">
        <f t="shared" si="32"/>
        <v>#DIV/0!</v>
      </c>
      <c r="AJ23" s="108" t="e">
        <f t="shared" si="33"/>
        <v>#DIV/0!</v>
      </c>
      <c r="AK23" s="108" t="e">
        <f t="shared" si="34"/>
        <v>#DIV/0!</v>
      </c>
      <c r="AL23" s="130" t="e">
        <f t="shared" si="35"/>
        <v>#DIV/0!</v>
      </c>
      <c r="AM23" s="130" t="e">
        <f t="shared" si="36"/>
        <v>#DIV/0!</v>
      </c>
      <c r="AN23" s="133" t="e">
        <f t="shared" si="37"/>
        <v>#DIV/0!</v>
      </c>
      <c r="AO23" s="133" t="e">
        <f t="shared" si="38"/>
        <v>#DIV/0!</v>
      </c>
      <c r="AP23" s="130" t="e">
        <f t="shared" si="39"/>
        <v>#DIV/0!</v>
      </c>
      <c r="AQ23" s="131" t="e">
        <f t="shared" si="40"/>
        <v>#DIV/0!</v>
      </c>
      <c r="AR23" s="134" t="e">
        <f t="shared" si="41"/>
        <v>#DIV/0!</v>
      </c>
      <c r="AS23" s="134" t="e">
        <f t="shared" si="42"/>
        <v>#DIV/0!</v>
      </c>
      <c r="AU23" s="129" t="e">
        <f t="shared" si="43"/>
        <v>#DIV/0!</v>
      </c>
      <c r="AV23" s="131" t="e">
        <f t="shared" si="44"/>
        <v>#DIV/0!</v>
      </c>
      <c r="AW23" s="132"/>
      <c r="AX23" s="131"/>
      <c r="AY23" s="131"/>
      <c r="AZ23" s="131"/>
      <c r="BD23" s="195" t="e">
        <f t="shared" si="45"/>
        <v>#VALUE!</v>
      </c>
      <c r="BE23" s="118" t="e">
        <f t="shared" si="46"/>
        <v>#DIV/0!</v>
      </c>
      <c r="BL23" s="194"/>
      <c r="BM23" s="194"/>
      <c r="BN23" s="194"/>
      <c r="BO23" s="194"/>
    </row>
    <row r="24" spans="1:67" ht="32.25" customHeight="1">
      <c r="A24" s="80"/>
      <c r="B24" s="254"/>
      <c r="C24" s="255"/>
      <c r="D24" s="71"/>
      <c r="E24" s="261" t="str">
        <f>IFERROR(INDEX((科目別集計!$B$27:$C$36),MATCH(F24,科目別集計!$C$27:$C$36,0),1),"")</f>
        <v/>
      </c>
      <c r="F24" s="71"/>
      <c r="G24" s="68"/>
      <c r="H24" s="234"/>
      <c r="I24" s="234"/>
      <c r="J24" s="233"/>
      <c r="K24" s="173" t="str">
        <f t="shared" si="0"/>
        <v/>
      </c>
      <c r="L24" s="66"/>
      <c r="M24" s="91">
        <f t="shared" si="17"/>
        <v>0</v>
      </c>
      <c r="N24" s="81">
        <f t="shared" si="18"/>
        <v>0</v>
      </c>
      <c r="O24" s="173">
        <f t="shared" si="19"/>
        <v>0</v>
      </c>
      <c r="P24" s="91">
        <f t="shared" si="49"/>
        <v>0</v>
      </c>
      <c r="Q24" s="260"/>
      <c r="R24" s="88"/>
      <c r="S24" s="72"/>
      <c r="T24" s="72">
        <f>IFERROR(VLOOKUP(F24,科目別集計!C$5:F$42,4,0),0)</f>
        <v>0</v>
      </c>
      <c r="U24" s="106">
        <f t="shared" si="21"/>
        <v>3</v>
      </c>
      <c r="V24" s="72" t="e">
        <f t="shared" si="22"/>
        <v>#VALUE!</v>
      </c>
      <c r="W24" s="109" t="e">
        <f t="shared" si="23"/>
        <v>#DIV/0!</v>
      </c>
      <c r="X24" s="109" t="e">
        <f t="shared" si="24"/>
        <v>#DIV/0!</v>
      </c>
      <c r="Y24" s="105" t="e">
        <f>VLOOKUP($J24,ritsu!$L$5:$N$53,2,FALSE)</f>
        <v>#N/A</v>
      </c>
      <c r="Z24" s="105" t="e">
        <f>VLOOKUP($J24,ritsu!$L$5:$N$53,3,FALSE)</f>
        <v>#N/A</v>
      </c>
      <c r="AB24" s="105" t="e">
        <f t="shared" si="25"/>
        <v>#N/A</v>
      </c>
      <c r="AC24" s="107" t="e">
        <f t="shared" si="26"/>
        <v>#N/A</v>
      </c>
      <c r="AD24" s="105" t="e">
        <f t="shared" si="27"/>
        <v>#N/A</v>
      </c>
      <c r="AE24" s="135" t="e">
        <f t="shared" si="28"/>
        <v>#DIV/0!</v>
      </c>
      <c r="AF24" s="136" t="e">
        <f t="shared" si="29"/>
        <v>#VALUE!</v>
      </c>
      <c r="AG24" s="135" t="e">
        <f t="shared" si="30"/>
        <v>#DIV/0!</v>
      </c>
      <c r="AH24" s="117" t="e">
        <f t="shared" si="31"/>
        <v>#DIV/0!</v>
      </c>
      <c r="AI24" s="108" t="e">
        <f t="shared" si="32"/>
        <v>#DIV/0!</v>
      </c>
      <c r="AJ24" s="108" t="e">
        <f t="shared" si="33"/>
        <v>#DIV/0!</v>
      </c>
      <c r="AK24" s="108" t="e">
        <f t="shared" si="34"/>
        <v>#DIV/0!</v>
      </c>
      <c r="AL24" s="130" t="e">
        <f t="shared" si="35"/>
        <v>#DIV/0!</v>
      </c>
      <c r="AM24" s="130" t="e">
        <f t="shared" si="36"/>
        <v>#DIV/0!</v>
      </c>
      <c r="AN24" s="133" t="e">
        <f t="shared" si="37"/>
        <v>#DIV/0!</v>
      </c>
      <c r="AO24" s="133" t="e">
        <f t="shared" si="38"/>
        <v>#DIV/0!</v>
      </c>
      <c r="AP24" s="130" t="e">
        <f t="shared" si="39"/>
        <v>#DIV/0!</v>
      </c>
      <c r="AQ24" s="131" t="e">
        <f t="shared" si="40"/>
        <v>#DIV/0!</v>
      </c>
      <c r="AR24" s="134" t="e">
        <f t="shared" si="41"/>
        <v>#DIV/0!</v>
      </c>
      <c r="AS24" s="134" t="e">
        <f t="shared" si="42"/>
        <v>#DIV/0!</v>
      </c>
      <c r="AU24" s="129" t="e">
        <f t="shared" si="43"/>
        <v>#DIV/0!</v>
      </c>
      <c r="AV24" s="131" t="e">
        <f t="shared" si="44"/>
        <v>#DIV/0!</v>
      </c>
      <c r="AW24" s="132"/>
      <c r="AX24" s="131"/>
      <c r="AY24" s="131"/>
      <c r="AZ24" s="131"/>
      <c r="BD24" s="195" t="e">
        <f t="shared" si="45"/>
        <v>#VALUE!</v>
      </c>
      <c r="BE24" s="118" t="e">
        <f t="shared" si="46"/>
        <v>#DIV/0!</v>
      </c>
      <c r="BL24" s="194"/>
      <c r="BM24" s="194"/>
      <c r="BN24" s="194"/>
      <c r="BO24" s="194"/>
    </row>
    <row r="25" spans="1:67" ht="32.25" customHeight="1">
      <c r="A25" s="80"/>
      <c r="B25" s="254"/>
      <c r="C25" s="255"/>
      <c r="D25" s="71"/>
      <c r="E25" s="261" t="str">
        <f>IFERROR(INDEX((科目別集計!$B$27:$C$36),MATCH(F25,科目別集計!$C$27:$C$36,0),1),"")</f>
        <v/>
      </c>
      <c r="F25" s="71"/>
      <c r="G25" s="68"/>
      <c r="H25" s="234"/>
      <c r="I25" s="234"/>
      <c r="J25" s="233"/>
      <c r="K25" s="173" t="str">
        <f t="shared" si="0"/>
        <v/>
      </c>
      <c r="L25" s="66"/>
      <c r="M25" s="91">
        <f t="shared" si="17"/>
        <v>0</v>
      </c>
      <c r="N25" s="81">
        <f t="shared" si="18"/>
        <v>0</v>
      </c>
      <c r="O25" s="173">
        <f t="shared" si="19"/>
        <v>0</v>
      </c>
      <c r="P25" s="91">
        <f t="shared" si="49"/>
        <v>0</v>
      </c>
      <c r="Q25" s="260"/>
      <c r="R25" s="88"/>
      <c r="S25" s="72"/>
      <c r="T25" s="72">
        <f>IFERROR(VLOOKUP(F25,科目別集計!C$5:F$42,4,0),0)</f>
        <v>0</v>
      </c>
      <c r="U25" s="106">
        <f t="shared" si="21"/>
        <v>3</v>
      </c>
      <c r="V25" s="72" t="e">
        <f t="shared" si="22"/>
        <v>#VALUE!</v>
      </c>
      <c r="W25" s="109" t="e">
        <f t="shared" si="23"/>
        <v>#DIV/0!</v>
      </c>
      <c r="X25" s="109" t="e">
        <f t="shared" si="24"/>
        <v>#DIV/0!</v>
      </c>
      <c r="Y25" s="105" t="e">
        <f>VLOOKUP($J25,ritsu!$L$5:$N$53,2,FALSE)</f>
        <v>#N/A</v>
      </c>
      <c r="Z25" s="105" t="e">
        <f>VLOOKUP($J25,ritsu!$L$5:$N$53,3,FALSE)</f>
        <v>#N/A</v>
      </c>
      <c r="AB25" s="105" t="e">
        <f t="shared" si="25"/>
        <v>#N/A</v>
      </c>
      <c r="AC25" s="107" t="e">
        <f t="shared" si="26"/>
        <v>#N/A</v>
      </c>
      <c r="AD25" s="105" t="e">
        <f t="shared" si="27"/>
        <v>#N/A</v>
      </c>
      <c r="AE25" s="135" t="e">
        <f t="shared" si="28"/>
        <v>#DIV/0!</v>
      </c>
      <c r="AF25" s="136" t="e">
        <f t="shared" si="29"/>
        <v>#VALUE!</v>
      </c>
      <c r="AG25" s="135" t="e">
        <f t="shared" si="30"/>
        <v>#DIV/0!</v>
      </c>
      <c r="AH25" s="117" t="e">
        <f t="shared" si="31"/>
        <v>#DIV/0!</v>
      </c>
      <c r="AI25" s="108" t="e">
        <f t="shared" si="32"/>
        <v>#DIV/0!</v>
      </c>
      <c r="AJ25" s="108" t="e">
        <f t="shared" si="33"/>
        <v>#DIV/0!</v>
      </c>
      <c r="AK25" s="108" t="e">
        <f t="shared" si="34"/>
        <v>#DIV/0!</v>
      </c>
      <c r="AL25" s="130" t="e">
        <f t="shared" si="35"/>
        <v>#DIV/0!</v>
      </c>
      <c r="AM25" s="130" t="e">
        <f t="shared" si="36"/>
        <v>#DIV/0!</v>
      </c>
      <c r="AN25" s="133" t="e">
        <f t="shared" si="37"/>
        <v>#DIV/0!</v>
      </c>
      <c r="AO25" s="133" t="e">
        <f t="shared" si="38"/>
        <v>#DIV/0!</v>
      </c>
      <c r="AP25" s="130" t="e">
        <f t="shared" si="39"/>
        <v>#DIV/0!</v>
      </c>
      <c r="AQ25" s="131" t="e">
        <f t="shared" si="40"/>
        <v>#DIV/0!</v>
      </c>
      <c r="AR25" s="134" t="e">
        <f t="shared" si="41"/>
        <v>#DIV/0!</v>
      </c>
      <c r="AS25" s="134" t="e">
        <f t="shared" si="42"/>
        <v>#DIV/0!</v>
      </c>
      <c r="AU25" s="129" t="e">
        <f t="shared" si="43"/>
        <v>#DIV/0!</v>
      </c>
      <c r="AV25" s="131" t="e">
        <f t="shared" si="44"/>
        <v>#DIV/0!</v>
      </c>
      <c r="AW25" s="132"/>
      <c r="AX25" s="131"/>
      <c r="AY25" s="131"/>
      <c r="AZ25" s="131"/>
      <c r="BD25" s="195" t="e">
        <f t="shared" si="45"/>
        <v>#VALUE!</v>
      </c>
      <c r="BE25" s="118" t="e">
        <f t="shared" si="46"/>
        <v>#DIV/0!</v>
      </c>
      <c r="BL25" s="194"/>
      <c r="BM25" s="194"/>
      <c r="BN25" s="194"/>
      <c r="BO25" s="194"/>
    </row>
    <row r="26" spans="1:67" ht="32.25" customHeight="1">
      <c r="A26" s="80"/>
      <c r="B26" s="256"/>
      <c r="C26" s="257"/>
      <c r="D26" s="71"/>
      <c r="E26" s="261" t="str">
        <f>IFERROR(INDEX((科目別集計!$B$27:$C$36),MATCH(F26,科目別集計!$C$27:$C$36,0),1),"")</f>
        <v/>
      </c>
      <c r="F26" s="71"/>
      <c r="G26" s="68"/>
      <c r="H26" s="234"/>
      <c r="I26" s="235"/>
      <c r="J26" s="233"/>
      <c r="K26" s="173" t="str">
        <f t="shared" si="0"/>
        <v/>
      </c>
      <c r="L26" s="66"/>
      <c r="M26" s="91">
        <f t="shared" si="17"/>
        <v>0</v>
      </c>
      <c r="N26" s="81">
        <f t="shared" si="18"/>
        <v>0</v>
      </c>
      <c r="O26" s="173">
        <f t="shared" si="19"/>
        <v>0</v>
      </c>
      <c r="P26" s="91">
        <f t="shared" si="49"/>
        <v>0</v>
      </c>
      <c r="Q26" s="260"/>
      <c r="R26" s="88"/>
      <c r="S26" s="72"/>
      <c r="T26" s="72">
        <f>IFERROR(VLOOKUP(F26,科目別集計!C$5:F$42,4,0),0)</f>
        <v>0</v>
      </c>
      <c r="U26" s="106">
        <f t="shared" si="21"/>
        <v>3</v>
      </c>
      <c r="V26" s="72" t="e">
        <f t="shared" si="22"/>
        <v>#VALUE!</v>
      </c>
      <c r="W26" s="109" t="e">
        <f t="shared" si="23"/>
        <v>#DIV/0!</v>
      </c>
      <c r="X26" s="109" t="e">
        <f t="shared" si="24"/>
        <v>#DIV/0!</v>
      </c>
      <c r="Y26" s="105" t="e">
        <f>VLOOKUP($J26,ritsu!$L$5:$N$53,2,FALSE)</f>
        <v>#N/A</v>
      </c>
      <c r="Z26" s="105" t="e">
        <f>VLOOKUP($J26,ritsu!$L$5:$N$53,3,FALSE)</f>
        <v>#N/A</v>
      </c>
      <c r="AB26" s="105" t="e">
        <f t="shared" si="25"/>
        <v>#N/A</v>
      </c>
      <c r="AC26" s="107" t="e">
        <f t="shared" si="26"/>
        <v>#N/A</v>
      </c>
      <c r="AD26" s="105" t="e">
        <f t="shared" si="27"/>
        <v>#N/A</v>
      </c>
      <c r="AE26" s="135" t="e">
        <f t="shared" si="28"/>
        <v>#DIV/0!</v>
      </c>
      <c r="AF26" s="136" t="e">
        <f t="shared" si="29"/>
        <v>#VALUE!</v>
      </c>
      <c r="AG26" s="135" t="e">
        <f t="shared" si="30"/>
        <v>#DIV/0!</v>
      </c>
      <c r="AH26" s="117" t="e">
        <f t="shared" si="31"/>
        <v>#DIV/0!</v>
      </c>
      <c r="AI26" s="108" t="e">
        <f t="shared" si="32"/>
        <v>#DIV/0!</v>
      </c>
      <c r="AJ26" s="108" t="e">
        <f t="shared" si="33"/>
        <v>#DIV/0!</v>
      </c>
      <c r="AK26" s="108" t="e">
        <f t="shared" si="34"/>
        <v>#DIV/0!</v>
      </c>
      <c r="AL26" s="130" t="e">
        <f t="shared" si="35"/>
        <v>#DIV/0!</v>
      </c>
      <c r="AM26" s="130" t="e">
        <f t="shared" si="36"/>
        <v>#DIV/0!</v>
      </c>
      <c r="AN26" s="133" t="e">
        <f t="shared" si="37"/>
        <v>#DIV/0!</v>
      </c>
      <c r="AO26" s="133" t="e">
        <f t="shared" si="38"/>
        <v>#DIV/0!</v>
      </c>
      <c r="AP26" s="130" t="e">
        <f t="shared" si="39"/>
        <v>#DIV/0!</v>
      </c>
      <c r="AQ26" s="131" t="e">
        <f t="shared" si="40"/>
        <v>#DIV/0!</v>
      </c>
      <c r="AR26" s="134" t="e">
        <f t="shared" si="41"/>
        <v>#DIV/0!</v>
      </c>
      <c r="AS26" s="134" t="e">
        <f t="shared" si="42"/>
        <v>#DIV/0!</v>
      </c>
      <c r="AU26" s="129" t="e">
        <f t="shared" si="43"/>
        <v>#DIV/0!</v>
      </c>
      <c r="AV26" s="131" t="e">
        <f t="shared" si="44"/>
        <v>#DIV/0!</v>
      </c>
      <c r="AW26" s="132"/>
      <c r="AX26" s="131"/>
      <c r="AY26" s="131"/>
      <c r="AZ26" s="131"/>
      <c r="BD26" s="195" t="e">
        <f t="shared" si="45"/>
        <v>#VALUE!</v>
      </c>
      <c r="BE26" s="118" t="e">
        <f t="shared" si="46"/>
        <v>#DIV/0!</v>
      </c>
      <c r="BL26" s="194"/>
      <c r="BM26" s="194"/>
      <c r="BN26" s="194"/>
      <c r="BO26" s="194"/>
    </row>
    <row r="27" spans="1:67" ht="32.25" customHeight="1">
      <c r="A27" s="80"/>
      <c r="B27" s="256"/>
      <c r="C27" s="257"/>
      <c r="D27" s="71"/>
      <c r="E27" s="261" t="str">
        <f>IFERROR(INDEX((科目別集計!$B$27:$C$36),MATCH(F27,科目別集計!$C$27:$C$36,0),1),"")</f>
        <v/>
      </c>
      <c r="F27" s="71"/>
      <c r="G27" s="68"/>
      <c r="H27" s="234"/>
      <c r="I27" s="114"/>
      <c r="J27" s="233"/>
      <c r="K27" s="173" t="str">
        <f t="shared" si="0"/>
        <v/>
      </c>
      <c r="L27" s="66"/>
      <c r="M27" s="91">
        <f t="shared" si="17"/>
        <v>0</v>
      </c>
      <c r="N27" s="81">
        <f t="shared" si="18"/>
        <v>0</v>
      </c>
      <c r="O27" s="173">
        <f t="shared" si="19"/>
        <v>0</v>
      </c>
      <c r="P27" s="91">
        <f t="shared" si="49"/>
        <v>0</v>
      </c>
      <c r="Q27" s="260"/>
      <c r="R27" s="88"/>
      <c r="S27" s="72"/>
      <c r="T27" s="72">
        <f>IFERROR(VLOOKUP(F27,科目別集計!C$5:F$42,4,0),0)</f>
        <v>0</v>
      </c>
      <c r="U27" s="106">
        <f t="shared" si="21"/>
        <v>3</v>
      </c>
      <c r="V27" s="72" t="e">
        <f t="shared" si="22"/>
        <v>#VALUE!</v>
      </c>
      <c r="W27" s="109" t="e">
        <f t="shared" si="23"/>
        <v>#DIV/0!</v>
      </c>
      <c r="X27" s="109" t="e">
        <f t="shared" si="24"/>
        <v>#DIV/0!</v>
      </c>
      <c r="Y27" s="105" t="e">
        <f>VLOOKUP($J27,ritsu!$L$5:$N$53,2,FALSE)</f>
        <v>#N/A</v>
      </c>
      <c r="Z27" s="105" t="e">
        <f>VLOOKUP($J27,ritsu!$L$5:$N$53,3,FALSE)</f>
        <v>#N/A</v>
      </c>
      <c r="AB27" s="105" t="e">
        <f t="shared" si="25"/>
        <v>#N/A</v>
      </c>
      <c r="AC27" s="107" t="e">
        <f t="shared" si="26"/>
        <v>#N/A</v>
      </c>
      <c r="AD27" s="105" t="e">
        <f t="shared" si="27"/>
        <v>#N/A</v>
      </c>
      <c r="AE27" s="135" t="e">
        <f t="shared" si="28"/>
        <v>#DIV/0!</v>
      </c>
      <c r="AF27" s="136" t="e">
        <f t="shared" si="29"/>
        <v>#VALUE!</v>
      </c>
      <c r="AG27" s="135" t="e">
        <f t="shared" si="30"/>
        <v>#DIV/0!</v>
      </c>
      <c r="AH27" s="117" t="e">
        <f t="shared" si="31"/>
        <v>#DIV/0!</v>
      </c>
      <c r="AI27" s="108" t="e">
        <f t="shared" si="32"/>
        <v>#DIV/0!</v>
      </c>
      <c r="AJ27" s="108" t="e">
        <f t="shared" si="33"/>
        <v>#DIV/0!</v>
      </c>
      <c r="AK27" s="108" t="e">
        <f t="shared" si="34"/>
        <v>#DIV/0!</v>
      </c>
      <c r="AL27" s="130" t="e">
        <f t="shared" si="35"/>
        <v>#DIV/0!</v>
      </c>
      <c r="AM27" s="130" t="e">
        <f t="shared" si="36"/>
        <v>#DIV/0!</v>
      </c>
      <c r="AN27" s="133" t="e">
        <f t="shared" si="37"/>
        <v>#DIV/0!</v>
      </c>
      <c r="AO27" s="133" t="e">
        <f t="shared" si="38"/>
        <v>#DIV/0!</v>
      </c>
      <c r="AP27" s="130" t="e">
        <f t="shared" si="39"/>
        <v>#DIV/0!</v>
      </c>
      <c r="AQ27" s="131" t="e">
        <f t="shared" si="40"/>
        <v>#DIV/0!</v>
      </c>
      <c r="AR27" s="134" t="e">
        <f t="shared" si="41"/>
        <v>#DIV/0!</v>
      </c>
      <c r="AS27" s="134" t="e">
        <f t="shared" si="42"/>
        <v>#DIV/0!</v>
      </c>
      <c r="AU27" s="129" t="e">
        <f t="shared" si="43"/>
        <v>#DIV/0!</v>
      </c>
      <c r="AV27" s="131" t="e">
        <f t="shared" si="44"/>
        <v>#DIV/0!</v>
      </c>
      <c r="AW27" s="132"/>
      <c r="AX27" s="131"/>
      <c r="AY27" s="131"/>
      <c r="AZ27" s="131"/>
      <c r="BD27" s="195" t="e">
        <f t="shared" si="45"/>
        <v>#VALUE!</v>
      </c>
      <c r="BE27" s="118" t="e">
        <f t="shared" si="46"/>
        <v>#DIV/0!</v>
      </c>
      <c r="BL27" s="194"/>
      <c r="BM27" s="194"/>
      <c r="BN27" s="194"/>
      <c r="BO27" s="194"/>
    </row>
    <row r="28" spans="1:67" ht="32.25" customHeight="1">
      <c r="A28" s="80"/>
      <c r="B28" s="256"/>
      <c r="C28" s="257"/>
      <c r="D28" s="71"/>
      <c r="E28" s="261" t="str">
        <f>IFERROR(INDEX((科目別集計!$B$27:$C$36),MATCH(F28,科目別集計!$C$27:$C$36,0),1),"")</f>
        <v/>
      </c>
      <c r="F28" s="71"/>
      <c r="G28" s="68"/>
      <c r="H28" s="234"/>
      <c r="I28" s="235"/>
      <c r="J28" s="233"/>
      <c r="K28" s="173" t="str">
        <f t="shared" si="0"/>
        <v/>
      </c>
      <c r="L28" s="66"/>
      <c r="M28" s="91">
        <f t="shared" si="17"/>
        <v>0</v>
      </c>
      <c r="N28" s="81">
        <f t="shared" si="18"/>
        <v>0</v>
      </c>
      <c r="O28" s="173">
        <f t="shared" si="19"/>
        <v>0</v>
      </c>
      <c r="P28" s="91">
        <f t="shared" si="49"/>
        <v>0</v>
      </c>
      <c r="Q28" s="260"/>
      <c r="R28" s="88"/>
      <c r="S28" s="72"/>
      <c r="T28" s="72">
        <f>IFERROR(VLOOKUP(F28,科目別集計!C$5:F$42,4,0),0)</f>
        <v>0</v>
      </c>
      <c r="U28" s="106">
        <f t="shared" si="21"/>
        <v>3</v>
      </c>
      <c r="V28" s="72" t="e">
        <f t="shared" si="22"/>
        <v>#VALUE!</v>
      </c>
      <c r="W28" s="109" t="e">
        <f t="shared" si="23"/>
        <v>#DIV/0!</v>
      </c>
      <c r="X28" s="109" t="e">
        <f t="shared" si="24"/>
        <v>#DIV/0!</v>
      </c>
      <c r="Y28" s="105" t="e">
        <f>VLOOKUP($J28,ritsu!$L$5:$N$53,2,FALSE)</f>
        <v>#N/A</v>
      </c>
      <c r="Z28" s="105" t="e">
        <f>VLOOKUP($J28,ritsu!$L$5:$N$53,3,FALSE)</f>
        <v>#N/A</v>
      </c>
      <c r="AB28" s="105" t="e">
        <f t="shared" si="25"/>
        <v>#N/A</v>
      </c>
      <c r="AC28" s="107" t="e">
        <f t="shared" si="26"/>
        <v>#N/A</v>
      </c>
      <c r="AD28" s="105" t="e">
        <f t="shared" si="27"/>
        <v>#N/A</v>
      </c>
      <c r="AE28" s="135" t="e">
        <f t="shared" si="28"/>
        <v>#DIV/0!</v>
      </c>
      <c r="AF28" s="136" t="e">
        <f t="shared" si="29"/>
        <v>#VALUE!</v>
      </c>
      <c r="AG28" s="135" t="e">
        <f t="shared" si="30"/>
        <v>#DIV/0!</v>
      </c>
      <c r="AH28" s="117" t="e">
        <f t="shared" si="31"/>
        <v>#DIV/0!</v>
      </c>
      <c r="AI28" s="108" t="e">
        <f t="shared" si="32"/>
        <v>#DIV/0!</v>
      </c>
      <c r="AJ28" s="108" t="e">
        <f t="shared" si="33"/>
        <v>#DIV/0!</v>
      </c>
      <c r="AK28" s="108" t="e">
        <f t="shared" si="34"/>
        <v>#DIV/0!</v>
      </c>
      <c r="AL28" s="130" t="e">
        <f t="shared" si="35"/>
        <v>#DIV/0!</v>
      </c>
      <c r="AM28" s="130" t="e">
        <f t="shared" si="36"/>
        <v>#DIV/0!</v>
      </c>
      <c r="AN28" s="133" t="e">
        <f t="shared" si="37"/>
        <v>#DIV/0!</v>
      </c>
      <c r="AO28" s="133" t="e">
        <f t="shared" si="38"/>
        <v>#DIV/0!</v>
      </c>
      <c r="AP28" s="130" t="e">
        <f t="shared" si="39"/>
        <v>#DIV/0!</v>
      </c>
      <c r="AQ28" s="131" t="e">
        <f t="shared" si="40"/>
        <v>#DIV/0!</v>
      </c>
      <c r="AR28" s="134" t="e">
        <f t="shared" si="41"/>
        <v>#DIV/0!</v>
      </c>
      <c r="AS28" s="134" t="e">
        <f t="shared" si="42"/>
        <v>#DIV/0!</v>
      </c>
      <c r="AU28" s="129" t="e">
        <f t="shared" si="43"/>
        <v>#DIV/0!</v>
      </c>
      <c r="AV28" s="131" t="e">
        <f t="shared" si="44"/>
        <v>#DIV/0!</v>
      </c>
      <c r="AW28" s="132"/>
      <c r="AX28" s="131"/>
      <c r="AY28" s="131"/>
      <c r="AZ28" s="131"/>
      <c r="BD28" s="195" t="e">
        <f t="shared" si="45"/>
        <v>#VALUE!</v>
      </c>
      <c r="BE28" s="118" t="e">
        <f t="shared" si="46"/>
        <v>#DIV/0!</v>
      </c>
      <c r="BL28" s="194"/>
      <c r="BM28" s="194"/>
      <c r="BN28" s="194"/>
      <c r="BO28" s="194"/>
    </row>
    <row r="29" spans="1:67" ht="32.25" customHeight="1">
      <c r="A29" s="80"/>
      <c r="B29" s="256"/>
      <c r="C29" s="257"/>
      <c r="D29" s="71"/>
      <c r="E29" s="261" t="str">
        <f>IFERROR(INDEX((科目別集計!$B$27:$C$36),MATCH(F29,科目別集計!$C$27:$C$36,0),1),"")</f>
        <v/>
      </c>
      <c r="F29" s="71"/>
      <c r="G29" s="68"/>
      <c r="H29" s="234"/>
      <c r="I29" s="235"/>
      <c r="J29" s="233"/>
      <c r="K29" s="173" t="str">
        <f t="shared" si="0"/>
        <v/>
      </c>
      <c r="L29" s="66"/>
      <c r="M29" s="91">
        <f t="shared" si="17"/>
        <v>0</v>
      </c>
      <c r="N29" s="81">
        <f t="shared" si="18"/>
        <v>0</v>
      </c>
      <c r="O29" s="173">
        <f t="shared" si="19"/>
        <v>0</v>
      </c>
      <c r="P29" s="91">
        <f t="shared" si="49"/>
        <v>0</v>
      </c>
      <c r="Q29" s="260"/>
      <c r="R29" s="88"/>
      <c r="S29" s="72"/>
      <c r="T29" s="72">
        <f>IFERROR(VLOOKUP(F29,科目別集計!C$5:F$42,4,0),0)</f>
        <v>0</v>
      </c>
      <c r="U29" s="106">
        <f t="shared" si="21"/>
        <v>3</v>
      </c>
      <c r="V29" s="72" t="e">
        <f t="shared" si="22"/>
        <v>#VALUE!</v>
      </c>
      <c r="W29" s="109" t="e">
        <f t="shared" si="23"/>
        <v>#DIV/0!</v>
      </c>
      <c r="X29" s="109" t="e">
        <f t="shared" si="24"/>
        <v>#DIV/0!</v>
      </c>
      <c r="Y29" s="105" t="e">
        <f>VLOOKUP($J29,ritsu!$L$5:$N$53,2,FALSE)</f>
        <v>#N/A</v>
      </c>
      <c r="Z29" s="105" t="e">
        <f>VLOOKUP($J29,ritsu!$L$5:$N$53,3,FALSE)</f>
        <v>#N/A</v>
      </c>
      <c r="AB29" s="105" t="e">
        <f t="shared" si="25"/>
        <v>#N/A</v>
      </c>
      <c r="AC29" s="107" t="e">
        <f t="shared" si="26"/>
        <v>#N/A</v>
      </c>
      <c r="AD29" s="105" t="e">
        <f t="shared" si="27"/>
        <v>#N/A</v>
      </c>
      <c r="AE29" s="135" t="e">
        <f t="shared" si="28"/>
        <v>#DIV/0!</v>
      </c>
      <c r="AF29" s="136" t="e">
        <f t="shared" si="29"/>
        <v>#VALUE!</v>
      </c>
      <c r="AG29" s="135" t="e">
        <f t="shared" si="30"/>
        <v>#DIV/0!</v>
      </c>
      <c r="AH29" s="117" t="e">
        <f t="shared" si="31"/>
        <v>#DIV/0!</v>
      </c>
      <c r="AI29" s="108" t="e">
        <f t="shared" si="32"/>
        <v>#DIV/0!</v>
      </c>
      <c r="AJ29" s="108" t="e">
        <f t="shared" si="33"/>
        <v>#DIV/0!</v>
      </c>
      <c r="AK29" s="108" t="e">
        <f t="shared" si="34"/>
        <v>#DIV/0!</v>
      </c>
      <c r="AL29" s="130" t="e">
        <f t="shared" si="35"/>
        <v>#DIV/0!</v>
      </c>
      <c r="AM29" s="130" t="e">
        <f t="shared" si="36"/>
        <v>#DIV/0!</v>
      </c>
      <c r="AN29" s="133" t="e">
        <f t="shared" si="37"/>
        <v>#DIV/0!</v>
      </c>
      <c r="AO29" s="133" t="e">
        <f t="shared" si="38"/>
        <v>#DIV/0!</v>
      </c>
      <c r="AP29" s="130" t="e">
        <f t="shared" si="39"/>
        <v>#DIV/0!</v>
      </c>
      <c r="AQ29" s="131" t="e">
        <f t="shared" si="40"/>
        <v>#DIV/0!</v>
      </c>
      <c r="AR29" s="134" t="e">
        <f t="shared" si="41"/>
        <v>#DIV/0!</v>
      </c>
      <c r="AS29" s="134" t="e">
        <f t="shared" si="42"/>
        <v>#DIV/0!</v>
      </c>
      <c r="AU29" s="129" t="e">
        <f t="shared" si="43"/>
        <v>#DIV/0!</v>
      </c>
      <c r="AV29" s="131" t="e">
        <f t="shared" si="44"/>
        <v>#DIV/0!</v>
      </c>
      <c r="AW29" s="132"/>
      <c r="AX29" s="131"/>
      <c r="AY29" s="131"/>
      <c r="AZ29" s="131"/>
      <c r="BD29" s="195" t="e">
        <f t="shared" si="45"/>
        <v>#VALUE!</v>
      </c>
      <c r="BE29" s="118" t="e">
        <f t="shared" si="46"/>
        <v>#DIV/0!</v>
      </c>
      <c r="BL29" s="194"/>
      <c r="BM29" s="194"/>
      <c r="BN29" s="194"/>
      <c r="BO29" s="194"/>
    </row>
    <row r="30" spans="1:67" ht="32.25" customHeight="1">
      <c r="A30" s="80"/>
      <c r="B30" s="256"/>
      <c r="C30" s="257"/>
      <c r="D30" s="71"/>
      <c r="E30" s="261" t="str">
        <f>IFERROR(INDEX((科目別集計!$B$27:$C$36),MATCH(F30,科目別集計!$C$27:$C$36,0),1),"")</f>
        <v/>
      </c>
      <c r="F30" s="71"/>
      <c r="G30" s="68"/>
      <c r="H30" s="234"/>
      <c r="I30" s="235"/>
      <c r="J30" s="233"/>
      <c r="K30" s="173" t="str">
        <f t="shared" si="0"/>
        <v/>
      </c>
      <c r="L30" s="66"/>
      <c r="M30" s="91">
        <f t="shared" si="17"/>
        <v>0</v>
      </c>
      <c r="N30" s="81">
        <f t="shared" si="18"/>
        <v>0</v>
      </c>
      <c r="O30" s="173">
        <f t="shared" si="19"/>
        <v>0</v>
      </c>
      <c r="P30" s="91">
        <f t="shared" si="49"/>
        <v>0</v>
      </c>
      <c r="Q30" s="260"/>
      <c r="R30" s="88"/>
      <c r="S30" s="72"/>
      <c r="T30" s="72">
        <f>IFERROR(VLOOKUP(F30,科目別集計!C$5:F$42,4,0),0)</f>
        <v>0</v>
      </c>
      <c r="U30" s="106">
        <f t="shared" si="21"/>
        <v>3</v>
      </c>
      <c r="V30" s="72" t="e">
        <f t="shared" si="22"/>
        <v>#VALUE!</v>
      </c>
      <c r="W30" s="109" t="e">
        <f t="shared" si="23"/>
        <v>#DIV/0!</v>
      </c>
      <c r="X30" s="109" t="e">
        <f t="shared" si="24"/>
        <v>#DIV/0!</v>
      </c>
      <c r="Y30" s="105" t="e">
        <f>VLOOKUP($J30,ritsu!$L$5:$N$53,2,FALSE)</f>
        <v>#N/A</v>
      </c>
      <c r="Z30" s="105" t="e">
        <f>VLOOKUP($J30,ritsu!$L$5:$N$53,3,FALSE)</f>
        <v>#N/A</v>
      </c>
      <c r="AB30" s="105" t="e">
        <f t="shared" si="25"/>
        <v>#N/A</v>
      </c>
      <c r="AC30" s="107" t="e">
        <f t="shared" si="26"/>
        <v>#N/A</v>
      </c>
      <c r="AD30" s="105" t="e">
        <f t="shared" si="27"/>
        <v>#N/A</v>
      </c>
      <c r="AE30" s="135" t="e">
        <f t="shared" si="28"/>
        <v>#DIV/0!</v>
      </c>
      <c r="AF30" s="136" t="e">
        <f t="shared" si="29"/>
        <v>#VALUE!</v>
      </c>
      <c r="AG30" s="135" t="e">
        <f t="shared" si="30"/>
        <v>#DIV/0!</v>
      </c>
      <c r="AH30" s="117" t="e">
        <f t="shared" si="31"/>
        <v>#DIV/0!</v>
      </c>
      <c r="AI30" s="108" t="e">
        <f t="shared" si="32"/>
        <v>#DIV/0!</v>
      </c>
      <c r="AJ30" s="108" t="e">
        <f t="shared" si="33"/>
        <v>#DIV/0!</v>
      </c>
      <c r="AK30" s="108" t="e">
        <f t="shared" si="34"/>
        <v>#DIV/0!</v>
      </c>
      <c r="AL30" s="130" t="e">
        <f t="shared" si="35"/>
        <v>#DIV/0!</v>
      </c>
      <c r="AM30" s="130" t="e">
        <f t="shared" si="36"/>
        <v>#DIV/0!</v>
      </c>
      <c r="AN30" s="133" t="e">
        <f t="shared" si="37"/>
        <v>#DIV/0!</v>
      </c>
      <c r="AO30" s="133" t="e">
        <f t="shared" si="38"/>
        <v>#DIV/0!</v>
      </c>
      <c r="AP30" s="130" t="e">
        <f t="shared" si="39"/>
        <v>#DIV/0!</v>
      </c>
      <c r="AQ30" s="131" t="e">
        <f t="shared" si="40"/>
        <v>#DIV/0!</v>
      </c>
      <c r="AR30" s="134" t="e">
        <f t="shared" si="41"/>
        <v>#DIV/0!</v>
      </c>
      <c r="AS30" s="134" t="e">
        <f t="shared" si="42"/>
        <v>#DIV/0!</v>
      </c>
      <c r="AU30" s="129" t="e">
        <f t="shared" si="43"/>
        <v>#DIV/0!</v>
      </c>
      <c r="AV30" s="131" t="e">
        <f t="shared" si="44"/>
        <v>#DIV/0!</v>
      </c>
      <c r="AW30" s="132"/>
      <c r="AX30" s="131"/>
      <c r="AY30" s="131"/>
      <c r="AZ30" s="131"/>
      <c r="BD30" s="195" t="e">
        <f t="shared" si="45"/>
        <v>#VALUE!</v>
      </c>
      <c r="BE30" s="118" t="e">
        <f t="shared" si="46"/>
        <v>#DIV/0!</v>
      </c>
      <c r="BL30" s="194"/>
      <c r="BM30" s="194"/>
      <c r="BN30" s="194"/>
      <c r="BO30" s="194"/>
    </row>
    <row r="31" spans="1:67" ht="32.25" customHeight="1">
      <c r="A31" s="80"/>
      <c r="B31" s="258"/>
      <c r="C31" s="254"/>
      <c r="D31" s="71"/>
      <c r="E31" s="261" t="str">
        <f>IFERROR(INDEX((科目別集計!$B$27:$C$36),MATCH(F31,科目別集計!$C$27:$C$36,0),1),"")</f>
        <v/>
      </c>
      <c r="F31" s="71"/>
      <c r="G31" s="68"/>
      <c r="H31" s="234"/>
      <c r="I31" s="235"/>
      <c r="J31" s="233"/>
      <c r="K31" s="173" t="str">
        <f t="shared" si="0"/>
        <v/>
      </c>
      <c r="L31" s="66"/>
      <c r="M31" s="91">
        <f t="shared" si="17"/>
        <v>0</v>
      </c>
      <c r="N31" s="81">
        <f t="shared" si="18"/>
        <v>0</v>
      </c>
      <c r="O31" s="173">
        <f t="shared" si="19"/>
        <v>0</v>
      </c>
      <c r="P31" s="91">
        <f t="shared" si="49"/>
        <v>0</v>
      </c>
      <c r="Q31" s="260"/>
      <c r="R31" s="88"/>
      <c r="S31" s="72"/>
      <c r="T31" s="72">
        <f>IFERROR(VLOOKUP(F31,科目別集計!C$5:F$42,4,0),0)</f>
        <v>0</v>
      </c>
      <c r="U31" s="106">
        <f t="shared" si="21"/>
        <v>3</v>
      </c>
      <c r="V31" s="72" t="e">
        <f t="shared" si="22"/>
        <v>#VALUE!</v>
      </c>
      <c r="W31" s="109" t="e">
        <f t="shared" si="23"/>
        <v>#DIV/0!</v>
      </c>
      <c r="X31" s="109" t="e">
        <f t="shared" si="24"/>
        <v>#DIV/0!</v>
      </c>
      <c r="Y31" s="105" t="e">
        <f>VLOOKUP($J31,ritsu!$L$5:$N$53,2,FALSE)</f>
        <v>#N/A</v>
      </c>
      <c r="Z31" s="105" t="e">
        <f>VLOOKUP($J31,ritsu!$L$5:$N$53,3,FALSE)</f>
        <v>#N/A</v>
      </c>
      <c r="AB31" s="105" t="e">
        <f t="shared" si="25"/>
        <v>#N/A</v>
      </c>
      <c r="AC31" s="107" t="e">
        <f t="shared" si="26"/>
        <v>#N/A</v>
      </c>
      <c r="AD31" s="105" t="e">
        <f t="shared" si="27"/>
        <v>#N/A</v>
      </c>
      <c r="AE31" s="135" t="e">
        <f t="shared" si="28"/>
        <v>#DIV/0!</v>
      </c>
      <c r="AF31" s="136" t="e">
        <f t="shared" si="29"/>
        <v>#VALUE!</v>
      </c>
      <c r="AG31" s="135" t="e">
        <f t="shared" si="30"/>
        <v>#DIV/0!</v>
      </c>
      <c r="AH31" s="117" t="e">
        <f t="shared" si="31"/>
        <v>#DIV/0!</v>
      </c>
      <c r="AI31" s="108" t="e">
        <f t="shared" si="32"/>
        <v>#DIV/0!</v>
      </c>
      <c r="AJ31" s="108" t="e">
        <f t="shared" si="33"/>
        <v>#DIV/0!</v>
      </c>
      <c r="AK31" s="108" t="e">
        <f t="shared" si="34"/>
        <v>#DIV/0!</v>
      </c>
      <c r="AL31" s="130" t="e">
        <f t="shared" si="35"/>
        <v>#DIV/0!</v>
      </c>
      <c r="AM31" s="130" t="e">
        <f t="shared" si="36"/>
        <v>#DIV/0!</v>
      </c>
      <c r="AN31" s="133" t="e">
        <f t="shared" si="37"/>
        <v>#DIV/0!</v>
      </c>
      <c r="AO31" s="133" t="e">
        <f t="shared" si="38"/>
        <v>#DIV/0!</v>
      </c>
      <c r="AP31" s="130" t="e">
        <f t="shared" si="39"/>
        <v>#DIV/0!</v>
      </c>
      <c r="AQ31" s="131" t="e">
        <f t="shared" si="40"/>
        <v>#DIV/0!</v>
      </c>
      <c r="AR31" s="134" t="e">
        <f t="shared" si="41"/>
        <v>#DIV/0!</v>
      </c>
      <c r="AS31" s="134" t="e">
        <f t="shared" si="42"/>
        <v>#DIV/0!</v>
      </c>
      <c r="AU31" s="129" t="e">
        <f t="shared" si="43"/>
        <v>#DIV/0!</v>
      </c>
      <c r="AV31" s="131" t="e">
        <f t="shared" si="44"/>
        <v>#DIV/0!</v>
      </c>
      <c r="AW31" s="132"/>
      <c r="AX31" s="131"/>
      <c r="AY31" s="131"/>
      <c r="AZ31" s="131"/>
      <c r="BD31" s="195" t="e">
        <f t="shared" si="45"/>
        <v>#VALUE!</v>
      </c>
      <c r="BE31" s="118" t="e">
        <f t="shared" si="46"/>
        <v>#DIV/0!</v>
      </c>
      <c r="BL31" s="194"/>
      <c r="BM31" s="194"/>
      <c r="BN31" s="194"/>
      <c r="BO31" s="194"/>
    </row>
    <row r="32" spans="1:67" ht="32.25" customHeight="1">
      <c r="A32" s="80"/>
      <c r="B32" s="258"/>
      <c r="C32" s="254"/>
      <c r="D32" s="71"/>
      <c r="E32" s="261" t="str">
        <f>IFERROR(INDEX((科目別集計!$B$27:$C$36),MATCH(F32,科目別集計!$C$27:$C$36,0),1),"")</f>
        <v/>
      </c>
      <c r="F32" s="71"/>
      <c r="G32" s="68"/>
      <c r="H32" s="234"/>
      <c r="I32" s="235"/>
      <c r="J32" s="233"/>
      <c r="K32" s="173" t="str">
        <f t="shared" si="0"/>
        <v/>
      </c>
      <c r="L32" s="66"/>
      <c r="M32" s="91">
        <f t="shared" si="17"/>
        <v>0</v>
      </c>
      <c r="N32" s="81">
        <f t="shared" si="18"/>
        <v>0</v>
      </c>
      <c r="O32" s="173">
        <f t="shared" si="19"/>
        <v>0</v>
      </c>
      <c r="P32" s="91">
        <f t="shared" si="49"/>
        <v>0</v>
      </c>
      <c r="Q32" s="260"/>
      <c r="R32" s="88"/>
      <c r="S32" s="72"/>
      <c r="T32" s="72">
        <f>IFERROR(VLOOKUP(F32,科目別集計!C$5:F$42,4,0),0)</f>
        <v>0</v>
      </c>
      <c r="U32" s="106">
        <f t="shared" si="21"/>
        <v>3</v>
      </c>
      <c r="V32" s="72" t="e">
        <f t="shared" si="22"/>
        <v>#VALUE!</v>
      </c>
      <c r="W32" s="109" t="e">
        <f t="shared" si="23"/>
        <v>#DIV/0!</v>
      </c>
      <c r="X32" s="109" t="e">
        <f t="shared" si="24"/>
        <v>#DIV/0!</v>
      </c>
      <c r="Y32" s="105" t="e">
        <f>VLOOKUP($J32,ritsu!$L$5:$N$53,2,FALSE)</f>
        <v>#N/A</v>
      </c>
      <c r="Z32" s="105" t="e">
        <f>VLOOKUP($J32,ritsu!$L$5:$N$53,3,FALSE)</f>
        <v>#N/A</v>
      </c>
      <c r="AB32" s="105" t="e">
        <f t="shared" si="25"/>
        <v>#N/A</v>
      </c>
      <c r="AC32" s="107" t="e">
        <f t="shared" si="26"/>
        <v>#N/A</v>
      </c>
      <c r="AD32" s="105" t="e">
        <f t="shared" si="27"/>
        <v>#N/A</v>
      </c>
      <c r="AE32" s="135" t="e">
        <f t="shared" si="28"/>
        <v>#DIV/0!</v>
      </c>
      <c r="AF32" s="136" t="e">
        <f t="shared" si="29"/>
        <v>#VALUE!</v>
      </c>
      <c r="AG32" s="135" t="e">
        <f t="shared" si="30"/>
        <v>#DIV/0!</v>
      </c>
      <c r="AH32" s="117" t="e">
        <f t="shared" si="31"/>
        <v>#DIV/0!</v>
      </c>
      <c r="AI32" s="108" t="e">
        <f t="shared" si="32"/>
        <v>#DIV/0!</v>
      </c>
      <c r="AJ32" s="108" t="e">
        <f t="shared" si="33"/>
        <v>#DIV/0!</v>
      </c>
      <c r="AK32" s="108" t="e">
        <f t="shared" si="34"/>
        <v>#DIV/0!</v>
      </c>
      <c r="AL32" s="130" t="e">
        <f t="shared" si="35"/>
        <v>#DIV/0!</v>
      </c>
      <c r="AM32" s="130" t="e">
        <f t="shared" si="36"/>
        <v>#DIV/0!</v>
      </c>
      <c r="AN32" s="133" t="e">
        <f t="shared" si="37"/>
        <v>#DIV/0!</v>
      </c>
      <c r="AO32" s="133" t="e">
        <f t="shared" si="38"/>
        <v>#DIV/0!</v>
      </c>
      <c r="AP32" s="130" t="e">
        <f t="shared" si="39"/>
        <v>#DIV/0!</v>
      </c>
      <c r="AQ32" s="131" t="e">
        <f t="shared" si="40"/>
        <v>#DIV/0!</v>
      </c>
      <c r="AR32" s="134" t="e">
        <f t="shared" si="41"/>
        <v>#DIV/0!</v>
      </c>
      <c r="AS32" s="134" t="e">
        <f t="shared" si="42"/>
        <v>#DIV/0!</v>
      </c>
      <c r="AU32" s="129" t="e">
        <f t="shared" si="43"/>
        <v>#DIV/0!</v>
      </c>
      <c r="AV32" s="131" t="e">
        <f t="shared" si="44"/>
        <v>#DIV/0!</v>
      </c>
      <c r="AW32" s="132"/>
      <c r="AX32" s="131"/>
      <c r="AY32" s="131"/>
      <c r="AZ32" s="131"/>
      <c r="BD32" s="195" t="e">
        <f t="shared" si="45"/>
        <v>#VALUE!</v>
      </c>
      <c r="BE32" s="118" t="e">
        <f t="shared" si="46"/>
        <v>#DIV/0!</v>
      </c>
      <c r="BL32" s="194"/>
      <c r="BM32" s="194"/>
      <c r="BN32" s="194"/>
      <c r="BO32" s="194"/>
    </row>
    <row r="33" spans="1:67" ht="32.25" customHeight="1">
      <c r="A33" s="80"/>
      <c r="B33" s="258"/>
      <c r="C33" s="254"/>
      <c r="D33" s="71"/>
      <c r="E33" s="261" t="str">
        <f>IFERROR(INDEX((科目別集計!$B$27:$C$36),MATCH(F33,科目別集計!$C$27:$C$36,0),1),"")</f>
        <v/>
      </c>
      <c r="F33" s="71"/>
      <c r="G33" s="68"/>
      <c r="H33" s="234"/>
      <c r="I33" s="235"/>
      <c r="J33" s="233"/>
      <c r="K33" s="173" t="str">
        <f t="shared" si="0"/>
        <v/>
      </c>
      <c r="L33" s="66"/>
      <c r="M33" s="91">
        <f t="shared" si="17"/>
        <v>0</v>
      </c>
      <c r="N33" s="81">
        <f t="shared" si="18"/>
        <v>0</v>
      </c>
      <c r="O33" s="173">
        <f t="shared" si="19"/>
        <v>0</v>
      </c>
      <c r="P33" s="91">
        <f t="shared" si="49"/>
        <v>0</v>
      </c>
      <c r="Q33" s="260"/>
      <c r="R33" s="88"/>
      <c r="S33" s="72"/>
      <c r="T33" s="72">
        <f>IFERROR(VLOOKUP(F33,科目別集計!C$5:F$42,4,0),0)</f>
        <v>0</v>
      </c>
      <c r="U33" s="106">
        <f t="shared" si="21"/>
        <v>3</v>
      </c>
      <c r="V33" s="72" t="e">
        <f t="shared" si="22"/>
        <v>#VALUE!</v>
      </c>
      <c r="W33" s="109" t="e">
        <f t="shared" si="23"/>
        <v>#DIV/0!</v>
      </c>
      <c r="X33" s="109" t="e">
        <f t="shared" si="24"/>
        <v>#DIV/0!</v>
      </c>
      <c r="Y33" s="105" t="e">
        <f>VLOOKUP($J33,ritsu!$L$5:$N$53,2,FALSE)</f>
        <v>#N/A</v>
      </c>
      <c r="Z33" s="105" t="e">
        <f>VLOOKUP($J33,ritsu!$L$5:$N$53,3,FALSE)</f>
        <v>#N/A</v>
      </c>
      <c r="AB33" s="105" t="e">
        <f t="shared" si="25"/>
        <v>#N/A</v>
      </c>
      <c r="AC33" s="107" t="e">
        <f t="shared" si="26"/>
        <v>#N/A</v>
      </c>
      <c r="AD33" s="105" t="e">
        <f t="shared" si="27"/>
        <v>#N/A</v>
      </c>
      <c r="AE33" s="135" t="e">
        <f t="shared" si="28"/>
        <v>#DIV/0!</v>
      </c>
      <c r="AF33" s="136" t="e">
        <f t="shared" si="29"/>
        <v>#VALUE!</v>
      </c>
      <c r="AG33" s="135" t="e">
        <f t="shared" si="30"/>
        <v>#DIV/0!</v>
      </c>
      <c r="AH33" s="117" t="e">
        <f t="shared" si="31"/>
        <v>#DIV/0!</v>
      </c>
      <c r="AI33" s="108" t="e">
        <f t="shared" si="32"/>
        <v>#DIV/0!</v>
      </c>
      <c r="AJ33" s="108" t="e">
        <f t="shared" si="33"/>
        <v>#DIV/0!</v>
      </c>
      <c r="AK33" s="108" t="e">
        <f t="shared" si="34"/>
        <v>#DIV/0!</v>
      </c>
      <c r="AL33" s="130" t="e">
        <f t="shared" si="35"/>
        <v>#DIV/0!</v>
      </c>
      <c r="AM33" s="130" t="e">
        <f t="shared" si="36"/>
        <v>#DIV/0!</v>
      </c>
      <c r="AN33" s="133" t="e">
        <f t="shared" si="37"/>
        <v>#DIV/0!</v>
      </c>
      <c r="AO33" s="133" t="e">
        <f t="shared" si="38"/>
        <v>#DIV/0!</v>
      </c>
      <c r="AP33" s="130" t="e">
        <f t="shared" si="39"/>
        <v>#DIV/0!</v>
      </c>
      <c r="AQ33" s="131" t="e">
        <f t="shared" si="40"/>
        <v>#DIV/0!</v>
      </c>
      <c r="AR33" s="134" t="e">
        <f t="shared" si="41"/>
        <v>#DIV/0!</v>
      </c>
      <c r="AS33" s="134" t="e">
        <f t="shared" si="42"/>
        <v>#DIV/0!</v>
      </c>
      <c r="AU33" s="129" t="e">
        <f t="shared" si="43"/>
        <v>#DIV/0!</v>
      </c>
      <c r="AV33" s="131" t="e">
        <f t="shared" si="44"/>
        <v>#DIV/0!</v>
      </c>
      <c r="AW33" s="132"/>
      <c r="AX33" s="131"/>
      <c r="AY33" s="131"/>
      <c r="AZ33" s="131"/>
      <c r="BD33" s="195" t="e">
        <f t="shared" si="45"/>
        <v>#VALUE!</v>
      </c>
      <c r="BE33" s="118" t="e">
        <f t="shared" si="46"/>
        <v>#DIV/0!</v>
      </c>
      <c r="BL33" s="194"/>
      <c r="BM33" s="194"/>
      <c r="BN33" s="194"/>
      <c r="BO33" s="194"/>
    </row>
    <row r="34" spans="1:67" ht="32.25" customHeight="1">
      <c r="A34" s="80"/>
      <c r="B34" s="258"/>
      <c r="C34" s="254"/>
      <c r="D34" s="71"/>
      <c r="E34" s="261" t="str">
        <f>IFERROR(INDEX((科目別集計!$B$27:$C$36),MATCH(F34,科目別集計!$C$27:$C$36,0),1),"")</f>
        <v/>
      </c>
      <c r="F34" s="71"/>
      <c r="G34" s="68"/>
      <c r="H34" s="234"/>
      <c r="I34" s="235"/>
      <c r="J34" s="233"/>
      <c r="K34" s="173" t="str">
        <f t="shared" si="0"/>
        <v/>
      </c>
      <c r="L34" s="66"/>
      <c r="M34" s="91">
        <f t="shared" si="17"/>
        <v>0</v>
      </c>
      <c r="N34" s="81">
        <f t="shared" si="18"/>
        <v>0</v>
      </c>
      <c r="O34" s="173">
        <f t="shared" si="19"/>
        <v>0</v>
      </c>
      <c r="P34" s="91">
        <f t="shared" si="49"/>
        <v>0</v>
      </c>
      <c r="Q34" s="260"/>
      <c r="R34" s="88"/>
      <c r="S34" s="72"/>
      <c r="T34" s="72">
        <f>IFERROR(VLOOKUP(F34,科目別集計!C$5:F$42,4,0),0)</f>
        <v>0</v>
      </c>
      <c r="U34" s="106">
        <f t="shared" si="21"/>
        <v>3</v>
      </c>
      <c r="V34" s="72" t="e">
        <f t="shared" si="22"/>
        <v>#VALUE!</v>
      </c>
      <c r="W34" s="109" t="e">
        <f t="shared" si="23"/>
        <v>#DIV/0!</v>
      </c>
      <c r="X34" s="109" t="e">
        <f t="shared" si="24"/>
        <v>#DIV/0!</v>
      </c>
      <c r="Y34" s="105" t="e">
        <f>VLOOKUP($J34,ritsu!$L$5:$N$53,2,FALSE)</f>
        <v>#N/A</v>
      </c>
      <c r="Z34" s="105" t="e">
        <f>VLOOKUP($J34,ritsu!$L$5:$N$53,3,FALSE)</f>
        <v>#N/A</v>
      </c>
      <c r="AB34" s="105" t="e">
        <f t="shared" si="25"/>
        <v>#N/A</v>
      </c>
      <c r="AC34" s="107" t="e">
        <f t="shared" si="26"/>
        <v>#N/A</v>
      </c>
      <c r="AD34" s="105" t="e">
        <f t="shared" si="27"/>
        <v>#N/A</v>
      </c>
      <c r="AE34" s="135" t="e">
        <f t="shared" si="28"/>
        <v>#DIV/0!</v>
      </c>
      <c r="AF34" s="136" t="e">
        <f t="shared" si="29"/>
        <v>#VALUE!</v>
      </c>
      <c r="AG34" s="135" t="e">
        <f t="shared" si="30"/>
        <v>#DIV/0!</v>
      </c>
      <c r="AH34" s="117" t="e">
        <f t="shared" si="31"/>
        <v>#DIV/0!</v>
      </c>
      <c r="AI34" s="108" t="e">
        <f t="shared" si="32"/>
        <v>#DIV/0!</v>
      </c>
      <c r="AJ34" s="108" t="e">
        <f t="shared" si="33"/>
        <v>#DIV/0!</v>
      </c>
      <c r="AK34" s="108" t="e">
        <f t="shared" si="34"/>
        <v>#DIV/0!</v>
      </c>
      <c r="AL34" s="130" t="e">
        <f t="shared" si="35"/>
        <v>#DIV/0!</v>
      </c>
      <c r="AM34" s="130" t="e">
        <f t="shared" si="36"/>
        <v>#DIV/0!</v>
      </c>
      <c r="AN34" s="133" t="e">
        <f t="shared" si="37"/>
        <v>#DIV/0!</v>
      </c>
      <c r="AO34" s="133" t="e">
        <f t="shared" si="38"/>
        <v>#DIV/0!</v>
      </c>
      <c r="AP34" s="130" t="e">
        <f t="shared" si="39"/>
        <v>#DIV/0!</v>
      </c>
      <c r="AQ34" s="131" t="e">
        <f t="shared" si="40"/>
        <v>#DIV/0!</v>
      </c>
      <c r="AR34" s="134" t="e">
        <f t="shared" si="41"/>
        <v>#DIV/0!</v>
      </c>
      <c r="AS34" s="134" t="e">
        <f t="shared" si="42"/>
        <v>#DIV/0!</v>
      </c>
      <c r="AU34" s="129" t="e">
        <f t="shared" si="43"/>
        <v>#DIV/0!</v>
      </c>
      <c r="AV34" s="131" t="e">
        <f t="shared" si="44"/>
        <v>#DIV/0!</v>
      </c>
      <c r="AW34" s="132"/>
      <c r="AX34" s="131"/>
      <c r="AY34" s="131"/>
      <c r="AZ34" s="131"/>
      <c r="BD34" s="195" t="e">
        <f t="shared" si="45"/>
        <v>#VALUE!</v>
      </c>
      <c r="BE34" s="118" t="e">
        <f t="shared" si="46"/>
        <v>#DIV/0!</v>
      </c>
      <c r="BL34" s="194"/>
      <c r="BM34" s="194"/>
      <c r="BN34" s="194"/>
      <c r="BO34" s="194"/>
    </row>
    <row r="35" spans="1:67" ht="32.25" customHeight="1">
      <c r="A35" s="80"/>
      <c r="B35" s="258"/>
      <c r="C35" s="254"/>
      <c r="D35" s="71"/>
      <c r="E35" s="261" t="str">
        <f>IFERROR(INDEX((科目別集計!$B$27:$C$36),MATCH(F35,科目別集計!$C$27:$C$36,0),1),"")</f>
        <v/>
      </c>
      <c r="F35" s="71"/>
      <c r="G35" s="68"/>
      <c r="H35" s="234"/>
      <c r="I35" s="235"/>
      <c r="J35" s="233"/>
      <c r="K35" s="173" t="str">
        <f t="shared" si="0"/>
        <v/>
      </c>
      <c r="L35" s="66"/>
      <c r="M35" s="91">
        <f t="shared" si="17"/>
        <v>0</v>
      </c>
      <c r="N35" s="81">
        <f t="shared" si="18"/>
        <v>0</v>
      </c>
      <c r="O35" s="173">
        <f t="shared" si="19"/>
        <v>0</v>
      </c>
      <c r="P35" s="91">
        <f t="shared" si="49"/>
        <v>0</v>
      </c>
      <c r="Q35" s="260"/>
      <c r="R35" s="88"/>
      <c r="S35" s="72"/>
      <c r="T35" s="72">
        <f>IFERROR(VLOOKUP(F35,科目別集計!C$5:F$42,4,0),0)</f>
        <v>0</v>
      </c>
      <c r="U35" s="106">
        <f t="shared" si="21"/>
        <v>3</v>
      </c>
      <c r="V35" s="72" t="e">
        <f t="shared" si="22"/>
        <v>#VALUE!</v>
      </c>
      <c r="W35" s="109" t="e">
        <f t="shared" si="23"/>
        <v>#DIV/0!</v>
      </c>
      <c r="X35" s="109" t="e">
        <f t="shared" si="24"/>
        <v>#DIV/0!</v>
      </c>
      <c r="Y35" s="105" t="e">
        <f>VLOOKUP($J35,ritsu!$L$5:$N$53,2,FALSE)</f>
        <v>#N/A</v>
      </c>
      <c r="Z35" s="105" t="e">
        <f>VLOOKUP($J35,ritsu!$L$5:$N$53,3,FALSE)</f>
        <v>#N/A</v>
      </c>
      <c r="AB35" s="105" t="e">
        <f t="shared" si="25"/>
        <v>#N/A</v>
      </c>
      <c r="AC35" s="107" t="e">
        <f t="shared" si="26"/>
        <v>#N/A</v>
      </c>
      <c r="AD35" s="105" t="e">
        <f t="shared" si="27"/>
        <v>#N/A</v>
      </c>
      <c r="AE35" s="135" t="e">
        <f t="shared" si="28"/>
        <v>#DIV/0!</v>
      </c>
      <c r="AF35" s="136" t="e">
        <f t="shared" si="29"/>
        <v>#VALUE!</v>
      </c>
      <c r="AG35" s="135" t="e">
        <f t="shared" si="30"/>
        <v>#DIV/0!</v>
      </c>
      <c r="AH35" s="117" t="e">
        <f t="shared" si="31"/>
        <v>#DIV/0!</v>
      </c>
      <c r="AI35" s="108" t="e">
        <f t="shared" si="32"/>
        <v>#DIV/0!</v>
      </c>
      <c r="AJ35" s="108" t="e">
        <f t="shared" si="33"/>
        <v>#DIV/0!</v>
      </c>
      <c r="AK35" s="108" t="e">
        <f t="shared" si="34"/>
        <v>#DIV/0!</v>
      </c>
      <c r="AL35" s="130" t="e">
        <f t="shared" si="35"/>
        <v>#DIV/0!</v>
      </c>
      <c r="AM35" s="130" t="e">
        <f t="shared" si="36"/>
        <v>#DIV/0!</v>
      </c>
      <c r="AN35" s="133" t="e">
        <f t="shared" si="37"/>
        <v>#DIV/0!</v>
      </c>
      <c r="AO35" s="133" t="e">
        <f t="shared" si="38"/>
        <v>#DIV/0!</v>
      </c>
      <c r="AP35" s="130" t="e">
        <f t="shared" si="39"/>
        <v>#DIV/0!</v>
      </c>
      <c r="AQ35" s="131" t="e">
        <f t="shared" si="40"/>
        <v>#DIV/0!</v>
      </c>
      <c r="AR35" s="134" t="e">
        <f t="shared" si="41"/>
        <v>#DIV/0!</v>
      </c>
      <c r="AS35" s="134" t="e">
        <f t="shared" si="42"/>
        <v>#DIV/0!</v>
      </c>
      <c r="AU35" s="129" t="e">
        <f t="shared" si="43"/>
        <v>#DIV/0!</v>
      </c>
      <c r="AV35" s="131" t="e">
        <f t="shared" si="44"/>
        <v>#DIV/0!</v>
      </c>
      <c r="AW35" s="132"/>
      <c r="AX35" s="131"/>
      <c r="AY35" s="131"/>
      <c r="AZ35" s="131"/>
      <c r="BD35" s="195" t="e">
        <f t="shared" si="45"/>
        <v>#VALUE!</v>
      </c>
      <c r="BE35" s="118" t="e">
        <f t="shared" si="46"/>
        <v>#DIV/0!</v>
      </c>
      <c r="BL35" s="194"/>
      <c r="BM35" s="194"/>
      <c r="BN35" s="194"/>
      <c r="BO35" s="194"/>
    </row>
    <row r="36" spans="1:67" ht="32.25" customHeight="1">
      <c r="A36" s="80"/>
      <c r="B36" s="258"/>
      <c r="C36" s="254"/>
      <c r="D36" s="71"/>
      <c r="E36" s="261" t="str">
        <f>IFERROR(INDEX((科目別集計!$B$27:$C$36),MATCH(F36,科目別集計!$C$27:$C$36,0),1),"")</f>
        <v/>
      </c>
      <c r="F36" s="71"/>
      <c r="G36" s="68"/>
      <c r="H36" s="234"/>
      <c r="I36" s="235"/>
      <c r="J36" s="233"/>
      <c r="K36" s="173" t="str">
        <f t="shared" si="0"/>
        <v/>
      </c>
      <c r="L36" s="66"/>
      <c r="M36" s="91">
        <f t="shared" ref="M36" si="50">N36+P36</f>
        <v>0</v>
      </c>
      <c r="N36" s="81">
        <f t="shared" si="18"/>
        <v>0</v>
      </c>
      <c r="O36" s="173">
        <f t="shared" si="19"/>
        <v>0</v>
      </c>
      <c r="P36" s="91">
        <f t="shared" ref="P36" si="51">L36-O36</f>
        <v>0</v>
      </c>
      <c r="Q36" s="260"/>
      <c r="R36" s="88"/>
      <c r="S36" s="72"/>
      <c r="T36" s="72">
        <f>IFERROR(VLOOKUP(F36,科目別集計!C$5:F$42,4,0),0)</f>
        <v>0</v>
      </c>
      <c r="U36" s="106">
        <f t="shared" si="21"/>
        <v>3</v>
      </c>
      <c r="V36" s="72" t="e">
        <f t="shared" si="22"/>
        <v>#VALUE!</v>
      </c>
      <c r="W36" s="109" t="e">
        <f t="shared" si="23"/>
        <v>#DIV/0!</v>
      </c>
      <c r="X36" s="109" t="e">
        <f t="shared" si="24"/>
        <v>#DIV/0!</v>
      </c>
      <c r="Y36" s="105" t="e">
        <f>VLOOKUP($J36,ritsu!$L$5:$N$53,2,FALSE)</f>
        <v>#N/A</v>
      </c>
      <c r="Z36" s="105" t="e">
        <f>VLOOKUP($J36,ritsu!$L$5:$N$53,3,FALSE)</f>
        <v>#N/A</v>
      </c>
      <c r="AB36" s="105" t="e">
        <f t="shared" si="25"/>
        <v>#N/A</v>
      </c>
      <c r="AC36" s="107" t="e">
        <f t="shared" si="26"/>
        <v>#N/A</v>
      </c>
      <c r="AD36" s="105" t="e">
        <f t="shared" si="27"/>
        <v>#N/A</v>
      </c>
      <c r="AE36" s="135" t="e">
        <f t="shared" si="28"/>
        <v>#DIV/0!</v>
      </c>
      <c r="AF36" s="136" t="e">
        <f t="shared" si="29"/>
        <v>#VALUE!</v>
      </c>
      <c r="AG36" s="135" t="e">
        <f t="shared" si="30"/>
        <v>#DIV/0!</v>
      </c>
      <c r="AH36" s="117" t="e">
        <f t="shared" si="31"/>
        <v>#DIV/0!</v>
      </c>
      <c r="AI36" s="108" t="e">
        <f t="shared" si="32"/>
        <v>#DIV/0!</v>
      </c>
      <c r="AJ36" s="108" t="e">
        <f t="shared" si="33"/>
        <v>#DIV/0!</v>
      </c>
      <c r="AK36" s="108" t="e">
        <f t="shared" si="34"/>
        <v>#DIV/0!</v>
      </c>
      <c r="AL36" s="130" t="e">
        <f t="shared" si="35"/>
        <v>#DIV/0!</v>
      </c>
      <c r="AM36" s="130" t="e">
        <f t="shared" si="36"/>
        <v>#DIV/0!</v>
      </c>
      <c r="AN36" s="133" t="e">
        <f t="shared" si="37"/>
        <v>#DIV/0!</v>
      </c>
      <c r="AO36" s="133" t="e">
        <f t="shared" si="38"/>
        <v>#DIV/0!</v>
      </c>
      <c r="AP36" s="130" t="e">
        <f t="shared" si="39"/>
        <v>#DIV/0!</v>
      </c>
      <c r="AQ36" s="131" t="e">
        <f t="shared" si="40"/>
        <v>#DIV/0!</v>
      </c>
      <c r="AR36" s="134" t="e">
        <f t="shared" si="41"/>
        <v>#DIV/0!</v>
      </c>
      <c r="AS36" s="134" t="e">
        <f t="shared" si="42"/>
        <v>#DIV/0!</v>
      </c>
      <c r="AU36" s="129" t="e">
        <f t="shared" si="43"/>
        <v>#DIV/0!</v>
      </c>
      <c r="AV36" s="131" t="e">
        <f t="shared" si="44"/>
        <v>#DIV/0!</v>
      </c>
      <c r="AW36" s="132"/>
      <c r="AX36" s="131"/>
      <c r="AY36" s="131"/>
      <c r="AZ36" s="131"/>
      <c r="BD36" s="195" t="e">
        <f t="shared" si="45"/>
        <v>#VALUE!</v>
      </c>
      <c r="BE36" s="118" t="e">
        <f t="shared" si="46"/>
        <v>#DIV/0!</v>
      </c>
      <c r="BL36" s="194"/>
      <c r="BM36" s="194"/>
      <c r="BN36" s="194"/>
      <c r="BO36" s="194"/>
    </row>
    <row r="37" spans="1:67" ht="32.25" customHeight="1">
      <c r="A37" s="80"/>
      <c r="B37" s="254"/>
      <c r="C37" s="255"/>
      <c r="D37" s="71"/>
      <c r="E37" s="261" t="str">
        <f>IFERROR(INDEX((科目別集計!$B$27:$C$36),MATCH(F37,科目別集計!$C$27:$C$36,0),1),"")</f>
        <v/>
      </c>
      <c r="F37" s="71"/>
      <c r="G37" s="68"/>
      <c r="H37" s="234"/>
      <c r="I37" s="234"/>
      <c r="J37" s="233"/>
      <c r="K37" s="173" t="str">
        <f t="shared" si="0"/>
        <v/>
      </c>
      <c r="L37" s="66"/>
      <c r="M37" s="91">
        <f t="shared" si="17"/>
        <v>0</v>
      </c>
      <c r="N37" s="81">
        <f t="shared" si="18"/>
        <v>0</v>
      </c>
      <c r="O37" s="173">
        <f t="shared" si="19"/>
        <v>0</v>
      </c>
      <c r="P37" s="91">
        <f t="shared" ref="P37:P50" si="52">L37-O37</f>
        <v>0</v>
      </c>
      <c r="Q37" s="260"/>
      <c r="R37" s="88"/>
      <c r="S37" s="72"/>
      <c r="T37" s="72">
        <f>IFERROR(VLOOKUP(F37,科目別集計!C$5:F$42,4,0),0)</f>
        <v>0</v>
      </c>
      <c r="U37" s="106">
        <f t="shared" si="21"/>
        <v>3</v>
      </c>
      <c r="V37" s="72" t="e">
        <f t="shared" si="22"/>
        <v>#VALUE!</v>
      </c>
      <c r="W37" s="109" t="e">
        <f t="shared" si="23"/>
        <v>#DIV/0!</v>
      </c>
      <c r="X37" s="109" t="e">
        <f t="shared" si="24"/>
        <v>#DIV/0!</v>
      </c>
      <c r="Y37" s="105" t="e">
        <f>VLOOKUP($J37,ritsu!$L$5:$N$53,2,FALSE)</f>
        <v>#N/A</v>
      </c>
      <c r="Z37" s="105" t="e">
        <f>VLOOKUP($J37,ritsu!$L$5:$N$53,3,FALSE)</f>
        <v>#N/A</v>
      </c>
      <c r="AB37" s="105" t="e">
        <f t="shared" si="25"/>
        <v>#N/A</v>
      </c>
      <c r="AC37" s="107" t="e">
        <f t="shared" si="26"/>
        <v>#N/A</v>
      </c>
      <c r="AD37" s="105" t="e">
        <f t="shared" si="27"/>
        <v>#N/A</v>
      </c>
      <c r="AE37" s="135" t="e">
        <f t="shared" si="28"/>
        <v>#DIV/0!</v>
      </c>
      <c r="AF37" s="136" t="e">
        <f t="shared" si="29"/>
        <v>#VALUE!</v>
      </c>
      <c r="AG37" s="135" t="e">
        <f t="shared" si="30"/>
        <v>#DIV/0!</v>
      </c>
      <c r="AH37" s="117" t="e">
        <f t="shared" si="31"/>
        <v>#DIV/0!</v>
      </c>
      <c r="AI37" s="108" t="e">
        <f t="shared" si="32"/>
        <v>#DIV/0!</v>
      </c>
      <c r="AJ37" s="108" t="e">
        <f t="shared" si="33"/>
        <v>#DIV/0!</v>
      </c>
      <c r="AK37" s="108" t="e">
        <f t="shared" si="34"/>
        <v>#DIV/0!</v>
      </c>
      <c r="AL37" s="130" t="e">
        <f t="shared" si="35"/>
        <v>#DIV/0!</v>
      </c>
      <c r="AM37" s="130" t="e">
        <f t="shared" si="36"/>
        <v>#DIV/0!</v>
      </c>
      <c r="AN37" s="133" t="e">
        <f t="shared" si="37"/>
        <v>#DIV/0!</v>
      </c>
      <c r="AO37" s="133" t="e">
        <f t="shared" si="38"/>
        <v>#DIV/0!</v>
      </c>
      <c r="AP37" s="130" t="e">
        <f t="shared" si="39"/>
        <v>#DIV/0!</v>
      </c>
      <c r="AQ37" s="131" t="e">
        <f t="shared" si="40"/>
        <v>#DIV/0!</v>
      </c>
      <c r="AR37" s="134" t="e">
        <f t="shared" si="41"/>
        <v>#DIV/0!</v>
      </c>
      <c r="AS37" s="134" t="e">
        <f t="shared" si="42"/>
        <v>#DIV/0!</v>
      </c>
      <c r="AU37" s="129" t="e">
        <f t="shared" si="43"/>
        <v>#DIV/0!</v>
      </c>
      <c r="AV37" s="131" t="e">
        <f t="shared" si="44"/>
        <v>#DIV/0!</v>
      </c>
      <c r="AW37" s="132"/>
      <c r="AX37" s="131"/>
      <c r="AY37" s="131"/>
      <c r="AZ37" s="131"/>
      <c r="BD37" s="195" t="e">
        <f t="shared" si="45"/>
        <v>#VALUE!</v>
      </c>
      <c r="BE37" s="118" t="e">
        <f t="shared" si="46"/>
        <v>#DIV/0!</v>
      </c>
      <c r="BL37" s="194"/>
      <c r="BM37" s="194"/>
      <c r="BN37" s="194"/>
      <c r="BO37" s="194"/>
    </row>
    <row r="38" spans="1:67" ht="32.25" customHeight="1">
      <c r="A38" s="80"/>
      <c r="B38" s="254"/>
      <c r="C38" s="255"/>
      <c r="D38" s="71"/>
      <c r="E38" s="261" t="str">
        <f>IFERROR(INDEX((科目別集計!$B$27:$C$36),MATCH(F38,科目別集計!$C$27:$C$36,0),1),"")</f>
        <v/>
      </c>
      <c r="F38" s="71"/>
      <c r="G38" s="68"/>
      <c r="H38" s="234"/>
      <c r="I38" s="234"/>
      <c r="J38" s="233"/>
      <c r="K38" s="173" t="str">
        <f t="shared" si="0"/>
        <v/>
      </c>
      <c r="L38" s="66"/>
      <c r="M38" s="91">
        <f t="shared" si="17"/>
        <v>0</v>
      </c>
      <c r="N38" s="81">
        <f t="shared" si="18"/>
        <v>0</v>
      </c>
      <c r="O38" s="173">
        <f t="shared" si="19"/>
        <v>0</v>
      </c>
      <c r="P38" s="91">
        <f t="shared" si="52"/>
        <v>0</v>
      </c>
      <c r="Q38" s="260"/>
      <c r="R38" s="88"/>
      <c r="S38" s="72"/>
      <c r="T38" s="72">
        <f>IFERROR(VLOOKUP(F38,科目別集計!C$5:F$42,4,0),0)</f>
        <v>0</v>
      </c>
      <c r="U38" s="106">
        <f t="shared" si="21"/>
        <v>3</v>
      </c>
      <c r="V38" s="72" t="e">
        <f t="shared" si="22"/>
        <v>#VALUE!</v>
      </c>
      <c r="W38" s="109" t="e">
        <f t="shared" si="23"/>
        <v>#DIV/0!</v>
      </c>
      <c r="X38" s="109" t="e">
        <f t="shared" si="24"/>
        <v>#DIV/0!</v>
      </c>
      <c r="Y38" s="105" t="e">
        <f>VLOOKUP($J38,ritsu!$L$5:$N$53,2,FALSE)</f>
        <v>#N/A</v>
      </c>
      <c r="Z38" s="105" t="e">
        <f>VLOOKUP($J38,ritsu!$L$5:$N$53,3,FALSE)</f>
        <v>#N/A</v>
      </c>
      <c r="AB38" s="105" t="e">
        <f t="shared" si="25"/>
        <v>#N/A</v>
      </c>
      <c r="AC38" s="107" t="e">
        <f t="shared" si="26"/>
        <v>#N/A</v>
      </c>
      <c r="AD38" s="105" t="e">
        <f t="shared" si="27"/>
        <v>#N/A</v>
      </c>
      <c r="AE38" s="135" t="e">
        <f t="shared" si="28"/>
        <v>#DIV/0!</v>
      </c>
      <c r="AF38" s="136" t="e">
        <f t="shared" si="29"/>
        <v>#VALUE!</v>
      </c>
      <c r="AG38" s="135" t="e">
        <f t="shared" si="30"/>
        <v>#DIV/0!</v>
      </c>
      <c r="AH38" s="117" t="e">
        <f t="shared" si="31"/>
        <v>#DIV/0!</v>
      </c>
      <c r="AI38" s="108" t="e">
        <f t="shared" si="32"/>
        <v>#DIV/0!</v>
      </c>
      <c r="AJ38" s="108" t="e">
        <f t="shared" si="33"/>
        <v>#DIV/0!</v>
      </c>
      <c r="AK38" s="108" t="e">
        <f t="shared" si="34"/>
        <v>#DIV/0!</v>
      </c>
      <c r="AL38" s="130" t="e">
        <f t="shared" si="35"/>
        <v>#DIV/0!</v>
      </c>
      <c r="AM38" s="130" t="e">
        <f t="shared" si="36"/>
        <v>#DIV/0!</v>
      </c>
      <c r="AN38" s="133" t="e">
        <f t="shared" si="37"/>
        <v>#DIV/0!</v>
      </c>
      <c r="AO38" s="133" t="e">
        <f t="shared" si="38"/>
        <v>#DIV/0!</v>
      </c>
      <c r="AP38" s="130" t="e">
        <f t="shared" si="39"/>
        <v>#DIV/0!</v>
      </c>
      <c r="AQ38" s="131" t="e">
        <f t="shared" si="40"/>
        <v>#DIV/0!</v>
      </c>
      <c r="AR38" s="134" t="e">
        <f t="shared" si="41"/>
        <v>#DIV/0!</v>
      </c>
      <c r="AS38" s="134" t="e">
        <f t="shared" si="42"/>
        <v>#DIV/0!</v>
      </c>
      <c r="AU38" s="129" t="e">
        <f t="shared" si="43"/>
        <v>#DIV/0!</v>
      </c>
      <c r="AV38" s="131" t="e">
        <f t="shared" si="44"/>
        <v>#DIV/0!</v>
      </c>
      <c r="AW38" s="132"/>
      <c r="AX38" s="131"/>
      <c r="AY38" s="131"/>
      <c r="AZ38" s="131"/>
      <c r="BD38" s="195" t="e">
        <f t="shared" si="45"/>
        <v>#VALUE!</v>
      </c>
      <c r="BE38" s="118" t="e">
        <f t="shared" si="46"/>
        <v>#DIV/0!</v>
      </c>
      <c r="BL38" s="194"/>
      <c r="BM38" s="194"/>
      <c r="BN38" s="194"/>
      <c r="BO38" s="194"/>
    </row>
    <row r="39" spans="1:67" ht="32.25" customHeight="1">
      <c r="A39" s="80"/>
      <c r="B39" s="254"/>
      <c r="C39" s="255"/>
      <c r="D39" s="71"/>
      <c r="E39" s="261" t="str">
        <f>IFERROR(INDEX((科目別集計!$B$27:$C$36),MATCH(F39,科目別集計!$C$27:$C$36,0),1),"")</f>
        <v/>
      </c>
      <c r="F39" s="71"/>
      <c r="G39" s="68"/>
      <c r="H39" s="234"/>
      <c r="I39" s="234"/>
      <c r="J39" s="233"/>
      <c r="K39" s="173" t="str">
        <f t="shared" si="0"/>
        <v/>
      </c>
      <c r="L39" s="66"/>
      <c r="M39" s="91">
        <f t="shared" si="17"/>
        <v>0</v>
      </c>
      <c r="N39" s="81">
        <f t="shared" si="18"/>
        <v>0</v>
      </c>
      <c r="O39" s="173">
        <f t="shared" si="19"/>
        <v>0</v>
      </c>
      <c r="P39" s="91">
        <f t="shared" si="52"/>
        <v>0</v>
      </c>
      <c r="Q39" s="260"/>
      <c r="R39" s="88"/>
      <c r="S39" s="72"/>
      <c r="T39" s="72">
        <f>IFERROR(VLOOKUP(F39,科目別集計!C$5:F$42,4,0),0)</f>
        <v>0</v>
      </c>
      <c r="U39" s="106">
        <f t="shared" si="21"/>
        <v>3</v>
      </c>
      <c r="V39" s="72" t="e">
        <f t="shared" si="22"/>
        <v>#VALUE!</v>
      </c>
      <c r="W39" s="109" t="e">
        <f t="shared" si="23"/>
        <v>#DIV/0!</v>
      </c>
      <c r="X39" s="109" t="e">
        <f t="shared" si="24"/>
        <v>#DIV/0!</v>
      </c>
      <c r="Y39" s="105" t="e">
        <f>VLOOKUP($J39,ritsu!$L$5:$N$53,2,FALSE)</f>
        <v>#N/A</v>
      </c>
      <c r="Z39" s="105" t="e">
        <f>VLOOKUP($J39,ritsu!$L$5:$N$53,3,FALSE)</f>
        <v>#N/A</v>
      </c>
      <c r="AB39" s="105" t="e">
        <f t="shared" si="25"/>
        <v>#N/A</v>
      </c>
      <c r="AC39" s="107" t="e">
        <f t="shared" si="26"/>
        <v>#N/A</v>
      </c>
      <c r="AD39" s="105" t="e">
        <f t="shared" si="27"/>
        <v>#N/A</v>
      </c>
      <c r="AE39" s="135" t="e">
        <f t="shared" si="28"/>
        <v>#DIV/0!</v>
      </c>
      <c r="AF39" s="136" t="e">
        <f t="shared" si="29"/>
        <v>#VALUE!</v>
      </c>
      <c r="AG39" s="135" t="e">
        <f t="shared" si="30"/>
        <v>#DIV/0!</v>
      </c>
      <c r="AH39" s="117" t="e">
        <f t="shared" si="31"/>
        <v>#DIV/0!</v>
      </c>
      <c r="AI39" s="108" t="e">
        <f t="shared" si="32"/>
        <v>#DIV/0!</v>
      </c>
      <c r="AJ39" s="108" t="e">
        <f t="shared" si="33"/>
        <v>#DIV/0!</v>
      </c>
      <c r="AK39" s="108" t="e">
        <f t="shared" si="34"/>
        <v>#DIV/0!</v>
      </c>
      <c r="AL39" s="130" t="e">
        <f t="shared" si="35"/>
        <v>#DIV/0!</v>
      </c>
      <c r="AM39" s="130" t="e">
        <f t="shared" si="36"/>
        <v>#DIV/0!</v>
      </c>
      <c r="AN39" s="133" t="e">
        <f t="shared" si="37"/>
        <v>#DIV/0!</v>
      </c>
      <c r="AO39" s="133" t="e">
        <f t="shared" si="38"/>
        <v>#DIV/0!</v>
      </c>
      <c r="AP39" s="130" t="e">
        <f t="shared" si="39"/>
        <v>#DIV/0!</v>
      </c>
      <c r="AQ39" s="131" t="e">
        <f t="shared" si="40"/>
        <v>#DIV/0!</v>
      </c>
      <c r="AR39" s="134" t="e">
        <f t="shared" si="41"/>
        <v>#DIV/0!</v>
      </c>
      <c r="AS39" s="134" t="e">
        <f t="shared" si="42"/>
        <v>#DIV/0!</v>
      </c>
      <c r="AU39" s="129" t="e">
        <f t="shared" si="43"/>
        <v>#DIV/0!</v>
      </c>
      <c r="AV39" s="131" t="e">
        <f t="shared" si="44"/>
        <v>#DIV/0!</v>
      </c>
      <c r="AW39" s="132"/>
      <c r="AX39" s="131"/>
      <c r="AY39" s="131"/>
      <c r="AZ39" s="131"/>
      <c r="BD39" s="195" t="e">
        <f t="shared" si="45"/>
        <v>#VALUE!</v>
      </c>
      <c r="BE39" s="118" t="e">
        <f t="shared" si="46"/>
        <v>#DIV/0!</v>
      </c>
      <c r="BL39" s="194"/>
      <c r="BM39" s="194"/>
      <c r="BN39" s="194"/>
      <c r="BO39" s="194"/>
    </row>
    <row r="40" spans="1:67" ht="32.25" customHeight="1">
      <c r="A40" s="80"/>
      <c r="B40" s="254"/>
      <c r="C40" s="255"/>
      <c r="D40" s="71"/>
      <c r="E40" s="261" t="str">
        <f>IFERROR(INDEX((科目別集計!$B$27:$C$36),MATCH(F40,科目別集計!$C$27:$C$36,0),1),"")</f>
        <v/>
      </c>
      <c r="F40" s="71"/>
      <c r="G40" s="68"/>
      <c r="H40" s="234"/>
      <c r="I40" s="234"/>
      <c r="J40" s="233"/>
      <c r="K40" s="173" t="str">
        <f t="shared" si="0"/>
        <v/>
      </c>
      <c r="L40" s="66"/>
      <c r="M40" s="91">
        <f t="shared" si="17"/>
        <v>0</v>
      </c>
      <c r="N40" s="81">
        <f t="shared" si="18"/>
        <v>0</v>
      </c>
      <c r="O40" s="173">
        <f t="shared" si="19"/>
        <v>0</v>
      </c>
      <c r="P40" s="91">
        <f t="shared" si="52"/>
        <v>0</v>
      </c>
      <c r="Q40" s="260"/>
      <c r="R40" s="88"/>
      <c r="S40" s="72"/>
      <c r="T40" s="72">
        <f>IFERROR(VLOOKUP(F40,科目別集計!C$5:F$42,4,0),0)</f>
        <v>0</v>
      </c>
      <c r="U40" s="106">
        <f t="shared" si="21"/>
        <v>3</v>
      </c>
      <c r="V40" s="72" t="e">
        <f t="shared" si="22"/>
        <v>#VALUE!</v>
      </c>
      <c r="W40" s="109" t="e">
        <f t="shared" si="23"/>
        <v>#DIV/0!</v>
      </c>
      <c r="X40" s="109" t="e">
        <f t="shared" si="24"/>
        <v>#DIV/0!</v>
      </c>
      <c r="Y40" s="105" t="e">
        <f>VLOOKUP($J40,ritsu!$L$5:$N$53,2,FALSE)</f>
        <v>#N/A</v>
      </c>
      <c r="Z40" s="105" t="e">
        <f>VLOOKUP($J40,ritsu!$L$5:$N$53,3,FALSE)</f>
        <v>#N/A</v>
      </c>
      <c r="AB40" s="105" t="e">
        <f t="shared" si="25"/>
        <v>#N/A</v>
      </c>
      <c r="AC40" s="107" t="e">
        <f t="shared" si="26"/>
        <v>#N/A</v>
      </c>
      <c r="AD40" s="105" t="e">
        <f t="shared" si="27"/>
        <v>#N/A</v>
      </c>
      <c r="AE40" s="135" t="e">
        <f t="shared" si="28"/>
        <v>#DIV/0!</v>
      </c>
      <c r="AF40" s="136" t="e">
        <f t="shared" si="29"/>
        <v>#VALUE!</v>
      </c>
      <c r="AG40" s="135" t="e">
        <f t="shared" si="30"/>
        <v>#DIV/0!</v>
      </c>
      <c r="AH40" s="117" t="e">
        <f t="shared" si="31"/>
        <v>#DIV/0!</v>
      </c>
      <c r="AI40" s="108" t="e">
        <f t="shared" si="32"/>
        <v>#DIV/0!</v>
      </c>
      <c r="AJ40" s="108" t="e">
        <f t="shared" si="33"/>
        <v>#DIV/0!</v>
      </c>
      <c r="AK40" s="108" t="e">
        <f t="shared" si="34"/>
        <v>#DIV/0!</v>
      </c>
      <c r="AL40" s="130" t="e">
        <f t="shared" si="35"/>
        <v>#DIV/0!</v>
      </c>
      <c r="AM40" s="130" t="e">
        <f t="shared" si="36"/>
        <v>#DIV/0!</v>
      </c>
      <c r="AN40" s="133" t="e">
        <f t="shared" si="37"/>
        <v>#DIV/0!</v>
      </c>
      <c r="AO40" s="133" t="e">
        <f t="shared" si="38"/>
        <v>#DIV/0!</v>
      </c>
      <c r="AP40" s="130" t="e">
        <f t="shared" si="39"/>
        <v>#DIV/0!</v>
      </c>
      <c r="AQ40" s="131" t="e">
        <f t="shared" si="40"/>
        <v>#DIV/0!</v>
      </c>
      <c r="AR40" s="134" t="e">
        <f t="shared" si="41"/>
        <v>#DIV/0!</v>
      </c>
      <c r="AS40" s="134" t="e">
        <f t="shared" si="42"/>
        <v>#DIV/0!</v>
      </c>
      <c r="AU40" s="129" t="e">
        <f t="shared" si="43"/>
        <v>#DIV/0!</v>
      </c>
      <c r="AV40" s="131" t="e">
        <f t="shared" si="44"/>
        <v>#DIV/0!</v>
      </c>
      <c r="AW40" s="132"/>
      <c r="AX40" s="131"/>
      <c r="AY40" s="131"/>
      <c r="AZ40" s="131"/>
      <c r="BD40" s="195" t="e">
        <f t="shared" si="45"/>
        <v>#VALUE!</v>
      </c>
      <c r="BE40" s="118" t="e">
        <f t="shared" si="46"/>
        <v>#DIV/0!</v>
      </c>
      <c r="BL40" s="194"/>
      <c r="BM40" s="194"/>
      <c r="BN40" s="194"/>
      <c r="BO40" s="194"/>
    </row>
    <row r="41" spans="1:67" ht="32.25" customHeight="1">
      <c r="A41" s="80"/>
      <c r="B41" s="256"/>
      <c r="C41" s="257"/>
      <c r="D41" s="71"/>
      <c r="E41" s="261" t="str">
        <f>IFERROR(INDEX((科目別集計!$B$27:$C$36),MATCH(F41,科目別集計!$C$27:$C$36,0),1),"")</f>
        <v/>
      </c>
      <c r="F41" s="71"/>
      <c r="G41" s="68"/>
      <c r="H41" s="234"/>
      <c r="I41" s="235"/>
      <c r="J41" s="233"/>
      <c r="K41" s="173" t="str">
        <f t="shared" si="0"/>
        <v/>
      </c>
      <c r="L41" s="66"/>
      <c r="M41" s="91">
        <f t="shared" si="17"/>
        <v>0</v>
      </c>
      <c r="N41" s="81">
        <f t="shared" si="18"/>
        <v>0</v>
      </c>
      <c r="O41" s="173">
        <f t="shared" si="19"/>
        <v>0</v>
      </c>
      <c r="P41" s="91">
        <f t="shared" si="52"/>
        <v>0</v>
      </c>
      <c r="Q41" s="260"/>
      <c r="R41" s="88"/>
      <c r="S41" s="72"/>
      <c r="T41" s="72">
        <f>IFERROR(VLOOKUP(F41,科目別集計!C$5:F$42,4,0),0)</f>
        <v>0</v>
      </c>
      <c r="U41" s="106">
        <f t="shared" si="21"/>
        <v>3</v>
      </c>
      <c r="V41" s="72" t="e">
        <f t="shared" si="22"/>
        <v>#VALUE!</v>
      </c>
      <c r="W41" s="109" t="e">
        <f t="shared" si="23"/>
        <v>#DIV/0!</v>
      </c>
      <c r="X41" s="109" t="e">
        <f t="shared" si="24"/>
        <v>#DIV/0!</v>
      </c>
      <c r="Y41" s="105" t="e">
        <f>VLOOKUP($J41,ritsu!$L$5:$N$53,2,FALSE)</f>
        <v>#N/A</v>
      </c>
      <c r="Z41" s="105" t="e">
        <f>VLOOKUP($J41,ritsu!$L$5:$N$53,3,FALSE)</f>
        <v>#N/A</v>
      </c>
      <c r="AB41" s="105" t="e">
        <f t="shared" si="25"/>
        <v>#N/A</v>
      </c>
      <c r="AC41" s="107" t="e">
        <f t="shared" si="26"/>
        <v>#N/A</v>
      </c>
      <c r="AD41" s="105" t="e">
        <f t="shared" si="27"/>
        <v>#N/A</v>
      </c>
      <c r="AE41" s="135" t="e">
        <f t="shared" si="28"/>
        <v>#DIV/0!</v>
      </c>
      <c r="AF41" s="136" t="e">
        <f t="shared" si="29"/>
        <v>#VALUE!</v>
      </c>
      <c r="AG41" s="135" t="e">
        <f t="shared" si="30"/>
        <v>#DIV/0!</v>
      </c>
      <c r="AH41" s="117" t="e">
        <f t="shared" si="31"/>
        <v>#DIV/0!</v>
      </c>
      <c r="AI41" s="108" t="e">
        <f t="shared" si="32"/>
        <v>#DIV/0!</v>
      </c>
      <c r="AJ41" s="108" t="e">
        <f t="shared" si="33"/>
        <v>#DIV/0!</v>
      </c>
      <c r="AK41" s="108" t="e">
        <f t="shared" si="34"/>
        <v>#DIV/0!</v>
      </c>
      <c r="AL41" s="130" t="e">
        <f t="shared" si="35"/>
        <v>#DIV/0!</v>
      </c>
      <c r="AM41" s="130" t="e">
        <f t="shared" si="36"/>
        <v>#DIV/0!</v>
      </c>
      <c r="AN41" s="133" t="e">
        <f t="shared" si="37"/>
        <v>#DIV/0!</v>
      </c>
      <c r="AO41" s="133" t="e">
        <f t="shared" si="38"/>
        <v>#DIV/0!</v>
      </c>
      <c r="AP41" s="130" t="e">
        <f t="shared" si="39"/>
        <v>#DIV/0!</v>
      </c>
      <c r="AQ41" s="131" t="e">
        <f t="shared" si="40"/>
        <v>#DIV/0!</v>
      </c>
      <c r="AR41" s="134" t="e">
        <f t="shared" si="41"/>
        <v>#DIV/0!</v>
      </c>
      <c r="AS41" s="134" t="e">
        <f t="shared" si="42"/>
        <v>#DIV/0!</v>
      </c>
      <c r="AU41" s="129" t="e">
        <f t="shared" si="43"/>
        <v>#DIV/0!</v>
      </c>
      <c r="AV41" s="131" t="e">
        <f t="shared" si="44"/>
        <v>#DIV/0!</v>
      </c>
      <c r="AW41" s="132"/>
      <c r="AX41" s="131"/>
      <c r="AY41" s="131"/>
      <c r="AZ41" s="131"/>
      <c r="BD41" s="195" t="e">
        <f t="shared" si="45"/>
        <v>#VALUE!</v>
      </c>
      <c r="BE41" s="118" t="e">
        <f t="shared" si="46"/>
        <v>#DIV/0!</v>
      </c>
      <c r="BL41" s="194"/>
      <c r="BM41" s="194"/>
      <c r="BN41" s="194"/>
      <c r="BO41" s="194"/>
    </row>
    <row r="42" spans="1:67" ht="32.25" customHeight="1">
      <c r="A42" s="80"/>
      <c r="B42" s="256"/>
      <c r="C42" s="257"/>
      <c r="D42" s="71"/>
      <c r="E42" s="261" t="str">
        <f>IFERROR(INDEX((科目別集計!$B$27:$C$36),MATCH(F42,科目別集計!$C$27:$C$36,0),1),"")</f>
        <v/>
      </c>
      <c r="F42" s="71"/>
      <c r="G42" s="68"/>
      <c r="H42" s="234"/>
      <c r="I42" s="114"/>
      <c r="J42" s="233"/>
      <c r="K42" s="173" t="str">
        <f t="shared" si="0"/>
        <v/>
      </c>
      <c r="L42" s="66"/>
      <c r="M42" s="91">
        <f t="shared" si="17"/>
        <v>0</v>
      </c>
      <c r="N42" s="81">
        <f t="shared" si="18"/>
        <v>0</v>
      </c>
      <c r="O42" s="173">
        <f t="shared" si="19"/>
        <v>0</v>
      </c>
      <c r="P42" s="91">
        <f t="shared" si="52"/>
        <v>0</v>
      </c>
      <c r="Q42" s="260"/>
      <c r="R42" s="88"/>
      <c r="S42" s="72"/>
      <c r="T42" s="72">
        <f>IFERROR(VLOOKUP(F42,科目別集計!C$5:F$42,4,0),0)</f>
        <v>0</v>
      </c>
      <c r="U42" s="106">
        <f t="shared" si="21"/>
        <v>3</v>
      </c>
      <c r="V42" s="72" t="e">
        <f t="shared" si="22"/>
        <v>#VALUE!</v>
      </c>
      <c r="W42" s="109" t="e">
        <f t="shared" si="23"/>
        <v>#DIV/0!</v>
      </c>
      <c r="X42" s="109" t="e">
        <f t="shared" si="24"/>
        <v>#DIV/0!</v>
      </c>
      <c r="Y42" s="105" t="e">
        <f>VLOOKUP($J42,ritsu!$L$5:$N$53,2,FALSE)</f>
        <v>#N/A</v>
      </c>
      <c r="Z42" s="105" t="e">
        <f>VLOOKUP($J42,ritsu!$L$5:$N$53,3,FALSE)</f>
        <v>#N/A</v>
      </c>
      <c r="AB42" s="105" t="e">
        <f t="shared" si="25"/>
        <v>#N/A</v>
      </c>
      <c r="AC42" s="107" t="e">
        <f t="shared" si="26"/>
        <v>#N/A</v>
      </c>
      <c r="AD42" s="105" t="e">
        <f t="shared" si="27"/>
        <v>#N/A</v>
      </c>
      <c r="AE42" s="135" t="e">
        <f t="shared" si="28"/>
        <v>#DIV/0!</v>
      </c>
      <c r="AF42" s="136" t="e">
        <f t="shared" si="29"/>
        <v>#VALUE!</v>
      </c>
      <c r="AG42" s="135" t="e">
        <f t="shared" si="30"/>
        <v>#DIV/0!</v>
      </c>
      <c r="AH42" s="117" t="e">
        <f t="shared" si="31"/>
        <v>#DIV/0!</v>
      </c>
      <c r="AI42" s="108" t="e">
        <f t="shared" si="32"/>
        <v>#DIV/0!</v>
      </c>
      <c r="AJ42" s="108" t="e">
        <f t="shared" si="33"/>
        <v>#DIV/0!</v>
      </c>
      <c r="AK42" s="108" t="e">
        <f t="shared" si="34"/>
        <v>#DIV/0!</v>
      </c>
      <c r="AL42" s="130" t="e">
        <f t="shared" si="35"/>
        <v>#DIV/0!</v>
      </c>
      <c r="AM42" s="130" t="e">
        <f t="shared" si="36"/>
        <v>#DIV/0!</v>
      </c>
      <c r="AN42" s="133" t="e">
        <f t="shared" si="37"/>
        <v>#DIV/0!</v>
      </c>
      <c r="AO42" s="133" t="e">
        <f t="shared" si="38"/>
        <v>#DIV/0!</v>
      </c>
      <c r="AP42" s="130" t="e">
        <f t="shared" si="39"/>
        <v>#DIV/0!</v>
      </c>
      <c r="AQ42" s="131" t="e">
        <f t="shared" si="40"/>
        <v>#DIV/0!</v>
      </c>
      <c r="AR42" s="134" t="e">
        <f t="shared" si="41"/>
        <v>#DIV/0!</v>
      </c>
      <c r="AS42" s="134" t="e">
        <f t="shared" si="42"/>
        <v>#DIV/0!</v>
      </c>
      <c r="AU42" s="129" t="e">
        <f t="shared" si="43"/>
        <v>#DIV/0!</v>
      </c>
      <c r="AV42" s="131" t="e">
        <f t="shared" si="44"/>
        <v>#DIV/0!</v>
      </c>
      <c r="AW42" s="132"/>
      <c r="AX42" s="131"/>
      <c r="AY42" s="131"/>
      <c r="AZ42" s="131"/>
      <c r="BD42" s="195" t="e">
        <f t="shared" si="45"/>
        <v>#VALUE!</v>
      </c>
      <c r="BE42" s="118" t="e">
        <f t="shared" si="46"/>
        <v>#DIV/0!</v>
      </c>
      <c r="BL42" s="194"/>
      <c r="BM42" s="194"/>
      <c r="BN42" s="194"/>
      <c r="BO42" s="194"/>
    </row>
    <row r="43" spans="1:67" ht="32.25" customHeight="1">
      <c r="A43" s="80"/>
      <c r="B43" s="256"/>
      <c r="C43" s="257"/>
      <c r="D43" s="71"/>
      <c r="E43" s="261" t="str">
        <f>IFERROR(INDEX((科目別集計!$B$27:$C$36),MATCH(F43,科目別集計!$C$27:$C$36,0),1),"")</f>
        <v/>
      </c>
      <c r="F43" s="71"/>
      <c r="G43" s="68"/>
      <c r="H43" s="234"/>
      <c r="I43" s="235"/>
      <c r="J43" s="233"/>
      <c r="K43" s="173" t="str">
        <f t="shared" si="0"/>
        <v/>
      </c>
      <c r="L43" s="66"/>
      <c r="M43" s="91">
        <f t="shared" si="17"/>
        <v>0</v>
      </c>
      <c r="N43" s="81">
        <f t="shared" si="18"/>
        <v>0</v>
      </c>
      <c r="O43" s="173">
        <f t="shared" si="19"/>
        <v>0</v>
      </c>
      <c r="P43" s="91">
        <f t="shared" si="52"/>
        <v>0</v>
      </c>
      <c r="Q43" s="260"/>
      <c r="R43" s="88"/>
      <c r="S43" s="72"/>
      <c r="T43" s="72">
        <f>IFERROR(VLOOKUP(F43,科目別集計!C$5:F$42,4,0),0)</f>
        <v>0</v>
      </c>
      <c r="U43" s="106">
        <f t="shared" si="21"/>
        <v>3</v>
      </c>
      <c r="V43" s="72" t="e">
        <f t="shared" si="22"/>
        <v>#VALUE!</v>
      </c>
      <c r="W43" s="109" t="e">
        <f t="shared" si="23"/>
        <v>#DIV/0!</v>
      </c>
      <c r="X43" s="109" t="e">
        <f t="shared" si="24"/>
        <v>#DIV/0!</v>
      </c>
      <c r="Y43" s="105" t="e">
        <f>VLOOKUP($J43,ritsu!$L$5:$N$53,2,FALSE)</f>
        <v>#N/A</v>
      </c>
      <c r="Z43" s="105" t="e">
        <f>VLOOKUP($J43,ritsu!$L$5:$N$53,3,FALSE)</f>
        <v>#N/A</v>
      </c>
      <c r="AB43" s="105" t="e">
        <f t="shared" si="25"/>
        <v>#N/A</v>
      </c>
      <c r="AC43" s="107" t="e">
        <f t="shared" si="26"/>
        <v>#N/A</v>
      </c>
      <c r="AD43" s="105" t="e">
        <f t="shared" si="27"/>
        <v>#N/A</v>
      </c>
      <c r="AE43" s="135" t="e">
        <f t="shared" si="28"/>
        <v>#DIV/0!</v>
      </c>
      <c r="AF43" s="136" t="e">
        <f t="shared" si="29"/>
        <v>#VALUE!</v>
      </c>
      <c r="AG43" s="135" t="e">
        <f t="shared" si="30"/>
        <v>#DIV/0!</v>
      </c>
      <c r="AH43" s="117" t="e">
        <f t="shared" si="31"/>
        <v>#DIV/0!</v>
      </c>
      <c r="AI43" s="108" t="e">
        <f t="shared" si="32"/>
        <v>#DIV/0!</v>
      </c>
      <c r="AJ43" s="108" t="e">
        <f t="shared" si="33"/>
        <v>#DIV/0!</v>
      </c>
      <c r="AK43" s="108" t="e">
        <f t="shared" si="34"/>
        <v>#DIV/0!</v>
      </c>
      <c r="AL43" s="130" t="e">
        <f t="shared" si="35"/>
        <v>#DIV/0!</v>
      </c>
      <c r="AM43" s="130" t="e">
        <f t="shared" si="36"/>
        <v>#DIV/0!</v>
      </c>
      <c r="AN43" s="133" t="e">
        <f t="shared" si="37"/>
        <v>#DIV/0!</v>
      </c>
      <c r="AO43" s="133" t="e">
        <f t="shared" si="38"/>
        <v>#DIV/0!</v>
      </c>
      <c r="AP43" s="130" t="e">
        <f t="shared" si="39"/>
        <v>#DIV/0!</v>
      </c>
      <c r="AQ43" s="131" t="e">
        <f t="shared" si="40"/>
        <v>#DIV/0!</v>
      </c>
      <c r="AR43" s="134" t="e">
        <f t="shared" si="41"/>
        <v>#DIV/0!</v>
      </c>
      <c r="AS43" s="134" t="e">
        <f t="shared" si="42"/>
        <v>#DIV/0!</v>
      </c>
      <c r="AU43" s="129" t="e">
        <f t="shared" si="43"/>
        <v>#DIV/0!</v>
      </c>
      <c r="AV43" s="131" t="e">
        <f t="shared" si="44"/>
        <v>#DIV/0!</v>
      </c>
      <c r="AW43" s="132"/>
      <c r="AX43" s="131"/>
      <c r="AY43" s="131"/>
      <c r="AZ43" s="131"/>
      <c r="BD43" s="195" t="e">
        <f t="shared" si="45"/>
        <v>#VALUE!</v>
      </c>
      <c r="BE43" s="118" t="e">
        <f t="shared" si="46"/>
        <v>#DIV/0!</v>
      </c>
      <c r="BL43" s="194"/>
      <c r="BM43" s="194"/>
      <c r="BN43" s="194"/>
      <c r="BO43" s="194"/>
    </row>
    <row r="44" spans="1:67" ht="32.25" customHeight="1">
      <c r="A44" s="80"/>
      <c r="B44" s="256"/>
      <c r="C44" s="257"/>
      <c r="D44" s="71"/>
      <c r="E44" s="261" t="str">
        <f>IFERROR(INDEX((科目別集計!$B$27:$C$36),MATCH(F44,科目別集計!$C$27:$C$36,0),1),"")</f>
        <v/>
      </c>
      <c r="F44" s="71"/>
      <c r="G44" s="68"/>
      <c r="H44" s="234"/>
      <c r="I44" s="235"/>
      <c r="J44" s="233"/>
      <c r="K44" s="173" t="str">
        <f t="shared" si="0"/>
        <v/>
      </c>
      <c r="L44" s="66"/>
      <c r="M44" s="91">
        <f t="shared" si="17"/>
        <v>0</v>
      </c>
      <c r="N44" s="81">
        <f t="shared" si="18"/>
        <v>0</v>
      </c>
      <c r="O44" s="173">
        <f t="shared" si="19"/>
        <v>0</v>
      </c>
      <c r="P44" s="91">
        <f t="shared" si="52"/>
        <v>0</v>
      </c>
      <c r="Q44" s="260"/>
      <c r="R44" s="88"/>
      <c r="S44" s="72"/>
      <c r="T44" s="72">
        <f>IFERROR(VLOOKUP(F44,科目別集計!C$5:F$42,4,0),0)</f>
        <v>0</v>
      </c>
      <c r="U44" s="106">
        <f t="shared" si="21"/>
        <v>3</v>
      </c>
      <c r="V44" s="72" t="e">
        <f t="shared" si="22"/>
        <v>#VALUE!</v>
      </c>
      <c r="W44" s="109" t="e">
        <f t="shared" si="23"/>
        <v>#DIV/0!</v>
      </c>
      <c r="X44" s="109" t="e">
        <f t="shared" si="24"/>
        <v>#DIV/0!</v>
      </c>
      <c r="Y44" s="105" t="e">
        <f>VLOOKUP($J44,ritsu!$L$5:$N$53,2,FALSE)</f>
        <v>#N/A</v>
      </c>
      <c r="Z44" s="105" t="e">
        <f>VLOOKUP($J44,ritsu!$L$5:$N$53,3,FALSE)</f>
        <v>#N/A</v>
      </c>
      <c r="AB44" s="105" t="e">
        <f t="shared" si="25"/>
        <v>#N/A</v>
      </c>
      <c r="AC44" s="107" t="e">
        <f t="shared" si="26"/>
        <v>#N/A</v>
      </c>
      <c r="AD44" s="105" t="e">
        <f t="shared" si="27"/>
        <v>#N/A</v>
      </c>
      <c r="AE44" s="135" t="e">
        <f t="shared" si="28"/>
        <v>#DIV/0!</v>
      </c>
      <c r="AF44" s="136" t="e">
        <f t="shared" si="29"/>
        <v>#VALUE!</v>
      </c>
      <c r="AG44" s="135" t="e">
        <f t="shared" si="30"/>
        <v>#DIV/0!</v>
      </c>
      <c r="AH44" s="117" t="e">
        <f t="shared" si="31"/>
        <v>#DIV/0!</v>
      </c>
      <c r="AI44" s="108" t="e">
        <f t="shared" si="32"/>
        <v>#DIV/0!</v>
      </c>
      <c r="AJ44" s="108" t="e">
        <f t="shared" si="33"/>
        <v>#DIV/0!</v>
      </c>
      <c r="AK44" s="108" t="e">
        <f t="shared" si="34"/>
        <v>#DIV/0!</v>
      </c>
      <c r="AL44" s="130" t="e">
        <f t="shared" si="35"/>
        <v>#DIV/0!</v>
      </c>
      <c r="AM44" s="130" t="e">
        <f t="shared" si="36"/>
        <v>#DIV/0!</v>
      </c>
      <c r="AN44" s="133" t="e">
        <f t="shared" si="37"/>
        <v>#DIV/0!</v>
      </c>
      <c r="AO44" s="133" t="e">
        <f t="shared" si="38"/>
        <v>#DIV/0!</v>
      </c>
      <c r="AP44" s="130" t="e">
        <f t="shared" si="39"/>
        <v>#DIV/0!</v>
      </c>
      <c r="AQ44" s="131" t="e">
        <f t="shared" si="40"/>
        <v>#DIV/0!</v>
      </c>
      <c r="AR44" s="134" t="e">
        <f t="shared" si="41"/>
        <v>#DIV/0!</v>
      </c>
      <c r="AS44" s="134" t="e">
        <f t="shared" si="42"/>
        <v>#DIV/0!</v>
      </c>
      <c r="AU44" s="129" t="e">
        <f t="shared" si="43"/>
        <v>#DIV/0!</v>
      </c>
      <c r="AV44" s="131" t="e">
        <f t="shared" si="44"/>
        <v>#DIV/0!</v>
      </c>
      <c r="AW44" s="132"/>
      <c r="AX44" s="131"/>
      <c r="AY44" s="131"/>
      <c r="AZ44" s="131"/>
      <c r="BD44" s="195" t="e">
        <f t="shared" si="45"/>
        <v>#VALUE!</v>
      </c>
      <c r="BE44" s="118" t="e">
        <f t="shared" si="46"/>
        <v>#DIV/0!</v>
      </c>
      <c r="BL44" s="194"/>
      <c r="BM44" s="194"/>
      <c r="BN44" s="194"/>
      <c r="BO44" s="194"/>
    </row>
    <row r="45" spans="1:67" ht="32.25" customHeight="1">
      <c r="A45" s="80"/>
      <c r="B45" s="256"/>
      <c r="C45" s="257"/>
      <c r="D45" s="71"/>
      <c r="E45" s="261" t="str">
        <f>IFERROR(INDEX((科目別集計!$B$27:$C$36),MATCH(F45,科目別集計!$C$27:$C$36,0),1),"")</f>
        <v/>
      </c>
      <c r="F45" s="71"/>
      <c r="G45" s="68"/>
      <c r="H45" s="234"/>
      <c r="I45" s="235"/>
      <c r="J45" s="233"/>
      <c r="K45" s="173" t="str">
        <f t="shared" si="0"/>
        <v/>
      </c>
      <c r="L45" s="66"/>
      <c r="M45" s="91">
        <f t="shared" si="17"/>
        <v>0</v>
      </c>
      <c r="N45" s="81">
        <f t="shared" si="18"/>
        <v>0</v>
      </c>
      <c r="O45" s="173">
        <f t="shared" si="19"/>
        <v>0</v>
      </c>
      <c r="P45" s="91">
        <f t="shared" si="52"/>
        <v>0</v>
      </c>
      <c r="Q45" s="260"/>
      <c r="R45" s="88"/>
      <c r="S45" s="72"/>
      <c r="T45" s="72">
        <f>IFERROR(VLOOKUP(F45,科目別集計!C$5:F$42,4,0),0)</f>
        <v>0</v>
      </c>
      <c r="U45" s="106">
        <f t="shared" si="21"/>
        <v>3</v>
      </c>
      <c r="V45" s="72" t="e">
        <f t="shared" si="22"/>
        <v>#VALUE!</v>
      </c>
      <c r="W45" s="109" t="e">
        <f t="shared" si="23"/>
        <v>#DIV/0!</v>
      </c>
      <c r="X45" s="109" t="e">
        <f t="shared" si="24"/>
        <v>#DIV/0!</v>
      </c>
      <c r="Y45" s="105" t="e">
        <f>VLOOKUP($J45,ritsu!$L$5:$N$53,2,FALSE)</f>
        <v>#N/A</v>
      </c>
      <c r="Z45" s="105" t="e">
        <f>VLOOKUP($J45,ritsu!$L$5:$N$53,3,FALSE)</f>
        <v>#N/A</v>
      </c>
      <c r="AB45" s="105" t="e">
        <f t="shared" si="25"/>
        <v>#N/A</v>
      </c>
      <c r="AC45" s="107" t="e">
        <f t="shared" si="26"/>
        <v>#N/A</v>
      </c>
      <c r="AD45" s="105" t="e">
        <f t="shared" si="27"/>
        <v>#N/A</v>
      </c>
      <c r="AE45" s="135" t="e">
        <f t="shared" si="28"/>
        <v>#DIV/0!</v>
      </c>
      <c r="AF45" s="136" t="e">
        <f t="shared" si="29"/>
        <v>#VALUE!</v>
      </c>
      <c r="AG45" s="135" t="e">
        <f t="shared" si="30"/>
        <v>#DIV/0!</v>
      </c>
      <c r="AH45" s="117" t="e">
        <f t="shared" si="31"/>
        <v>#DIV/0!</v>
      </c>
      <c r="AI45" s="108" t="e">
        <f t="shared" si="32"/>
        <v>#DIV/0!</v>
      </c>
      <c r="AJ45" s="108" t="e">
        <f t="shared" si="33"/>
        <v>#DIV/0!</v>
      </c>
      <c r="AK45" s="108" t="e">
        <f t="shared" si="34"/>
        <v>#DIV/0!</v>
      </c>
      <c r="AL45" s="130" t="e">
        <f t="shared" si="35"/>
        <v>#DIV/0!</v>
      </c>
      <c r="AM45" s="130" t="e">
        <f t="shared" si="36"/>
        <v>#DIV/0!</v>
      </c>
      <c r="AN45" s="133" t="e">
        <f t="shared" si="37"/>
        <v>#DIV/0!</v>
      </c>
      <c r="AO45" s="133" t="e">
        <f t="shared" si="38"/>
        <v>#DIV/0!</v>
      </c>
      <c r="AP45" s="130" t="e">
        <f t="shared" si="39"/>
        <v>#DIV/0!</v>
      </c>
      <c r="AQ45" s="131" t="e">
        <f t="shared" si="40"/>
        <v>#DIV/0!</v>
      </c>
      <c r="AR45" s="134" t="e">
        <f t="shared" si="41"/>
        <v>#DIV/0!</v>
      </c>
      <c r="AS45" s="134" t="e">
        <f t="shared" si="42"/>
        <v>#DIV/0!</v>
      </c>
      <c r="AU45" s="129" t="e">
        <f t="shared" si="43"/>
        <v>#DIV/0!</v>
      </c>
      <c r="AV45" s="131" t="e">
        <f t="shared" si="44"/>
        <v>#DIV/0!</v>
      </c>
      <c r="AW45" s="132"/>
      <c r="AX45" s="131"/>
      <c r="AY45" s="131"/>
      <c r="AZ45" s="131"/>
      <c r="BD45" s="195" t="e">
        <f t="shared" si="45"/>
        <v>#VALUE!</v>
      </c>
      <c r="BE45" s="118" t="e">
        <f t="shared" si="46"/>
        <v>#DIV/0!</v>
      </c>
      <c r="BL45" s="194"/>
      <c r="BM45" s="194"/>
      <c r="BN45" s="194"/>
      <c r="BO45" s="194"/>
    </row>
    <row r="46" spans="1:67" ht="32.25" customHeight="1">
      <c r="A46" s="80"/>
      <c r="B46" s="258"/>
      <c r="C46" s="254"/>
      <c r="D46" s="71"/>
      <c r="E46" s="261" t="str">
        <f>IFERROR(INDEX((科目別集計!$B$27:$C$36),MATCH(F46,科目別集計!$C$27:$C$36,0),1),"")</f>
        <v/>
      </c>
      <c r="F46" s="71"/>
      <c r="G46" s="68"/>
      <c r="H46" s="234"/>
      <c r="I46" s="235"/>
      <c r="J46" s="233"/>
      <c r="K46" s="173" t="str">
        <f t="shared" si="0"/>
        <v/>
      </c>
      <c r="L46" s="66"/>
      <c r="M46" s="91">
        <f t="shared" si="17"/>
        <v>0</v>
      </c>
      <c r="N46" s="81">
        <f t="shared" si="18"/>
        <v>0</v>
      </c>
      <c r="O46" s="173">
        <f t="shared" si="19"/>
        <v>0</v>
      </c>
      <c r="P46" s="91">
        <f t="shared" si="52"/>
        <v>0</v>
      </c>
      <c r="Q46" s="260"/>
      <c r="R46" s="88"/>
      <c r="S46" s="72"/>
      <c r="T46" s="72">
        <f>IFERROR(VLOOKUP(F46,科目別集計!C$5:F$42,4,0),0)</f>
        <v>0</v>
      </c>
      <c r="U46" s="106">
        <f t="shared" si="21"/>
        <v>3</v>
      </c>
      <c r="V46" s="72" t="e">
        <f t="shared" si="22"/>
        <v>#VALUE!</v>
      </c>
      <c r="W46" s="109" t="e">
        <f t="shared" si="23"/>
        <v>#DIV/0!</v>
      </c>
      <c r="X46" s="109" t="e">
        <f t="shared" si="24"/>
        <v>#DIV/0!</v>
      </c>
      <c r="Y46" s="105" t="e">
        <f>VLOOKUP($J46,ritsu!$L$5:$N$53,2,FALSE)</f>
        <v>#N/A</v>
      </c>
      <c r="Z46" s="105" t="e">
        <f>VLOOKUP($J46,ritsu!$L$5:$N$53,3,FALSE)</f>
        <v>#N/A</v>
      </c>
      <c r="AB46" s="105" t="e">
        <f t="shared" si="25"/>
        <v>#N/A</v>
      </c>
      <c r="AC46" s="107" t="e">
        <f t="shared" si="26"/>
        <v>#N/A</v>
      </c>
      <c r="AD46" s="105" t="e">
        <f t="shared" si="27"/>
        <v>#N/A</v>
      </c>
      <c r="AE46" s="135" t="e">
        <f t="shared" si="28"/>
        <v>#DIV/0!</v>
      </c>
      <c r="AF46" s="136" t="e">
        <f t="shared" si="29"/>
        <v>#VALUE!</v>
      </c>
      <c r="AG46" s="135" t="e">
        <f t="shared" si="30"/>
        <v>#DIV/0!</v>
      </c>
      <c r="AH46" s="117" t="e">
        <f t="shared" si="31"/>
        <v>#DIV/0!</v>
      </c>
      <c r="AI46" s="108" t="e">
        <f t="shared" si="32"/>
        <v>#DIV/0!</v>
      </c>
      <c r="AJ46" s="108" t="e">
        <f t="shared" si="33"/>
        <v>#DIV/0!</v>
      </c>
      <c r="AK46" s="108" t="e">
        <f t="shared" si="34"/>
        <v>#DIV/0!</v>
      </c>
      <c r="AL46" s="130" t="e">
        <f t="shared" si="35"/>
        <v>#DIV/0!</v>
      </c>
      <c r="AM46" s="130" t="e">
        <f t="shared" si="36"/>
        <v>#DIV/0!</v>
      </c>
      <c r="AN46" s="133" t="e">
        <f t="shared" si="37"/>
        <v>#DIV/0!</v>
      </c>
      <c r="AO46" s="133" t="e">
        <f t="shared" si="38"/>
        <v>#DIV/0!</v>
      </c>
      <c r="AP46" s="130" t="e">
        <f t="shared" si="39"/>
        <v>#DIV/0!</v>
      </c>
      <c r="AQ46" s="131" t="e">
        <f t="shared" si="40"/>
        <v>#DIV/0!</v>
      </c>
      <c r="AR46" s="134" t="e">
        <f t="shared" si="41"/>
        <v>#DIV/0!</v>
      </c>
      <c r="AS46" s="134" t="e">
        <f t="shared" si="42"/>
        <v>#DIV/0!</v>
      </c>
      <c r="AU46" s="129" t="e">
        <f t="shared" si="43"/>
        <v>#DIV/0!</v>
      </c>
      <c r="AV46" s="131" t="e">
        <f t="shared" si="44"/>
        <v>#DIV/0!</v>
      </c>
      <c r="AW46" s="132"/>
      <c r="AX46" s="131"/>
      <c r="AY46" s="131"/>
      <c r="AZ46" s="131"/>
      <c r="BD46" s="195" t="e">
        <f t="shared" si="45"/>
        <v>#VALUE!</v>
      </c>
      <c r="BE46" s="118" t="e">
        <f t="shared" si="46"/>
        <v>#DIV/0!</v>
      </c>
      <c r="BL46" s="194"/>
      <c r="BM46" s="194"/>
      <c r="BN46" s="194"/>
      <c r="BO46" s="194"/>
    </row>
    <row r="47" spans="1:67" ht="32.25" customHeight="1">
      <c r="A47" s="80"/>
      <c r="B47" s="258"/>
      <c r="C47" s="254"/>
      <c r="D47" s="71"/>
      <c r="E47" s="261" t="str">
        <f>IFERROR(INDEX((科目別集計!$B$27:$C$36),MATCH(F47,科目別集計!$C$27:$C$36,0),1),"")</f>
        <v/>
      </c>
      <c r="F47" s="71"/>
      <c r="G47" s="68"/>
      <c r="H47" s="234"/>
      <c r="I47" s="235"/>
      <c r="J47" s="233"/>
      <c r="K47" s="173" t="str">
        <f t="shared" si="0"/>
        <v/>
      </c>
      <c r="L47" s="66"/>
      <c r="M47" s="91">
        <f t="shared" si="17"/>
        <v>0</v>
      </c>
      <c r="N47" s="81">
        <f t="shared" si="18"/>
        <v>0</v>
      </c>
      <c r="O47" s="173">
        <f t="shared" si="19"/>
        <v>0</v>
      </c>
      <c r="P47" s="91">
        <f t="shared" si="52"/>
        <v>0</v>
      </c>
      <c r="Q47" s="260"/>
      <c r="R47" s="88"/>
      <c r="S47" s="72"/>
      <c r="T47" s="72">
        <f>IFERROR(VLOOKUP(F47,科目別集計!C$5:F$42,4,0),0)</f>
        <v>0</v>
      </c>
      <c r="U47" s="106">
        <f t="shared" si="21"/>
        <v>3</v>
      </c>
      <c r="V47" s="72" t="e">
        <f t="shared" si="22"/>
        <v>#VALUE!</v>
      </c>
      <c r="W47" s="109" t="e">
        <f t="shared" si="23"/>
        <v>#DIV/0!</v>
      </c>
      <c r="X47" s="109" t="e">
        <f t="shared" si="24"/>
        <v>#DIV/0!</v>
      </c>
      <c r="Y47" s="105" t="e">
        <f>VLOOKUP($J47,ritsu!$L$5:$N$53,2,FALSE)</f>
        <v>#N/A</v>
      </c>
      <c r="Z47" s="105" t="e">
        <f>VLOOKUP($J47,ritsu!$L$5:$N$53,3,FALSE)</f>
        <v>#N/A</v>
      </c>
      <c r="AB47" s="105" t="e">
        <f t="shared" si="25"/>
        <v>#N/A</v>
      </c>
      <c r="AC47" s="107" t="e">
        <f t="shared" si="26"/>
        <v>#N/A</v>
      </c>
      <c r="AD47" s="105" t="e">
        <f t="shared" si="27"/>
        <v>#N/A</v>
      </c>
      <c r="AE47" s="135" t="e">
        <f t="shared" si="28"/>
        <v>#DIV/0!</v>
      </c>
      <c r="AF47" s="136" t="e">
        <f t="shared" si="29"/>
        <v>#VALUE!</v>
      </c>
      <c r="AG47" s="135" t="e">
        <f t="shared" si="30"/>
        <v>#DIV/0!</v>
      </c>
      <c r="AH47" s="117" t="e">
        <f t="shared" si="31"/>
        <v>#DIV/0!</v>
      </c>
      <c r="AI47" s="108" t="e">
        <f t="shared" si="32"/>
        <v>#DIV/0!</v>
      </c>
      <c r="AJ47" s="108" t="e">
        <f t="shared" si="33"/>
        <v>#DIV/0!</v>
      </c>
      <c r="AK47" s="108" t="e">
        <f t="shared" si="34"/>
        <v>#DIV/0!</v>
      </c>
      <c r="AL47" s="130" t="e">
        <f t="shared" si="35"/>
        <v>#DIV/0!</v>
      </c>
      <c r="AM47" s="130" t="e">
        <f t="shared" si="36"/>
        <v>#DIV/0!</v>
      </c>
      <c r="AN47" s="133" t="e">
        <f t="shared" si="37"/>
        <v>#DIV/0!</v>
      </c>
      <c r="AO47" s="133" t="e">
        <f t="shared" si="38"/>
        <v>#DIV/0!</v>
      </c>
      <c r="AP47" s="130" t="e">
        <f t="shared" si="39"/>
        <v>#DIV/0!</v>
      </c>
      <c r="AQ47" s="131" t="e">
        <f t="shared" si="40"/>
        <v>#DIV/0!</v>
      </c>
      <c r="AR47" s="134" t="e">
        <f t="shared" si="41"/>
        <v>#DIV/0!</v>
      </c>
      <c r="AS47" s="134" t="e">
        <f t="shared" si="42"/>
        <v>#DIV/0!</v>
      </c>
      <c r="AU47" s="129" t="e">
        <f t="shared" si="43"/>
        <v>#DIV/0!</v>
      </c>
      <c r="AV47" s="131" t="e">
        <f t="shared" si="44"/>
        <v>#DIV/0!</v>
      </c>
      <c r="AW47" s="132"/>
      <c r="AX47" s="131"/>
      <c r="AY47" s="131"/>
      <c r="AZ47" s="131"/>
      <c r="BD47" s="195" t="e">
        <f t="shared" si="45"/>
        <v>#VALUE!</v>
      </c>
      <c r="BE47" s="118" t="e">
        <f t="shared" si="46"/>
        <v>#DIV/0!</v>
      </c>
      <c r="BL47" s="194"/>
      <c r="BM47" s="194"/>
      <c r="BN47" s="194"/>
      <c r="BO47" s="194"/>
    </row>
    <row r="48" spans="1:67" ht="32.25" customHeight="1">
      <c r="A48" s="80"/>
      <c r="B48" s="258"/>
      <c r="C48" s="254"/>
      <c r="D48" s="71"/>
      <c r="E48" s="261" t="str">
        <f>IFERROR(INDEX((科目別集計!$B$27:$C$36),MATCH(F48,科目別集計!$C$27:$C$36,0),1),"")</f>
        <v/>
      </c>
      <c r="F48" s="71"/>
      <c r="G48" s="68"/>
      <c r="H48" s="234"/>
      <c r="I48" s="235"/>
      <c r="J48" s="233"/>
      <c r="K48" s="173" t="str">
        <f t="shared" si="0"/>
        <v/>
      </c>
      <c r="L48" s="66"/>
      <c r="M48" s="91">
        <f t="shared" si="17"/>
        <v>0</v>
      </c>
      <c r="N48" s="81">
        <f t="shared" si="18"/>
        <v>0</v>
      </c>
      <c r="O48" s="173">
        <f t="shared" si="19"/>
        <v>0</v>
      </c>
      <c r="P48" s="91">
        <f t="shared" si="52"/>
        <v>0</v>
      </c>
      <c r="Q48" s="260"/>
      <c r="R48" s="88"/>
      <c r="S48" s="72"/>
      <c r="T48" s="72">
        <f>IFERROR(VLOOKUP(F48,科目別集計!C$5:F$42,4,0),0)</f>
        <v>0</v>
      </c>
      <c r="U48" s="106">
        <f t="shared" si="21"/>
        <v>3</v>
      </c>
      <c r="V48" s="72" t="e">
        <f t="shared" si="22"/>
        <v>#VALUE!</v>
      </c>
      <c r="W48" s="109" t="e">
        <f t="shared" si="23"/>
        <v>#DIV/0!</v>
      </c>
      <c r="X48" s="109" t="e">
        <f t="shared" si="24"/>
        <v>#DIV/0!</v>
      </c>
      <c r="Y48" s="105" t="e">
        <f>VLOOKUP($J48,ritsu!$L$5:$N$53,2,FALSE)</f>
        <v>#N/A</v>
      </c>
      <c r="Z48" s="105" t="e">
        <f>VLOOKUP($J48,ritsu!$L$5:$N$53,3,FALSE)</f>
        <v>#N/A</v>
      </c>
      <c r="AB48" s="105" t="e">
        <f t="shared" si="25"/>
        <v>#N/A</v>
      </c>
      <c r="AC48" s="107" t="e">
        <f t="shared" si="26"/>
        <v>#N/A</v>
      </c>
      <c r="AD48" s="105" t="e">
        <f t="shared" si="27"/>
        <v>#N/A</v>
      </c>
      <c r="AE48" s="135" t="e">
        <f t="shared" si="28"/>
        <v>#DIV/0!</v>
      </c>
      <c r="AF48" s="136" t="e">
        <f t="shared" si="29"/>
        <v>#VALUE!</v>
      </c>
      <c r="AG48" s="135" t="e">
        <f t="shared" si="30"/>
        <v>#DIV/0!</v>
      </c>
      <c r="AH48" s="117" t="e">
        <f t="shared" si="31"/>
        <v>#DIV/0!</v>
      </c>
      <c r="AI48" s="108" t="e">
        <f t="shared" si="32"/>
        <v>#DIV/0!</v>
      </c>
      <c r="AJ48" s="108" t="e">
        <f t="shared" si="33"/>
        <v>#DIV/0!</v>
      </c>
      <c r="AK48" s="108" t="e">
        <f t="shared" si="34"/>
        <v>#DIV/0!</v>
      </c>
      <c r="AL48" s="130" t="e">
        <f t="shared" si="35"/>
        <v>#DIV/0!</v>
      </c>
      <c r="AM48" s="130" t="e">
        <f t="shared" si="36"/>
        <v>#DIV/0!</v>
      </c>
      <c r="AN48" s="133" t="e">
        <f t="shared" si="37"/>
        <v>#DIV/0!</v>
      </c>
      <c r="AO48" s="133" t="e">
        <f t="shared" si="38"/>
        <v>#DIV/0!</v>
      </c>
      <c r="AP48" s="130" t="e">
        <f t="shared" si="39"/>
        <v>#DIV/0!</v>
      </c>
      <c r="AQ48" s="131" t="e">
        <f t="shared" si="40"/>
        <v>#DIV/0!</v>
      </c>
      <c r="AR48" s="134" t="e">
        <f t="shared" si="41"/>
        <v>#DIV/0!</v>
      </c>
      <c r="AS48" s="134" t="e">
        <f t="shared" si="42"/>
        <v>#DIV/0!</v>
      </c>
      <c r="AU48" s="129" t="e">
        <f t="shared" si="43"/>
        <v>#DIV/0!</v>
      </c>
      <c r="AV48" s="131" t="e">
        <f t="shared" si="44"/>
        <v>#DIV/0!</v>
      </c>
      <c r="AW48" s="132"/>
      <c r="AX48" s="131"/>
      <c r="AY48" s="131"/>
      <c r="AZ48" s="131"/>
      <c r="BD48" s="195" t="e">
        <f t="shared" si="45"/>
        <v>#VALUE!</v>
      </c>
      <c r="BE48" s="118" t="e">
        <f t="shared" si="46"/>
        <v>#DIV/0!</v>
      </c>
      <c r="BL48" s="194"/>
      <c r="BM48" s="194"/>
      <c r="BN48" s="194"/>
      <c r="BO48" s="194"/>
    </row>
    <row r="49" spans="1:67" ht="32.25" customHeight="1">
      <c r="A49" s="80"/>
      <c r="B49" s="258"/>
      <c r="C49" s="254"/>
      <c r="D49" s="71"/>
      <c r="E49" s="261" t="str">
        <f>IFERROR(INDEX((科目別集計!$B$27:$C$36),MATCH(F49,科目別集計!$C$27:$C$36,0),1),"")</f>
        <v/>
      </c>
      <c r="F49" s="71"/>
      <c r="G49" s="68"/>
      <c r="H49" s="234"/>
      <c r="I49" s="235"/>
      <c r="J49" s="233"/>
      <c r="K49" s="173" t="str">
        <f t="shared" si="0"/>
        <v/>
      </c>
      <c r="L49" s="66"/>
      <c r="M49" s="91">
        <f t="shared" si="17"/>
        <v>0</v>
      </c>
      <c r="N49" s="81">
        <f t="shared" si="18"/>
        <v>0</v>
      </c>
      <c r="O49" s="173">
        <f t="shared" si="19"/>
        <v>0</v>
      </c>
      <c r="P49" s="91">
        <f t="shared" si="52"/>
        <v>0</v>
      </c>
      <c r="Q49" s="260"/>
      <c r="R49" s="88"/>
      <c r="S49" s="72"/>
      <c r="T49" s="72">
        <f>IFERROR(VLOOKUP(F49,科目別集計!C$5:F$42,4,0),0)</f>
        <v>0</v>
      </c>
      <c r="U49" s="106">
        <f t="shared" si="21"/>
        <v>3</v>
      </c>
      <c r="V49" s="72" t="e">
        <f t="shared" si="22"/>
        <v>#VALUE!</v>
      </c>
      <c r="W49" s="109" t="e">
        <f t="shared" si="23"/>
        <v>#DIV/0!</v>
      </c>
      <c r="X49" s="109" t="e">
        <f t="shared" si="24"/>
        <v>#DIV/0!</v>
      </c>
      <c r="Y49" s="105" t="e">
        <f>VLOOKUP($J49,ritsu!$L$5:$N$53,2,FALSE)</f>
        <v>#N/A</v>
      </c>
      <c r="Z49" s="105" t="e">
        <f>VLOOKUP($J49,ritsu!$L$5:$N$53,3,FALSE)</f>
        <v>#N/A</v>
      </c>
      <c r="AB49" s="105" t="e">
        <f t="shared" si="25"/>
        <v>#N/A</v>
      </c>
      <c r="AC49" s="107" t="e">
        <f t="shared" si="26"/>
        <v>#N/A</v>
      </c>
      <c r="AD49" s="105" t="e">
        <f t="shared" si="27"/>
        <v>#N/A</v>
      </c>
      <c r="AE49" s="135" t="e">
        <f t="shared" si="28"/>
        <v>#DIV/0!</v>
      </c>
      <c r="AF49" s="136" t="e">
        <f t="shared" si="29"/>
        <v>#VALUE!</v>
      </c>
      <c r="AG49" s="135" t="e">
        <f t="shared" si="30"/>
        <v>#DIV/0!</v>
      </c>
      <c r="AH49" s="117" t="e">
        <f t="shared" si="31"/>
        <v>#DIV/0!</v>
      </c>
      <c r="AI49" s="108" t="e">
        <f t="shared" si="32"/>
        <v>#DIV/0!</v>
      </c>
      <c r="AJ49" s="108" t="e">
        <f t="shared" si="33"/>
        <v>#DIV/0!</v>
      </c>
      <c r="AK49" s="108" t="e">
        <f t="shared" si="34"/>
        <v>#DIV/0!</v>
      </c>
      <c r="AL49" s="130" t="e">
        <f t="shared" si="35"/>
        <v>#DIV/0!</v>
      </c>
      <c r="AM49" s="130" t="e">
        <f t="shared" si="36"/>
        <v>#DIV/0!</v>
      </c>
      <c r="AN49" s="133" t="e">
        <f t="shared" si="37"/>
        <v>#DIV/0!</v>
      </c>
      <c r="AO49" s="133" t="e">
        <f t="shared" si="38"/>
        <v>#DIV/0!</v>
      </c>
      <c r="AP49" s="130" t="e">
        <f t="shared" si="39"/>
        <v>#DIV/0!</v>
      </c>
      <c r="AQ49" s="131" t="e">
        <f t="shared" si="40"/>
        <v>#DIV/0!</v>
      </c>
      <c r="AR49" s="134" t="e">
        <f t="shared" si="41"/>
        <v>#DIV/0!</v>
      </c>
      <c r="AS49" s="134" t="e">
        <f t="shared" si="42"/>
        <v>#DIV/0!</v>
      </c>
      <c r="AU49" s="129" t="e">
        <f t="shared" si="43"/>
        <v>#DIV/0!</v>
      </c>
      <c r="AV49" s="131" t="e">
        <f t="shared" si="44"/>
        <v>#DIV/0!</v>
      </c>
      <c r="AW49" s="132"/>
      <c r="AX49" s="131"/>
      <c r="AY49" s="131"/>
      <c r="AZ49" s="131"/>
      <c r="BD49" s="195" t="e">
        <f t="shared" si="45"/>
        <v>#VALUE!</v>
      </c>
      <c r="BE49" s="118" t="e">
        <f t="shared" si="46"/>
        <v>#DIV/0!</v>
      </c>
      <c r="BL49" s="194"/>
      <c r="BM49" s="194"/>
      <c r="BN49" s="194"/>
      <c r="BO49" s="194"/>
    </row>
    <row r="50" spans="1:67" ht="32.25" customHeight="1">
      <c r="A50" s="80"/>
      <c r="B50" s="258"/>
      <c r="C50" s="254"/>
      <c r="D50" s="71"/>
      <c r="E50" s="261" t="str">
        <f>IFERROR(INDEX((科目別集計!$B$27:$C$36),MATCH(F50,科目別集計!$C$27:$C$36,0),1),"")</f>
        <v/>
      </c>
      <c r="F50" s="71"/>
      <c r="G50" s="68"/>
      <c r="H50" s="234"/>
      <c r="I50" s="235"/>
      <c r="J50" s="233"/>
      <c r="K50" s="173" t="str">
        <f t="shared" si="0"/>
        <v/>
      </c>
      <c r="L50" s="66"/>
      <c r="M50" s="91">
        <f t="shared" si="17"/>
        <v>0</v>
      </c>
      <c r="N50" s="81">
        <f t="shared" si="18"/>
        <v>0</v>
      </c>
      <c r="O50" s="173">
        <f t="shared" si="19"/>
        <v>0</v>
      </c>
      <c r="P50" s="91">
        <f t="shared" si="52"/>
        <v>0</v>
      </c>
      <c r="Q50" s="260"/>
      <c r="R50" s="88"/>
      <c r="S50" s="72"/>
      <c r="T50" s="72">
        <f>IFERROR(VLOOKUP(F50,科目別集計!C$5:F$42,4,0),0)</f>
        <v>0</v>
      </c>
      <c r="U50" s="106">
        <f t="shared" si="21"/>
        <v>3</v>
      </c>
      <c r="V50" s="72" t="e">
        <f t="shared" si="22"/>
        <v>#VALUE!</v>
      </c>
      <c r="W50" s="109" t="e">
        <f t="shared" si="23"/>
        <v>#DIV/0!</v>
      </c>
      <c r="X50" s="109" t="e">
        <f t="shared" si="24"/>
        <v>#DIV/0!</v>
      </c>
      <c r="Y50" s="105" t="e">
        <f>VLOOKUP($J50,ritsu!$L$5:$N$53,2,FALSE)</f>
        <v>#N/A</v>
      </c>
      <c r="Z50" s="105" t="e">
        <f>VLOOKUP($J50,ritsu!$L$5:$N$53,3,FALSE)</f>
        <v>#N/A</v>
      </c>
      <c r="AB50" s="105" t="e">
        <f t="shared" si="25"/>
        <v>#N/A</v>
      </c>
      <c r="AC50" s="107" t="e">
        <f t="shared" si="26"/>
        <v>#N/A</v>
      </c>
      <c r="AD50" s="105" t="e">
        <f t="shared" si="27"/>
        <v>#N/A</v>
      </c>
      <c r="AE50" s="135" t="e">
        <f t="shared" si="28"/>
        <v>#DIV/0!</v>
      </c>
      <c r="AF50" s="136" t="e">
        <f t="shared" si="29"/>
        <v>#VALUE!</v>
      </c>
      <c r="AG50" s="135" t="e">
        <f t="shared" si="30"/>
        <v>#DIV/0!</v>
      </c>
      <c r="AH50" s="117" t="e">
        <f t="shared" si="31"/>
        <v>#DIV/0!</v>
      </c>
      <c r="AI50" s="108" t="e">
        <f t="shared" si="32"/>
        <v>#DIV/0!</v>
      </c>
      <c r="AJ50" s="108" t="e">
        <f t="shared" si="33"/>
        <v>#DIV/0!</v>
      </c>
      <c r="AK50" s="108" t="e">
        <f t="shared" si="34"/>
        <v>#DIV/0!</v>
      </c>
      <c r="AL50" s="130" t="e">
        <f t="shared" si="35"/>
        <v>#DIV/0!</v>
      </c>
      <c r="AM50" s="130" t="e">
        <f t="shared" si="36"/>
        <v>#DIV/0!</v>
      </c>
      <c r="AN50" s="133" t="e">
        <f t="shared" si="37"/>
        <v>#DIV/0!</v>
      </c>
      <c r="AO50" s="133" t="e">
        <f t="shared" si="38"/>
        <v>#DIV/0!</v>
      </c>
      <c r="AP50" s="130" t="e">
        <f t="shared" si="39"/>
        <v>#DIV/0!</v>
      </c>
      <c r="AQ50" s="131" t="e">
        <f t="shared" si="40"/>
        <v>#DIV/0!</v>
      </c>
      <c r="AR50" s="134" t="e">
        <f t="shared" si="41"/>
        <v>#DIV/0!</v>
      </c>
      <c r="AS50" s="134" t="e">
        <f t="shared" si="42"/>
        <v>#DIV/0!</v>
      </c>
      <c r="AU50" s="129" t="e">
        <f t="shared" si="43"/>
        <v>#DIV/0!</v>
      </c>
      <c r="AV50" s="131" t="e">
        <f t="shared" si="44"/>
        <v>#DIV/0!</v>
      </c>
      <c r="AW50" s="132"/>
      <c r="AX50" s="131"/>
      <c r="AY50" s="131"/>
      <c r="AZ50" s="131"/>
      <c r="BD50" s="195" t="e">
        <f t="shared" si="45"/>
        <v>#VALUE!</v>
      </c>
      <c r="BE50" s="118" t="e">
        <f t="shared" si="46"/>
        <v>#DIV/0!</v>
      </c>
      <c r="BL50" s="194"/>
      <c r="BM50" s="194"/>
      <c r="BN50" s="194"/>
      <c r="BO50" s="194"/>
    </row>
    <row r="51" spans="1:67" ht="32.25" customHeight="1">
      <c r="A51" s="80"/>
      <c r="B51" s="258"/>
      <c r="C51" s="254"/>
      <c r="D51" s="71"/>
      <c r="E51" s="261" t="str">
        <f>IFERROR(INDEX((科目別集計!$B$27:$C$36),MATCH(F51,科目別集計!$C$27:$C$36,0),1),"")</f>
        <v/>
      </c>
      <c r="F51" s="71"/>
      <c r="G51" s="68"/>
      <c r="H51" s="234"/>
      <c r="I51" s="235"/>
      <c r="J51" s="233"/>
      <c r="K51" s="173" t="str">
        <f t="shared" si="0"/>
        <v/>
      </c>
      <c r="L51" s="66"/>
      <c r="M51" s="91">
        <f t="shared" ref="M51" si="53">N51+P51</f>
        <v>0</v>
      </c>
      <c r="N51" s="81">
        <f t="shared" si="18"/>
        <v>0</v>
      </c>
      <c r="O51" s="173">
        <f t="shared" si="19"/>
        <v>0</v>
      </c>
      <c r="P51" s="91">
        <f t="shared" ref="P51" si="54">L51-O51</f>
        <v>0</v>
      </c>
      <c r="Q51" s="260"/>
      <c r="R51" s="88"/>
      <c r="S51" s="72"/>
      <c r="T51" s="72">
        <f>IFERROR(VLOOKUP(F51,科目別集計!C$5:F$42,4,0),0)</f>
        <v>0</v>
      </c>
      <c r="U51" s="106">
        <f t="shared" si="21"/>
        <v>3</v>
      </c>
      <c r="V51" s="72" t="e">
        <f t="shared" si="22"/>
        <v>#VALUE!</v>
      </c>
      <c r="W51" s="109" t="e">
        <f t="shared" si="23"/>
        <v>#DIV/0!</v>
      </c>
      <c r="X51" s="109" t="e">
        <f t="shared" si="24"/>
        <v>#DIV/0!</v>
      </c>
      <c r="Y51" s="105" t="e">
        <f>VLOOKUP($J51,ritsu!$L$5:$N$53,2,FALSE)</f>
        <v>#N/A</v>
      </c>
      <c r="Z51" s="105" t="e">
        <f>VLOOKUP($J51,ritsu!$L$5:$N$53,3,FALSE)</f>
        <v>#N/A</v>
      </c>
      <c r="AB51" s="105" t="e">
        <f t="shared" si="25"/>
        <v>#N/A</v>
      </c>
      <c r="AC51" s="107" t="e">
        <f t="shared" si="26"/>
        <v>#N/A</v>
      </c>
      <c r="AD51" s="105" t="e">
        <f t="shared" si="27"/>
        <v>#N/A</v>
      </c>
      <c r="AE51" s="135" t="e">
        <f t="shared" si="28"/>
        <v>#DIV/0!</v>
      </c>
      <c r="AF51" s="136" t="e">
        <f t="shared" si="29"/>
        <v>#VALUE!</v>
      </c>
      <c r="AG51" s="135" t="e">
        <f t="shared" si="30"/>
        <v>#DIV/0!</v>
      </c>
      <c r="AH51" s="117" t="e">
        <f t="shared" si="31"/>
        <v>#DIV/0!</v>
      </c>
      <c r="AI51" s="108" t="e">
        <f t="shared" si="32"/>
        <v>#DIV/0!</v>
      </c>
      <c r="AJ51" s="108" t="e">
        <f t="shared" si="33"/>
        <v>#DIV/0!</v>
      </c>
      <c r="AK51" s="108" t="e">
        <f t="shared" si="34"/>
        <v>#DIV/0!</v>
      </c>
      <c r="AL51" s="130" t="e">
        <f t="shared" si="35"/>
        <v>#DIV/0!</v>
      </c>
      <c r="AM51" s="130" t="e">
        <f t="shared" si="36"/>
        <v>#DIV/0!</v>
      </c>
      <c r="AN51" s="133" t="e">
        <f t="shared" si="37"/>
        <v>#DIV/0!</v>
      </c>
      <c r="AO51" s="133" t="e">
        <f t="shared" si="38"/>
        <v>#DIV/0!</v>
      </c>
      <c r="AP51" s="130" t="e">
        <f t="shared" si="39"/>
        <v>#DIV/0!</v>
      </c>
      <c r="AQ51" s="131" t="e">
        <f t="shared" si="40"/>
        <v>#DIV/0!</v>
      </c>
      <c r="AR51" s="134" t="e">
        <f t="shared" si="41"/>
        <v>#DIV/0!</v>
      </c>
      <c r="AS51" s="134" t="e">
        <f t="shared" si="42"/>
        <v>#DIV/0!</v>
      </c>
      <c r="AU51" s="129" t="e">
        <f t="shared" si="43"/>
        <v>#DIV/0!</v>
      </c>
      <c r="AV51" s="131" t="e">
        <f t="shared" si="44"/>
        <v>#DIV/0!</v>
      </c>
      <c r="AW51" s="132"/>
      <c r="AX51" s="131"/>
      <c r="AY51" s="131"/>
      <c r="AZ51" s="131"/>
      <c r="BD51" s="195" t="e">
        <f t="shared" si="45"/>
        <v>#VALUE!</v>
      </c>
      <c r="BE51" s="118" t="e">
        <f t="shared" si="46"/>
        <v>#DIV/0!</v>
      </c>
      <c r="BL51" s="194"/>
      <c r="BM51" s="194"/>
      <c r="BN51" s="194"/>
      <c r="BO51" s="194"/>
    </row>
    <row r="52" spans="1:67" ht="32.25" customHeight="1">
      <c r="A52" s="80"/>
      <c r="B52" s="254"/>
      <c r="C52" s="255"/>
      <c r="D52" s="71"/>
      <c r="E52" s="261" t="str">
        <f>IFERROR(INDEX((科目別集計!$B$27:$C$36),MATCH(F52,科目別集計!$C$27:$C$36,0),1),"")</f>
        <v/>
      </c>
      <c r="F52" s="71"/>
      <c r="G52" s="68"/>
      <c r="H52" s="234"/>
      <c r="I52" s="234"/>
      <c r="J52" s="233"/>
      <c r="K52" s="173" t="str">
        <f t="shared" si="0"/>
        <v/>
      </c>
      <c r="L52" s="66"/>
      <c r="M52" s="91">
        <f t="shared" si="17"/>
        <v>0</v>
      </c>
      <c r="N52" s="81">
        <f t="shared" si="18"/>
        <v>0</v>
      </c>
      <c r="O52" s="173">
        <f t="shared" si="19"/>
        <v>0</v>
      </c>
      <c r="P52" s="91">
        <f t="shared" ref="P52:P66" si="55">L52-O52</f>
        <v>0</v>
      </c>
      <c r="Q52" s="260"/>
      <c r="R52" s="88"/>
      <c r="S52" s="72"/>
      <c r="T52" s="72">
        <f>IFERROR(VLOOKUP(F52,科目別集計!C$5:F$42,4,0),0)</f>
        <v>0</v>
      </c>
      <c r="U52" s="106">
        <f t="shared" si="21"/>
        <v>3</v>
      </c>
      <c r="V52" s="72" t="e">
        <f t="shared" si="22"/>
        <v>#VALUE!</v>
      </c>
      <c r="W52" s="109" t="e">
        <f t="shared" si="23"/>
        <v>#DIV/0!</v>
      </c>
      <c r="X52" s="109" t="e">
        <f t="shared" si="24"/>
        <v>#DIV/0!</v>
      </c>
      <c r="Y52" s="105" t="e">
        <f>VLOOKUP($J52,ritsu!$L$5:$N$53,2,FALSE)</f>
        <v>#N/A</v>
      </c>
      <c r="Z52" s="105" t="e">
        <f>VLOOKUP($J52,ritsu!$L$5:$N$53,3,FALSE)</f>
        <v>#N/A</v>
      </c>
      <c r="AB52" s="105" t="e">
        <f t="shared" si="25"/>
        <v>#N/A</v>
      </c>
      <c r="AC52" s="107" t="e">
        <f t="shared" si="26"/>
        <v>#N/A</v>
      </c>
      <c r="AD52" s="105" t="e">
        <f t="shared" si="27"/>
        <v>#N/A</v>
      </c>
      <c r="AE52" s="135" t="e">
        <f t="shared" si="28"/>
        <v>#DIV/0!</v>
      </c>
      <c r="AF52" s="136" t="e">
        <f t="shared" si="29"/>
        <v>#VALUE!</v>
      </c>
      <c r="AG52" s="135" t="e">
        <f t="shared" si="30"/>
        <v>#DIV/0!</v>
      </c>
      <c r="AH52" s="117" t="e">
        <f t="shared" si="31"/>
        <v>#DIV/0!</v>
      </c>
      <c r="AI52" s="108" t="e">
        <f t="shared" si="32"/>
        <v>#DIV/0!</v>
      </c>
      <c r="AJ52" s="108" t="e">
        <f t="shared" si="33"/>
        <v>#DIV/0!</v>
      </c>
      <c r="AK52" s="108" t="e">
        <f t="shared" si="34"/>
        <v>#DIV/0!</v>
      </c>
      <c r="AL52" s="130" t="e">
        <f t="shared" si="35"/>
        <v>#DIV/0!</v>
      </c>
      <c r="AM52" s="130" t="e">
        <f t="shared" si="36"/>
        <v>#DIV/0!</v>
      </c>
      <c r="AN52" s="133" t="e">
        <f t="shared" si="37"/>
        <v>#DIV/0!</v>
      </c>
      <c r="AO52" s="133" t="e">
        <f t="shared" si="38"/>
        <v>#DIV/0!</v>
      </c>
      <c r="AP52" s="130" t="e">
        <f t="shared" si="39"/>
        <v>#DIV/0!</v>
      </c>
      <c r="AQ52" s="131" t="e">
        <f t="shared" si="40"/>
        <v>#DIV/0!</v>
      </c>
      <c r="AR52" s="134" t="e">
        <f t="shared" si="41"/>
        <v>#DIV/0!</v>
      </c>
      <c r="AS52" s="134" t="e">
        <f t="shared" si="42"/>
        <v>#DIV/0!</v>
      </c>
      <c r="AU52" s="129" t="e">
        <f t="shared" si="43"/>
        <v>#DIV/0!</v>
      </c>
      <c r="AV52" s="131" t="e">
        <f t="shared" si="44"/>
        <v>#DIV/0!</v>
      </c>
      <c r="AW52" s="132"/>
      <c r="AX52" s="131"/>
      <c r="AY52" s="131"/>
      <c r="AZ52" s="131"/>
      <c r="BD52" s="195" t="e">
        <f t="shared" si="45"/>
        <v>#VALUE!</v>
      </c>
      <c r="BE52" s="118" t="e">
        <f t="shared" si="46"/>
        <v>#DIV/0!</v>
      </c>
      <c r="BL52" s="194"/>
      <c r="BM52" s="194"/>
      <c r="BN52" s="194"/>
      <c r="BO52" s="194"/>
    </row>
    <row r="53" spans="1:67" ht="32.25" customHeight="1">
      <c r="A53" s="80"/>
      <c r="B53" s="254"/>
      <c r="C53" s="255"/>
      <c r="D53" s="71"/>
      <c r="E53" s="261" t="str">
        <f>IFERROR(INDEX((科目別集計!$B$27:$C$36),MATCH(F53,科目別集計!$C$27:$C$36,0),1),"")</f>
        <v/>
      </c>
      <c r="F53" s="71"/>
      <c r="G53" s="68"/>
      <c r="H53" s="234"/>
      <c r="I53" s="234"/>
      <c r="J53" s="233"/>
      <c r="K53" s="173" t="str">
        <f t="shared" si="0"/>
        <v/>
      </c>
      <c r="L53" s="66"/>
      <c r="M53" s="91">
        <f t="shared" si="17"/>
        <v>0</v>
      </c>
      <c r="N53" s="81">
        <f t="shared" si="18"/>
        <v>0</v>
      </c>
      <c r="O53" s="173">
        <f t="shared" si="19"/>
        <v>0</v>
      </c>
      <c r="P53" s="91">
        <f t="shared" si="55"/>
        <v>0</v>
      </c>
      <c r="Q53" s="260"/>
      <c r="R53" s="88"/>
      <c r="S53" s="72"/>
      <c r="T53" s="72">
        <f>IFERROR(VLOOKUP(F53,科目別集計!C$5:F$42,4,0),0)</f>
        <v>0</v>
      </c>
      <c r="U53" s="106">
        <f t="shared" si="21"/>
        <v>3</v>
      </c>
      <c r="V53" s="72" t="e">
        <f t="shared" si="22"/>
        <v>#VALUE!</v>
      </c>
      <c r="W53" s="109" t="e">
        <f t="shared" si="23"/>
        <v>#DIV/0!</v>
      </c>
      <c r="X53" s="109" t="e">
        <f t="shared" si="24"/>
        <v>#DIV/0!</v>
      </c>
      <c r="Y53" s="105" t="e">
        <f>VLOOKUP($J53,ritsu!$L$5:$N$53,2,FALSE)</f>
        <v>#N/A</v>
      </c>
      <c r="Z53" s="105" t="e">
        <f>VLOOKUP($J53,ritsu!$L$5:$N$53,3,FALSE)</f>
        <v>#N/A</v>
      </c>
      <c r="AB53" s="105" t="e">
        <f t="shared" si="25"/>
        <v>#N/A</v>
      </c>
      <c r="AC53" s="107" t="e">
        <f t="shared" si="26"/>
        <v>#N/A</v>
      </c>
      <c r="AD53" s="105" t="e">
        <f t="shared" si="27"/>
        <v>#N/A</v>
      </c>
      <c r="AE53" s="135" t="e">
        <f t="shared" si="28"/>
        <v>#DIV/0!</v>
      </c>
      <c r="AF53" s="136" t="e">
        <f t="shared" si="29"/>
        <v>#VALUE!</v>
      </c>
      <c r="AG53" s="135" t="e">
        <f t="shared" si="30"/>
        <v>#DIV/0!</v>
      </c>
      <c r="AH53" s="117" t="e">
        <f t="shared" si="31"/>
        <v>#DIV/0!</v>
      </c>
      <c r="AI53" s="108" t="e">
        <f t="shared" si="32"/>
        <v>#DIV/0!</v>
      </c>
      <c r="AJ53" s="108" t="e">
        <f t="shared" si="33"/>
        <v>#DIV/0!</v>
      </c>
      <c r="AK53" s="108" t="e">
        <f t="shared" si="34"/>
        <v>#DIV/0!</v>
      </c>
      <c r="AL53" s="130" t="e">
        <f t="shared" si="35"/>
        <v>#DIV/0!</v>
      </c>
      <c r="AM53" s="130" t="e">
        <f t="shared" si="36"/>
        <v>#DIV/0!</v>
      </c>
      <c r="AN53" s="133" t="e">
        <f t="shared" si="37"/>
        <v>#DIV/0!</v>
      </c>
      <c r="AO53" s="133" t="e">
        <f t="shared" si="38"/>
        <v>#DIV/0!</v>
      </c>
      <c r="AP53" s="130" t="e">
        <f t="shared" si="39"/>
        <v>#DIV/0!</v>
      </c>
      <c r="AQ53" s="131" t="e">
        <f t="shared" si="40"/>
        <v>#DIV/0!</v>
      </c>
      <c r="AR53" s="134" t="e">
        <f t="shared" si="41"/>
        <v>#DIV/0!</v>
      </c>
      <c r="AS53" s="134" t="e">
        <f t="shared" si="42"/>
        <v>#DIV/0!</v>
      </c>
      <c r="AU53" s="129" t="e">
        <f t="shared" si="43"/>
        <v>#DIV/0!</v>
      </c>
      <c r="AV53" s="131" t="e">
        <f t="shared" si="44"/>
        <v>#DIV/0!</v>
      </c>
      <c r="AW53" s="132"/>
      <c r="AX53" s="131"/>
      <c r="AY53" s="131"/>
      <c r="AZ53" s="131"/>
      <c r="BD53" s="195" t="e">
        <f t="shared" si="45"/>
        <v>#VALUE!</v>
      </c>
      <c r="BE53" s="118" t="e">
        <f t="shared" si="46"/>
        <v>#DIV/0!</v>
      </c>
      <c r="BL53" s="194"/>
      <c r="BM53" s="194"/>
      <c r="BN53" s="194"/>
      <c r="BO53" s="194"/>
    </row>
    <row r="54" spans="1:67" ht="32.25" customHeight="1">
      <c r="A54" s="80"/>
      <c r="B54" s="254"/>
      <c r="C54" s="255"/>
      <c r="D54" s="71"/>
      <c r="E54" s="261" t="str">
        <f>IFERROR(INDEX((科目別集計!$B$27:$C$36),MATCH(F54,科目別集計!$C$27:$C$36,0),1),"")</f>
        <v/>
      </c>
      <c r="F54" s="71"/>
      <c r="G54" s="68"/>
      <c r="H54" s="234"/>
      <c r="I54" s="234"/>
      <c r="J54" s="233"/>
      <c r="K54" s="173" t="str">
        <f t="shared" si="0"/>
        <v/>
      </c>
      <c r="L54" s="66"/>
      <c r="M54" s="91">
        <f t="shared" si="17"/>
        <v>0</v>
      </c>
      <c r="N54" s="81">
        <f t="shared" si="18"/>
        <v>0</v>
      </c>
      <c r="O54" s="173">
        <f t="shared" si="19"/>
        <v>0</v>
      </c>
      <c r="P54" s="91">
        <f t="shared" si="55"/>
        <v>0</v>
      </c>
      <c r="Q54" s="260"/>
      <c r="R54" s="88"/>
      <c r="S54" s="72"/>
      <c r="T54" s="72">
        <f>IFERROR(VLOOKUP(F54,科目別集計!C$5:F$42,4,0),0)</f>
        <v>0</v>
      </c>
      <c r="U54" s="106">
        <f t="shared" si="21"/>
        <v>3</v>
      </c>
      <c r="V54" s="72" t="e">
        <f t="shared" si="22"/>
        <v>#VALUE!</v>
      </c>
      <c r="W54" s="109" t="e">
        <f t="shared" si="23"/>
        <v>#DIV/0!</v>
      </c>
      <c r="X54" s="109" t="e">
        <f t="shared" si="24"/>
        <v>#DIV/0!</v>
      </c>
      <c r="Y54" s="105" t="e">
        <f>VLOOKUP($J54,ritsu!$L$5:$N$53,2,FALSE)</f>
        <v>#N/A</v>
      </c>
      <c r="Z54" s="105" t="e">
        <f>VLOOKUP($J54,ritsu!$L$5:$N$53,3,FALSE)</f>
        <v>#N/A</v>
      </c>
      <c r="AB54" s="105" t="e">
        <f t="shared" si="25"/>
        <v>#N/A</v>
      </c>
      <c r="AC54" s="107" t="e">
        <f t="shared" si="26"/>
        <v>#N/A</v>
      </c>
      <c r="AD54" s="105" t="e">
        <f t="shared" si="27"/>
        <v>#N/A</v>
      </c>
      <c r="AE54" s="135" t="e">
        <f t="shared" si="28"/>
        <v>#DIV/0!</v>
      </c>
      <c r="AF54" s="136" t="e">
        <f t="shared" si="29"/>
        <v>#VALUE!</v>
      </c>
      <c r="AG54" s="135" t="e">
        <f t="shared" si="30"/>
        <v>#DIV/0!</v>
      </c>
      <c r="AH54" s="117" t="e">
        <f t="shared" si="31"/>
        <v>#DIV/0!</v>
      </c>
      <c r="AI54" s="108" t="e">
        <f t="shared" si="32"/>
        <v>#DIV/0!</v>
      </c>
      <c r="AJ54" s="108" t="e">
        <f t="shared" si="33"/>
        <v>#DIV/0!</v>
      </c>
      <c r="AK54" s="108" t="e">
        <f t="shared" si="34"/>
        <v>#DIV/0!</v>
      </c>
      <c r="AL54" s="130" t="e">
        <f t="shared" si="35"/>
        <v>#DIV/0!</v>
      </c>
      <c r="AM54" s="130" t="e">
        <f t="shared" si="36"/>
        <v>#DIV/0!</v>
      </c>
      <c r="AN54" s="133" t="e">
        <f t="shared" si="37"/>
        <v>#DIV/0!</v>
      </c>
      <c r="AO54" s="133" t="e">
        <f t="shared" si="38"/>
        <v>#DIV/0!</v>
      </c>
      <c r="AP54" s="130" t="e">
        <f t="shared" si="39"/>
        <v>#DIV/0!</v>
      </c>
      <c r="AQ54" s="131" t="e">
        <f t="shared" si="40"/>
        <v>#DIV/0!</v>
      </c>
      <c r="AR54" s="134" t="e">
        <f t="shared" si="41"/>
        <v>#DIV/0!</v>
      </c>
      <c r="AS54" s="134" t="e">
        <f t="shared" si="42"/>
        <v>#DIV/0!</v>
      </c>
      <c r="AU54" s="129" t="e">
        <f t="shared" si="43"/>
        <v>#DIV/0!</v>
      </c>
      <c r="AV54" s="131" t="e">
        <f t="shared" si="44"/>
        <v>#DIV/0!</v>
      </c>
      <c r="AW54" s="132"/>
      <c r="AX54" s="131"/>
      <c r="AY54" s="131"/>
      <c r="AZ54" s="131"/>
      <c r="BD54" s="195" t="e">
        <f t="shared" si="45"/>
        <v>#VALUE!</v>
      </c>
      <c r="BE54" s="118" t="e">
        <f t="shared" si="46"/>
        <v>#DIV/0!</v>
      </c>
      <c r="BL54" s="194"/>
      <c r="BM54" s="194"/>
      <c r="BN54" s="194"/>
      <c r="BO54" s="194"/>
    </row>
    <row r="55" spans="1:67" ht="32.25" customHeight="1">
      <c r="A55" s="80"/>
      <c r="B55" s="254"/>
      <c r="C55" s="255"/>
      <c r="D55" s="71"/>
      <c r="E55" s="261" t="str">
        <f>IFERROR(INDEX((科目別集計!$B$27:$C$36),MATCH(F55,科目別集計!$C$27:$C$36,0),1),"")</f>
        <v/>
      </c>
      <c r="F55" s="71"/>
      <c r="G55" s="68"/>
      <c r="H55" s="234"/>
      <c r="I55" s="234"/>
      <c r="J55" s="233"/>
      <c r="K55" s="173" t="str">
        <f t="shared" si="0"/>
        <v/>
      </c>
      <c r="L55" s="66"/>
      <c r="M55" s="91">
        <f t="shared" si="17"/>
        <v>0</v>
      </c>
      <c r="N55" s="81">
        <f t="shared" si="18"/>
        <v>0</v>
      </c>
      <c r="O55" s="173">
        <f t="shared" si="19"/>
        <v>0</v>
      </c>
      <c r="P55" s="91">
        <f t="shared" si="55"/>
        <v>0</v>
      </c>
      <c r="Q55" s="260"/>
      <c r="R55" s="88"/>
      <c r="S55" s="72"/>
      <c r="T55" s="72">
        <f>IFERROR(VLOOKUP(F55,科目別集計!C$5:F$42,4,0),0)</f>
        <v>0</v>
      </c>
      <c r="U55" s="106">
        <f t="shared" si="21"/>
        <v>3</v>
      </c>
      <c r="V55" s="72" t="e">
        <f t="shared" si="22"/>
        <v>#VALUE!</v>
      </c>
      <c r="W55" s="109" t="e">
        <f t="shared" si="23"/>
        <v>#DIV/0!</v>
      </c>
      <c r="X55" s="109" t="e">
        <f t="shared" si="24"/>
        <v>#DIV/0!</v>
      </c>
      <c r="Y55" s="105" t="e">
        <f>VLOOKUP($J55,ritsu!$L$5:$N$53,2,FALSE)</f>
        <v>#N/A</v>
      </c>
      <c r="Z55" s="105" t="e">
        <f>VLOOKUP($J55,ritsu!$L$5:$N$53,3,FALSE)</f>
        <v>#N/A</v>
      </c>
      <c r="AB55" s="105" t="e">
        <f t="shared" si="25"/>
        <v>#N/A</v>
      </c>
      <c r="AC55" s="107" t="e">
        <f t="shared" si="26"/>
        <v>#N/A</v>
      </c>
      <c r="AD55" s="105" t="e">
        <f t="shared" si="27"/>
        <v>#N/A</v>
      </c>
      <c r="AE55" s="135" t="e">
        <f t="shared" si="28"/>
        <v>#DIV/0!</v>
      </c>
      <c r="AF55" s="136" t="e">
        <f t="shared" si="29"/>
        <v>#VALUE!</v>
      </c>
      <c r="AG55" s="135" t="e">
        <f t="shared" si="30"/>
        <v>#DIV/0!</v>
      </c>
      <c r="AH55" s="117" t="e">
        <f t="shared" si="31"/>
        <v>#DIV/0!</v>
      </c>
      <c r="AI55" s="108" t="e">
        <f t="shared" si="32"/>
        <v>#DIV/0!</v>
      </c>
      <c r="AJ55" s="108" t="e">
        <f t="shared" si="33"/>
        <v>#DIV/0!</v>
      </c>
      <c r="AK55" s="108" t="e">
        <f t="shared" si="34"/>
        <v>#DIV/0!</v>
      </c>
      <c r="AL55" s="130" t="e">
        <f t="shared" si="35"/>
        <v>#DIV/0!</v>
      </c>
      <c r="AM55" s="130" t="e">
        <f t="shared" si="36"/>
        <v>#DIV/0!</v>
      </c>
      <c r="AN55" s="133" t="e">
        <f t="shared" si="37"/>
        <v>#DIV/0!</v>
      </c>
      <c r="AO55" s="133" t="e">
        <f t="shared" si="38"/>
        <v>#DIV/0!</v>
      </c>
      <c r="AP55" s="130" t="e">
        <f t="shared" si="39"/>
        <v>#DIV/0!</v>
      </c>
      <c r="AQ55" s="131" t="e">
        <f t="shared" si="40"/>
        <v>#DIV/0!</v>
      </c>
      <c r="AR55" s="134" t="e">
        <f t="shared" si="41"/>
        <v>#DIV/0!</v>
      </c>
      <c r="AS55" s="134" t="e">
        <f t="shared" si="42"/>
        <v>#DIV/0!</v>
      </c>
      <c r="AU55" s="129" t="e">
        <f t="shared" si="43"/>
        <v>#DIV/0!</v>
      </c>
      <c r="AV55" s="131" t="e">
        <f t="shared" si="44"/>
        <v>#DIV/0!</v>
      </c>
      <c r="AW55" s="132"/>
      <c r="AX55" s="131"/>
      <c r="AY55" s="131"/>
      <c r="AZ55" s="131"/>
      <c r="BD55" s="195" t="e">
        <f t="shared" si="45"/>
        <v>#VALUE!</v>
      </c>
      <c r="BE55" s="118" t="e">
        <f t="shared" si="46"/>
        <v>#DIV/0!</v>
      </c>
      <c r="BL55" s="194"/>
      <c r="BM55" s="194"/>
      <c r="BN55" s="194"/>
      <c r="BO55" s="194"/>
    </row>
    <row r="56" spans="1:67" ht="32.25" customHeight="1">
      <c r="A56" s="80"/>
      <c r="B56" s="256"/>
      <c r="C56" s="257"/>
      <c r="D56" s="71"/>
      <c r="E56" s="261" t="str">
        <f>IFERROR(INDEX((科目別集計!$B$27:$C$36),MATCH(F56,科目別集計!$C$27:$C$36,0),1),"")</f>
        <v/>
      </c>
      <c r="F56" s="71"/>
      <c r="G56" s="68"/>
      <c r="H56" s="234"/>
      <c r="I56" s="235"/>
      <c r="J56" s="233"/>
      <c r="K56" s="173" t="str">
        <f t="shared" si="0"/>
        <v/>
      </c>
      <c r="L56" s="66"/>
      <c r="M56" s="91">
        <f t="shared" si="17"/>
        <v>0</v>
      </c>
      <c r="N56" s="81">
        <f t="shared" si="18"/>
        <v>0</v>
      </c>
      <c r="O56" s="173">
        <f t="shared" si="19"/>
        <v>0</v>
      </c>
      <c r="P56" s="91">
        <f t="shared" si="55"/>
        <v>0</v>
      </c>
      <c r="Q56" s="260"/>
      <c r="R56" s="88"/>
      <c r="S56" s="72"/>
      <c r="T56" s="72">
        <f>IFERROR(VLOOKUP(F56,科目別集計!C$5:F$42,4,0),0)</f>
        <v>0</v>
      </c>
      <c r="U56" s="106">
        <f t="shared" si="21"/>
        <v>3</v>
      </c>
      <c r="V56" s="72" t="e">
        <f t="shared" si="22"/>
        <v>#VALUE!</v>
      </c>
      <c r="W56" s="109" t="e">
        <f t="shared" si="23"/>
        <v>#DIV/0!</v>
      </c>
      <c r="X56" s="109" t="e">
        <f t="shared" si="24"/>
        <v>#DIV/0!</v>
      </c>
      <c r="Y56" s="105" t="e">
        <f>VLOOKUP($J56,ritsu!$L$5:$N$53,2,FALSE)</f>
        <v>#N/A</v>
      </c>
      <c r="Z56" s="105" t="e">
        <f>VLOOKUP($J56,ritsu!$L$5:$N$53,3,FALSE)</f>
        <v>#N/A</v>
      </c>
      <c r="AB56" s="105" t="e">
        <f t="shared" si="25"/>
        <v>#N/A</v>
      </c>
      <c r="AC56" s="107" t="e">
        <f t="shared" si="26"/>
        <v>#N/A</v>
      </c>
      <c r="AD56" s="105" t="e">
        <f t="shared" si="27"/>
        <v>#N/A</v>
      </c>
      <c r="AE56" s="135" t="e">
        <f t="shared" si="28"/>
        <v>#DIV/0!</v>
      </c>
      <c r="AF56" s="136" t="e">
        <f t="shared" si="29"/>
        <v>#VALUE!</v>
      </c>
      <c r="AG56" s="135" t="e">
        <f t="shared" si="30"/>
        <v>#DIV/0!</v>
      </c>
      <c r="AH56" s="117" t="e">
        <f t="shared" si="31"/>
        <v>#DIV/0!</v>
      </c>
      <c r="AI56" s="108" t="e">
        <f t="shared" si="32"/>
        <v>#DIV/0!</v>
      </c>
      <c r="AJ56" s="108" t="e">
        <f t="shared" si="33"/>
        <v>#DIV/0!</v>
      </c>
      <c r="AK56" s="108" t="e">
        <f t="shared" si="34"/>
        <v>#DIV/0!</v>
      </c>
      <c r="AL56" s="130" t="e">
        <f t="shared" si="35"/>
        <v>#DIV/0!</v>
      </c>
      <c r="AM56" s="130" t="e">
        <f t="shared" si="36"/>
        <v>#DIV/0!</v>
      </c>
      <c r="AN56" s="133" t="e">
        <f t="shared" si="37"/>
        <v>#DIV/0!</v>
      </c>
      <c r="AO56" s="133" t="e">
        <f t="shared" si="38"/>
        <v>#DIV/0!</v>
      </c>
      <c r="AP56" s="130" t="e">
        <f t="shared" si="39"/>
        <v>#DIV/0!</v>
      </c>
      <c r="AQ56" s="131" t="e">
        <f t="shared" si="40"/>
        <v>#DIV/0!</v>
      </c>
      <c r="AR56" s="134" t="e">
        <f t="shared" si="41"/>
        <v>#DIV/0!</v>
      </c>
      <c r="AS56" s="134" t="e">
        <f t="shared" si="42"/>
        <v>#DIV/0!</v>
      </c>
      <c r="AU56" s="129" t="e">
        <f t="shared" si="43"/>
        <v>#DIV/0!</v>
      </c>
      <c r="AV56" s="131" t="e">
        <f t="shared" si="44"/>
        <v>#DIV/0!</v>
      </c>
      <c r="AW56" s="132"/>
      <c r="AX56" s="131"/>
      <c r="AY56" s="131"/>
      <c r="AZ56" s="131"/>
      <c r="BD56" s="195" t="e">
        <f t="shared" si="45"/>
        <v>#VALUE!</v>
      </c>
      <c r="BE56" s="118" t="e">
        <f t="shared" si="46"/>
        <v>#DIV/0!</v>
      </c>
      <c r="BL56" s="194"/>
      <c r="BM56" s="194"/>
      <c r="BN56" s="194"/>
      <c r="BO56" s="194"/>
    </row>
    <row r="57" spans="1:67" ht="32.25" customHeight="1">
      <c r="A57" s="80"/>
      <c r="B57" s="256"/>
      <c r="C57" s="257"/>
      <c r="D57" s="71"/>
      <c r="E57" s="261" t="str">
        <f>IFERROR(INDEX((科目別集計!$B$27:$C$36),MATCH(F57,科目別集計!$C$27:$C$36,0),1),"")</f>
        <v/>
      </c>
      <c r="F57" s="71"/>
      <c r="G57" s="68"/>
      <c r="H57" s="234"/>
      <c r="I57" s="114"/>
      <c r="J57" s="233"/>
      <c r="K57" s="173" t="str">
        <f t="shared" si="0"/>
        <v/>
      </c>
      <c r="L57" s="66"/>
      <c r="M57" s="91">
        <f t="shared" si="17"/>
        <v>0</v>
      </c>
      <c r="N57" s="81">
        <f t="shared" si="18"/>
        <v>0</v>
      </c>
      <c r="O57" s="173">
        <f t="shared" si="19"/>
        <v>0</v>
      </c>
      <c r="P57" s="91">
        <f t="shared" si="55"/>
        <v>0</v>
      </c>
      <c r="Q57" s="260"/>
      <c r="R57" s="88"/>
      <c r="S57" s="72"/>
      <c r="T57" s="72">
        <f>IFERROR(VLOOKUP(F57,科目別集計!C$5:F$42,4,0),0)</f>
        <v>0</v>
      </c>
      <c r="U57" s="106">
        <f t="shared" si="21"/>
        <v>3</v>
      </c>
      <c r="V57" s="72" t="e">
        <f t="shared" si="22"/>
        <v>#VALUE!</v>
      </c>
      <c r="W57" s="109" t="e">
        <f t="shared" si="23"/>
        <v>#DIV/0!</v>
      </c>
      <c r="X57" s="109" t="e">
        <f t="shared" si="24"/>
        <v>#DIV/0!</v>
      </c>
      <c r="Y57" s="105" t="e">
        <f>VLOOKUP($J57,ritsu!$L$5:$N$53,2,FALSE)</f>
        <v>#N/A</v>
      </c>
      <c r="Z57" s="105" t="e">
        <f>VLOOKUP($J57,ritsu!$L$5:$N$53,3,FALSE)</f>
        <v>#N/A</v>
      </c>
      <c r="AB57" s="105" t="e">
        <f t="shared" si="25"/>
        <v>#N/A</v>
      </c>
      <c r="AC57" s="107" t="e">
        <f t="shared" si="26"/>
        <v>#N/A</v>
      </c>
      <c r="AD57" s="105" t="e">
        <f t="shared" si="27"/>
        <v>#N/A</v>
      </c>
      <c r="AE57" s="135" t="e">
        <f t="shared" si="28"/>
        <v>#DIV/0!</v>
      </c>
      <c r="AF57" s="136" t="e">
        <f t="shared" si="29"/>
        <v>#VALUE!</v>
      </c>
      <c r="AG57" s="135" t="e">
        <f t="shared" si="30"/>
        <v>#DIV/0!</v>
      </c>
      <c r="AH57" s="117" t="e">
        <f t="shared" si="31"/>
        <v>#DIV/0!</v>
      </c>
      <c r="AI57" s="108" t="e">
        <f t="shared" si="32"/>
        <v>#DIV/0!</v>
      </c>
      <c r="AJ57" s="108" t="e">
        <f t="shared" si="33"/>
        <v>#DIV/0!</v>
      </c>
      <c r="AK57" s="108" t="e">
        <f t="shared" si="34"/>
        <v>#DIV/0!</v>
      </c>
      <c r="AL57" s="130" t="e">
        <f t="shared" si="35"/>
        <v>#DIV/0!</v>
      </c>
      <c r="AM57" s="130" t="e">
        <f t="shared" si="36"/>
        <v>#DIV/0!</v>
      </c>
      <c r="AN57" s="133" t="e">
        <f t="shared" si="37"/>
        <v>#DIV/0!</v>
      </c>
      <c r="AO57" s="133" t="e">
        <f t="shared" si="38"/>
        <v>#DIV/0!</v>
      </c>
      <c r="AP57" s="130" t="e">
        <f t="shared" si="39"/>
        <v>#DIV/0!</v>
      </c>
      <c r="AQ57" s="131" t="e">
        <f t="shared" si="40"/>
        <v>#DIV/0!</v>
      </c>
      <c r="AR57" s="134" t="e">
        <f t="shared" si="41"/>
        <v>#DIV/0!</v>
      </c>
      <c r="AS57" s="134" t="e">
        <f t="shared" si="42"/>
        <v>#DIV/0!</v>
      </c>
      <c r="AU57" s="129" t="e">
        <f t="shared" si="43"/>
        <v>#DIV/0!</v>
      </c>
      <c r="AV57" s="131" t="e">
        <f t="shared" si="44"/>
        <v>#DIV/0!</v>
      </c>
      <c r="AW57" s="132"/>
      <c r="AX57" s="131"/>
      <c r="AY57" s="131"/>
      <c r="AZ57" s="131"/>
      <c r="BD57" s="195" t="e">
        <f t="shared" si="45"/>
        <v>#VALUE!</v>
      </c>
      <c r="BE57" s="118" t="e">
        <f t="shared" si="46"/>
        <v>#DIV/0!</v>
      </c>
      <c r="BL57" s="194"/>
      <c r="BM57" s="194"/>
      <c r="BN57" s="194"/>
      <c r="BO57" s="194"/>
    </row>
    <row r="58" spans="1:67" ht="32.25" customHeight="1">
      <c r="A58" s="80"/>
      <c r="B58" s="256"/>
      <c r="C58" s="257"/>
      <c r="D58" s="71"/>
      <c r="E58" s="261" t="str">
        <f>IFERROR(INDEX((科目別集計!$B$27:$C$36),MATCH(F58,科目別集計!$C$27:$C$36,0),1),"")</f>
        <v/>
      </c>
      <c r="F58" s="71"/>
      <c r="G58" s="68"/>
      <c r="H58" s="234"/>
      <c r="I58" s="235"/>
      <c r="J58" s="233"/>
      <c r="K58" s="173" t="str">
        <f t="shared" si="0"/>
        <v/>
      </c>
      <c r="L58" s="66"/>
      <c r="M58" s="91">
        <f t="shared" si="17"/>
        <v>0</v>
      </c>
      <c r="N58" s="81">
        <f t="shared" si="18"/>
        <v>0</v>
      </c>
      <c r="O58" s="173">
        <f t="shared" si="19"/>
        <v>0</v>
      </c>
      <c r="P58" s="91">
        <f t="shared" si="55"/>
        <v>0</v>
      </c>
      <c r="Q58" s="260"/>
      <c r="R58" s="88"/>
      <c r="S58" s="72"/>
      <c r="T58" s="72">
        <f>IFERROR(VLOOKUP(F58,科目別集計!C$5:F$42,4,0),0)</f>
        <v>0</v>
      </c>
      <c r="U58" s="106">
        <f t="shared" si="21"/>
        <v>3</v>
      </c>
      <c r="V58" s="72" t="e">
        <f t="shared" si="22"/>
        <v>#VALUE!</v>
      </c>
      <c r="W58" s="109" t="e">
        <f t="shared" si="23"/>
        <v>#DIV/0!</v>
      </c>
      <c r="X58" s="109" t="e">
        <f t="shared" si="24"/>
        <v>#DIV/0!</v>
      </c>
      <c r="Y58" s="105" t="e">
        <f>VLOOKUP($J58,ritsu!$L$5:$N$53,2,FALSE)</f>
        <v>#N/A</v>
      </c>
      <c r="Z58" s="105" t="e">
        <f>VLOOKUP($J58,ritsu!$L$5:$N$53,3,FALSE)</f>
        <v>#N/A</v>
      </c>
      <c r="AB58" s="105" t="e">
        <f t="shared" si="25"/>
        <v>#N/A</v>
      </c>
      <c r="AC58" s="107" t="e">
        <f t="shared" si="26"/>
        <v>#N/A</v>
      </c>
      <c r="AD58" s="105" t="e">
        <f t="shared" si="27"/>
        <v>#N/A</v>
      </c>
      <c r="AE58" s="135" t="e">
        <f t="shared" si="28"/>
        <v>#DIV/0!</v>
      </c>
      <c r="AF58" s="136" t="e">
        <f t="shared" si="29"/>
        <v>#VALUE!</v>
      </c>
      <c r="AG58" s="135" t="e">
        <f t="shared" si="30"/>
        <v>#DIV/0!</v>
      </c>
      <c r="AH58" s="117" t="e">
        <f t="shared" si="31"/>
        <v>#DIV/0!</v>
      </c>
      <c r="AI58" s="108" t="e">
        <f t="shared" si="32"/>
        <v>#DIV/0!</v>
      </c>
      <c r="AJ58" s="108" t="e">
        <f t="shared" si="33"/>
        <v>#DIV/0!</v>
      </c>
      <c r="AK58" s="108" t="e">
        <f t="shared" si="34"/>
        <v>#DIV/0!</v>
      </c>
      <c r="AL58" s="130" t="e">
        <f t="shared" si="35"/>
        <v>#DIV/0!</v>
      </c>
      <c r="AM58" s="130" t="e">
        <f t="shared" si="36"/>
        <v>#DIV/0!</v>
      </c>
      <c r="AN58" s="133" t="e">
        <f t="shared" si="37"/>
        <v>#DIV/0!</v>
      </c>
      <c r="AO58" s="133" t="e">
        <f t="shared" si="38"/>
        <v>#DIV/0!</v>
      </c>
      <c r="AP58" s="130" t="e">
        <f t="shared" si="39"/>
        <v>#DIV/0!</v>
      </c>
      <c r="AQ58" s="131" t="e">
        <f t="shared" si="40"/>
        <v>#DIV/0!</v>
      </c>
      <c r="AR58" s="134" t="e">
        <f t="shared" si="41"/>
        <v>#DIV/0!</v>
      </c>
      <c r="AS58" s="134" t="e">
        <f t="shared" si="42"/>
        <v>#DIV/0!</v>
      </c>
      <c r="AU58" s="129" t="e">
        <f t="shared" si="43"/>
        <v>#DIV/0!</v>
      </c>
      <c r="AV58" s="131" t="e">
        <f t="shared" si="44"/>
        <v>#DIV/0!</v>
      </c>
      <c r="AW58" s="132"/>
      <c r="AX58" s="131"/>
      <c r="AY58" s="131"/>
      <c r="AZ58" s="131"/>
      <c r="BD58" s="195" t="e">
        <f t="shared" si="45"/>
        <v>#VALUE!</v>
      </c>
      <c r="BE58" s="118" t="e">
        <f t="shared" si="46"/>
        <v>#DIV/0!</v>
      </c>
      <c r="BL58" s="194"/>
      <c r="BM58" s="194"/>
      <c r="BN58" s="194"/>
      <c r="BO58" s="194"/>
    </row>
    <row r="59" spans="1:67" ht="32.25" customHeight="1">
      <c r="A59" s="80"/>
      <c r="B59" s="256"/>
      <c r="C59" s="257"/>
      <c r="D59" s="71"/>
      <c r="E59" s="261" t="str">
        <f>IFERROR(INDEX((科目別集計!$B$27:$C$36),MATCH(F59,科目別集計!$C$27:$C$36,0),1),"")</f>
        <v/>
      </c>
      <c r="F59" s="71"/>
      <c r="G59" s="68"/>
      <c r="H59" s="234"/>
      <c r="I59" s="235"/>
      <c r="J59" s="233"/>
      <c r="K59" s="173" t="str">
        <f t="shared" si="0"/>
        <v/>
      </c>
      <c r="L59" s="66"/>
      <c r="M59" s="91">
        <f t="shared" si="17"/>
        <v>0</v>
      </c>
      <c r="N59" s="81">
        <f t="shared" si="18"/>
        <v>0</v>
      </c>
      <c r="O59" s="173">
        <f t="shared" si="19"/>
        <v>0</v>
      </c>
      <c r="P59" s="91">
        <f t="shared" si="55"/>
        <v>0</v>
      </c>
      <c r="Q59" s="260"/>
      <c r="R59" s="88"/>
      <c r="S59" s="72"/>
      <c r="T59" s="72">
        <f>IFERROR(VLOOKUP(F59,科目別集計!C$5:F$42,4,0),0)</f>
        <v>0</v>
      </c>
      <c r="U59" s="106">
        <f t="shared" si="21"/>
        <v>3</v>
      </c>
      <c r="V59" s="72" t="e">
        <f t="shared" si="22"/>
        <v>#VALUE!</v>
      </c>
      <c r="W59" s="109" t="e">
        <f t="shared" si="23"/>
        <v>#DIV/0!</v>
      </c>
      <c r="X59" s="109" t="e">
        <f t="shared" si="24"/>
        <v>#DIV/0!</v>
      </c>
      <c r="Y59" s="105" t="e">
        <f>VLOOKUP($J59,ritsu!$L$5:$N$53,2,FALSE)</f>
        <v>#N/A</v>
      </c>
      <c r="Z59" s="105" t="e">
        <f>VLOOKUP($J59,ritsu!$L$5:$N$53,3,FALSE)</f>
        <v>#N/A</v>
      </c>
      <c r="AB59" s="105" t="e">
        <f t="shared" si="25"/>
        <v>#N/A</v>
      </c>
      <c r="AC59" s="107" t="e">
        <f t="shared" si="26"/>
        <v>#N/A</v>
      </c>
      <c r="AD59" s="105" t="e">
        <f t="shared" si="27"/>
        <v>#N/A</v>
      </c>
      <c r="AE59" s="135" t="e">
        <f t="shared" si="28"/>
        <v>#DIV/0!</v>
      </c>
      <c r="AF59" s="136" t="e">
        <f t="shared" si="29"/>
        <v>#VALUE!</v>
      </c>
      <c r="AG59" s="135" t="e">
        <f t="shared" si="30"/>
        <v>#DIV/0!</v>
      </c>
      <c r="AH59" s="117" t="e">
        <f t="shared" si="31"/>
        <v>#DIV/0!</v>
      </c>
      <c r="AI59" s="108" t="e">
        <f t="shared" si="32"/>
        <v>#DIV/0!</v>
      </c>
      <c r="AJ59" s="108" t="e">
        <f t="shared" si="33"/>
        <v>#DIV/0!</v>
      </c>
      <c r="AK59" s="108" t="e">
        <f t="shared" si="34"/>
        <v>#DIV/0!</v>
      </c>
      <c r="AL59" s="130" t="e">
        <f t="shared" si="35"/>
        <v>#DIV/0!</v>
      </c>
      <c r="AM59" s="130" t="e">
        <f t="shared" si="36"/>
        <v>#DIV/0!</v>
      </c>
      <c r="AN59" s="133" t="e">
        <f t="shared" si="37"/>
        <v>#DIV/0!</v>
      </c>
      <c r="AO59" s="133" t="e">
        <f t="shared" si="38"/>
        <v>#DIV/0!</v>
      </c>
      <c r="AP59" s="130" t="e">
        <f t="shared" si="39"/>
        <v>#DIV/0!</v>
      </c>
      <c r="AQ59" s="131" t="e">
        <f t="shared" si="40"/>
        <v>#DIV/0!</v>
      </c>
      <c r="AR59" s="134" t="e">
        <f t="shared" si="41"/>
        <v>#DIV/0!</v>
      </c>
      <c r="AS59" s="134" t="e">
        <f t="shared" si="42"/>
        <v>#DIV/0!</v>
      </c>
      <c r="AU59" s="129" t="e">
        <f t="shared" si="43"/>
        <v>#DIV/0!</v>
      </c>
      <c r="AV59" s="131" t="e">
        <f t="shared" si="44"/>
        <v>#DIV/0!</v>
      </c>
      <c r="AW59" s="132"/>
      <c r="AX59" s="131"/>
      <c r="AY59" s="131"/>
      <c r="AZ59" s="131"/>
      <c r="BD59" s="195" t="e">
        <f t="shared" si="45"/>
        <v>#VALUE!</v>
      </c>
      <c r="BE59" s="118" t="e">
        <f t="shared" si="46"/>
        <v>#DIV/0!</v>
      </c>
      <c r="BL59" s="194"/>
      <c r="BM59" s="194"/>
      <c r="BN59" s="194"/>
      <c r="BO59" s="194"/>
    </row>
    <row r="60" spans="1:67" ht="32.25" customHeight="1">
      <c r="A60" s="80"/>
      <c r="B60" s="256"/>
      <c r="C60" s="257"/>
      <c r="D60" s="71"/>
      <c r="E60" s="261" t="str">
        <f>IFERROR(INDEX((科目別集計!$B$27:$C$36),MATCH(F60,科目別集計!$C$27:$C$36,0),1),"")</f>
        <v/>
      </c>
      <c r="F60" s="71"/>
      <c r="G60" s="68"/>
      <c r="H60" s="234"/>
      <c r="I60" s="235"/>
      <c r="J60" s="233"/>
      <c r="K60" s="173" t="str">
        <f t="shared" si="0"/>
        <v/>
      </c>
      <c r="L60" s="66"/>
      <c r="M60" s="91">
        <f t="shared" si="17"/>
        <v>0</v>
      </c>
      <c r="N60" s="81">
        <f t="shared" si="18"/>
        <v>0</v>
      </c>
      <c r="O60" s="173">
        <f t="shared" si="19"/>
        <v>0</v>
      </c>
      <c r="P60" s="91">
        <f t="shared" si="55"/>
        <v>0</v>
      </c>
      <c r="Q60" s="260"/>
      <c r="R60" s="88"/>
      <c r="S60" s="72"/>
      <c r="T60" s="72">
        <f>IFERROR(VLOOKUP(F60,科目別集計!C$5:F$42,4,0),0)</f>
        <v>0</v>
      </c>
      <c r="U60" s="106">
        <f t="shared" si="21"/>
        <v>3</v>
      </c>
      <c r="V60" s="72" t="e">
        <f t="shared" si="22"/>
        <v>#VALUE!</v>
      </c>
      <c r="W60" s="109" t="e">
        <f t="shared" si="23"/>
        <v>#DIV/0!</v>
      </c>
      <c r="X60" s="109" t="e">
        <f t="shared" si="24"/>
        <v>#DIV/0!</v>
      </c>
      <c r="Y60" s="105" t="e">
        <f>VLOOKUP($J60,ritsu!$L$5:$N$53,2,FALSE)</f>
        <v>#N/A</v>
      </c>
      <c r="Z60" s="105" t="e">
        <f>VLOOKUP($J60,ritsu!$L$5:$N$53,3,FALSE)</f>
        <v>#N/A</v>
      </c>
      <c r="AB60" s="105" t="e">
        <f t="shared" si="25"/>
        <v>#N/A</v>
      </c>
      <c r="AC60" s="107" t="e">
        <f t="shared" si="26"/>
        <v>#N/A</v>
      </c>
      <c r="AD60" s="105" t="e">
        <f t="shared" si="27"/>
        <v>#N/A</v>
      </c>
      <c r="AE60" s="135" t="e">
        <f t="shared" si="28"/>
        <v>#DIV/0!</v>
      </c>
      <c r="AF60" s="136" t="e">
        <f t="shared" si="29"/>
        <v>#VALUE!</v>
      </c>
      <c r="AG60" s="135" t="e">
        <f t="shared" si="30"/>
        <v>#DIV/0!</v>
      </c>
      <c r="AH60" s="117" t="e">
        <f t="shared" si="31"/>
        <v>#DIV/0!</v>
      </c>
      <c r="AI60" s="108" t="e">
        <f t="shared" si="32"/>
        <v>#DIV/0!</v>
      </c>
      <c r="AJ60" s="108" t="e">
        <f t="shared" si="33"/>
        <v>#DIV/0!</v>
      </c>
      <c r="AK60" s="108" t="e">
        <f t="shared" si="34"/>
        <v>#DIV/0!</v>
      </c>
      <c r="AL60" s="130" t="e">
        <f t="shared" si="35"/>
        <v>#DIV/0!</v>
      </c>
      <c r="AM60" s="130" t="e">
        <f t="shared" si="36"/>
        <v>#DIV/0!</v>
      </c>
      <c r="AN60" s="133" t="e">
        <f t="shared" si="37"/>
        <v>#DIV/0!</v>
      </c>
      <c r="AO60" s="133" t="e">
        <f t="shared" si="38"/>
        <v>#DIV/0!</v>
      </c>
      <c r="AP60" s="130" t="e">
        <f t="shared" si="39"/>
        <v>#DIV/0!</v>
      </c>
      <c r="AQ60" s="131" t="e">
        <f t="shared" si="40"/>
        <v>#DIV/0!</v>
      </c>
      <c r="AR60" s="134" t="e">
        <f t="shared" si="41"/>
        <v>#DIV/0!</v>
      </c>
      <c r="AS60" s="134" t="e">
        <f t="shared" si="42"/>
        <v>#DIV/0!</v>
      </c>
      <c r="AU60" s="129" t="e">
        <f t="shared" si="43"/>
        <v>#DIV/0!</v>
      </c>
      <c r="AV60" s="131" t="e">
        <f t="shared" si="44"/>
        <v>#DIV/0!</v>
      </c>
      <c r="AW60" s="132"/>
      <c r="AX60" s="131"/>
      <c r="AY60" s="131"/>
      <c r="AZ60" s="131"/>
      <c r="BD60" s="195" t="e">
        <f t="shared" si="45"/>
        <v>#VALUE!</v>
      </c>
      <c r="BE60" s="118" t="e">
        <f t="shared" si="46"/>
        <v>#DIV/0!</v>
      </c>
      <c r="BL60" s="194"/>
      <c r="BM60" s="194"/>
      <c r="BN60" s="194"/>
      <c r="BO60" s="194"/>
    </row>
    <row r="61" spans="1:67" ht="32.25" customHeight="1">
      <c r="A61" s="80"/>
      <c r="B61" s="258"/>
      <c r="C61" s="254"/>
      <c r="D61" s="71"/>
      <c r="E61" s="261" t="str">
        <f>IFERROR(INDEX((科目別集計!$B$27:$C$36),MATCH(F61,科目別集計!$C$27:$C$36,0),1),"")</f>
        <v/>
      </c>
      <c r="F61" s="71"/>
      <c r="G61" s="68"/>
      <c r="H61" s="234"/>
      <c r="I61" s="235"/>
      <c r="J61" s="233"/>
      <c r="K61" s="173" t="str">
        <f t="shared" si="0"/>
        <v/>
      </c>
      <c r="L61" s="66"/>
      <c r="M61" s="91">
        <f t="shared" si="17"/>
        <v>0</v>
      </c>
      <c r="N61" s="81">
        <f t="shared" si="18"/>
        <v>0</v>
      </c>
      <c r="O61" s="173">
        <f t="shared" si="19"/>
        <v>0</v>
      </c>
      <c r="P61" s="91">
        <f t="shared" si="55"/>
        <v>0</v>
      </c>
      <c r="Q61" s="260"/>
      <c r="R61" s="88"/>
      <c r="S61" s="72"/>
      <c r="T61" s="72">
        <f>IFERROR(VLOOKUP(F61,科目別集計!C$5:F$42,4,0),0)</f>
        <v>0</v>
      </c>
      <c r="U61" s="106">
        <f t="shared" si="21"/>
        <v>3</v>
      </c>
      <c r="V61" s="72" t="e">
        <f t="shared" si="22"/>
        <v>#VALUE!</v>
      </c>
      <c r="W61" s="109" t="e">
        <f t="shared" si="23"/>
        <v>#DIV/0!</v>
      </c>
      <c r="X61" s="109" t="e">
        <f t="shared" si="24"/>
        <v>#DIV/0!</v>
      </c>
      <c r="Y61" s="105" t="e">
        <f>VLOOKUP($J61,ritsu!$L$5:$N$53,2,FALSE)</f>
        <v>#N/A</v>
      </c>
      <c r="Z61" s="105" t="e">
        <f>VLOOKUP($J61,ritsu!$L$5:$N$53,3,FALSE)</f>
        <v>#N/A</v>
      </c>
      <c r="AB61" s="105" t="e">
        <f t="shared" si="25"/>
        <v>#N/A</v>
      </c>
      <c r="AC61" s="107" t="e">
        <f t="shared" si="26"/>
        <v>#N/A</v>
      </c>
      <c r="AD61" s="105" t="e">
        <f t="shared" si="27"/>
        <v>#N/A</v>
      </c>
      <c r="AE61" s="135" t="e">
        <f t="shared" si="28"/>
        <v>#DIV/0!</v>
      </c>
      <c r="AF61" s="136" t="e">
        <f t="shared" si="29"/>
        <v>#VALUE!</v>
      </c>
      <c r="AG61" s="135" t="e">
        <f t="shared" si="30"/>
        <v>#DIV/0!</v>
      </c>
      <c r="AH61" s="117" t="e">
        <f t="shared" si="31"/>
        <v>#DIV/0!</v>
      </c>
      <c r="AI61" s="108" t="e">
        <f t="shared" si="32"/>
        <v>#DIV/0!</v>
      </c>
      <c r="AJ61" s="108" t="e">
        <f t="shared" si="33"/>
        <v>#DIV/0!</v>
      </c>
      <c r="AK61" s="108" t="e">
        <f t="shared" si="34"/>
        <v>#DIV/0!</v>
      </c>
      <c r="AL61" s="130" t="e">
        <f t="shared" si="35"/>
        <v>#DIV/0!</v>
      </c>
      <c r="AM61" s="130" t="e">
        <f t="shared" si="36"/>
        <v>#DIV/0!</v>
      </c>
      <c r="AN61" s="133" t="e">
        <f t="shared" si="37"/>
        <v>#DIV/0!</v>
      </c>
      <c r="AO61" s="133" t="e">
        <f t="shared" si="38"/>
        <v>#DIV/0!</v>
      </c>
      <c r="AP61" s="130" t="e">
        <f t="shared" si="39"/>
        <v>#DIV/0!</v>
      </c>
      <c r="AQ61" s="131" t="e">
        <f t="shared" si="40"/>
        <v>#DIV/0!</v>
      </c>
      <c r="AR61" s="134" t="e">
        <f t="shared" si="41"/>
        <v>#DIV/0!</v>
      </c>
      <c r="AS61" s="134" t="e">
        <f t="shared" si="42"/>
        <v>#DIV/0!</v>
      </c>
      <c r="AU61" s="129" t="e">
        <f t="shared" si="43"/>
        <v>#DIV/0!</v>
      </c>
      <c r="AV61" s="131" t="e">
        <f t="shared" si="44"/>
        <v>#DIV/0!</v>
      </c>
      <c r="AW61" s="132"/>
      <c r="AX61" s="131"/>
      <c r="AY61" s="131"/>
      <c r="AZ61" s="131"/>
      <c r="BD61" s="195" t="e">
        <f t="shared" si="45"/>
        <v>#VALUE!</v>
      </c>
      <c r="BE61" s="118" t="e">
        <f t="shared" si="46"/>
        <v>#DIV/0!</v>
      </c>
      <c r="BL61" s="194"/>
      <c r="BM61" s="194"/>
      <c r="BN61" s="194"/>
      <c r="BO61" s="194"/>
    </row>
    <row r="62" spans="1:67" ht="32.25" customHeight="1">
      <c r="A62" s="80"/>
      <c r="B62" s="258"/>
      <c r="C62" s="254"/>
      <c r="D62" s="71"/>
      <c r="E62" s="261" t="str">
        <f>IFERROR(INDEX((科目別集計!$B$27:$C$36),MATCH(F62,科目別集計!$C$27:$C$36,0),1),"")</f>
        <v/>
      </c>
      <c r="F62" s="71"/>
      <c r="G62" s="68"/>
      <c r="H62" s="234"/>
      <c r="I62" s="235"/>
      <c r="J62" s="233"/>
      <c r="K62" s="173" t="str">
        <f t="shared" si="0"/>
        <v/>
      </c>
      <c r="L62" s="66"/>
      <c r="M62" s="91">
        <f t="shared" si="17"/>
        <v>0</v>
      </c>
      <c r="N62" s="81">
        <f t="shared" si="18"/>
        <v>0</v>
      </c>
      <c r="O62" s="173">
        <f t="shared" si="19"/>
        <v>0</v>
      </c>
      <c r="P62" s="91">
        <f t="shared" si="55"/>
        <v>0</v>
      </c>
      <c r="Q62" s="260"/>
      <c r="R62" s="88"/>
      <c r="S62" s="72"/>
      <c r="T62" s="72">
        <f>IFERROR(VLOOKUP(F62,科目別集計!C$5:F$42,4,0),0)</f>
        <v>0</v>
      </c>
      <c r="U62" s="106">
        <f t="shared" si="21"/>
        <v>3</v>
      </c>
      <c r="V62" s="72" t="e">
        <f t="shared" si="22"/>
        <v>#VALUE!</v>
      </c>
      <c r="W62" s="109" t="e">
        <f t="shared" si="23"/>
        <v>#DIV/0!</v>
      </c>
      <c r="X62" s="109" t="e">
        <f t="shared" si="24"/>
        <v>#DIV/0!</v>
      </c>
      <c r="Y62" s="105" t="e">
        <f>VLOOKUP($J62,ritsu!$L$5:$N$53,2,FALSE)</f>
        <v>#N/A</v>
      </c>
      <c r="Z62" s="105" t="e">
        <f>VLOOKUP($J62,ritsu!$L$5:$N$53,3,FALSE)</f>
        <v>#N/A</v>
      </c>
      <c r="AB62" s="105" t="e">
        <f t="shared" si="25"/>
        <v>#N/A</v>
      </c>
      <c r="AC62" s="107" t="e">
        <f t="shared" si="26"/>
        <v>#N/A</v>
      </c>
      <c r="AD62" s="105" t="e">
        <f t="shared" si="27"/>
        <v>#N/A</v>
      </c>
      <c r="AE62" s="135" t="e">
        <f t="shared" si="28"/>
        <v>#DIV/0!</v>
      </c>
      <c r="AF62" s="136" t="e">
        <f t="shared" si="29"/>
        <v>#VALUE!</v>
      </c>
      <c r="AG62" s="135" t="e">
        <f t="shared" si="30"/>
        <v>#DIV/0!</v>
      </c>
      <c r="AH62" s="117" t="e">
        <f t="shared" si="31"/>
        <v>#DIV/0!</v>
      </c>
      <c r="AI62" s="108" t="e">
        <f t="shared" si="32"/>
        <v>#DIV/0!</v>
      </c>
      <c r="AJ62" s="108" t="e">
        <f t="shared" si="33"/>
        <v>#DIV/0!</v>
      </c>
      <c r="AK62" s="108" t="e">
        <f t="shared" si="34"/>
        <v>#DIV/0!</v>
      </c>
      <c r="AL62" s="130" t="e">
        <f t="shared" si="35"/>
        <v>#DIV/0!</v>
      </c>
      <c r="AM62" s="130" t="e">
        <f t="shared" si="36"/>
        <v>#DIV/0!</v>
      </c>
      <c r="AN62" s="133" t="e">
        <f t="shared" si="37"/>
        <v>#DIV/0!</v>
      </c>
      <c r="AO62" s="133" t="e">
        <f t="shared" si="38"/>
        <v>#DIV/0!</v>
      </c>
      <c r="AP62" s="130" t="e">
        <f t="shared" si="39"/>
        <v>#DIV/0!</v>
      </c>
      <c r="AQ62" s="131" t="e">
        <f t="shared" si="40"/>
        <v>#DIV/0!</v>
      </c>
      <c r="AR62" s="134" t="e">
        <f t="shared" si="41"/>
        <v>#DIV/0!</v>
      </c>
      <c r="AS62" s="134" t="e">
        <f t="shared" si="42"/>
        <v>#DIV/0!</v>
      </c>
      <c r="AU62" s="129" t="e">
        <f t="shared" si="43"/>
        <v>#DIV/0!</v>
      </c>
      <c r="AV62" s="131" t="e">
        <f t="shared" si="44"/>
        <v>#DIV/0!</v>
      </c>
      <c r="AW62" s="132"/>
      <c r="AX62" s="131"/>
      <c r="AY62" s="131"/>
      <c r="AZ62" s="131"/>
      <c r="BD62" s="195" t="e">
        <f t="shared" si="45"/>
        <v>#VALUE!</v>
      </c>
      <c r="BE62" s="118" t="e">
        <f t="shared" si="46"/>
        <v>#DIV/0!</v>
      </c>
      <c r="BL62" s="194"/>
      <c r="BM62" s="194"/>
      <c r="BN62" s="194"/>
      <c r="BO62" s="194"/>
    </row>
    <row r="63" spans="1:67" ht="32.25" customHeight="1">
      <c r="A63" s="80"/>
      <c r="B63" s="258"/>
      <c r="C63" s="254"/>
      <c r="D63" s="71"/>
      <c r="E63" s="261" t="str">
        <f>IFERROR(INDEX((科目別集計!$B$27:$C$36),MATCH(F63,科目別集計!$C$27:$C$36,0),1),"")</f>
        <v/>
      </c>
      <c r="F63" s="71"/>
      <c r="G63" s="68"/>
      <c r="H63" s="234"/>
      <c r="I63" s="235"/>
      <c r="J63" s="233"/>
      <c r="K63" s="173" t="str">
        <f t="shared" si="0"/>
        <v/>
      </c>
      <c r="L63" s="66"/>
      <c r="M63" s="91">
        <f t="shared" si="17"/>
        <v>0</v>
      </c>
      <c r="N63" s="81">
        <f t="shared" si="18"/>
        <v>0</v>
      </c>
      <c r="O63" s="173">
        <f t="shared" si="19"/>
        <v>0</v>
      </c>
      <c r="P63" s="91">
        <f t="shared" si="55"/>
        <v>0</v>
      </c>
      <c r="Q63" s="260"/>
      <c r="R63" s="88"/>
      <c r="S63" s="72"/>
      <c r="T63" s="72">
        <f>IFERROR(VLOOKUP(F63,科目別集計!C$5:F$42,4,0),0)</f>
        <v>0</v>
      </c>
      <c r="U63" s="106">
        <f t="shared" si="21"/>
        <v>3</v>
      </c>
      <c r="V63" s="72" t="e">
        <f t="shared" si="22"/>
        <v>#VALUE!</v>
      </c>
      <c r="W63" s="109" t="e">
        <f t="shared" si="23"/>
        <v>#DIV/0!</v>
      </c>
      <c r="X63" s="109" t="e">
        <f t="shared" si="24"/>
        <v>#DIV/0!</v>
      </c>
      <c r="Y63" s="105" t="e">
        <f>VLOOKUP($J63,ritsu!$L$5:$N$53,2,FALSE)</f>
        <v>#N/A</v>
      </c>
      <c r="Z63" s="105" t="e">
        <f>VLOOKUP($J63,ritsu!$L$5:$N$53,3,FALSE)</f>
        <v>#N/A</v>
      </c>
      <c r="AB63" s="105" t="e">
        <f t="shared" si="25"/>
        <v>#N/A</v>
      </c>
      <c r="AC63" s="107" t="e">
        <f t="shared" si="26"/>
        <v>#N/A</v>
      </c>
      <c r="AD63" s="105" t="e">
        <f t="shared" si="27"/>
        <v>#N/A</v>
      </c>
      <c r="AE63" s="135" t="e">
        <f t="shared" si="28"/>
        <v>#DIV/0!</v>
      </c>
      <c r="AF63" s="136" t="e">
        <f t="shared" si="29"/>
        <v>#VALUE!</v>
      </c>
      <c r="AG63" s="135" t="e">
        <f t="shared" si="30"/>
        <v>#DIV/0!</v>
      </c>
      <c r="AH63" s="117" t="e">
        <f t="shared" si="31"/>
        <v>#DIV/0!</v>
      </c>
      <c r="AI63" s="108" t="e">
        <f t="shared" si="32"/>
        <v>#DIV/0!</v>
      </c>
      <c r="AJ63" s="108" t="e">
        <f t="shared" si="33"/>
        <v>#DIV/0!</v>
      </c>
      <c r="AK63" s="108" t="e">
        <f t="shared" si="34"/>
        <v>#DIV/0!</v>
      </c>
      <c r="AL63" s="130" t="e">
        <f t="shared" si="35"/>
        <v>#DIV/0!</v>
      </c>
      <c r="AM63" s="130" t="e">
        <f t="shared" si="36"/>
        <v>#DIV/0!</v>
      </c>
      <c r="AN63" s="133" t="e">
        <f t="shared" si="37"/>
        <v>#DIV/0!</v>
      </c>
      <c r="AO63" s="133" t="e">
        <f t="shared" si="38"/>
        <v>#DIV/0!</v>
      </c>
      <c r="AP63" s="130" t="e">
        <f t="shared" si="39"/>
        <v>#DIV/0!</v>
      </c>
      <c r="AQ63" s="131" t="e">
        <f t="shared" si="40"/>
        <v>#DIV/0!</v>
      </c>
      <c r="AR63" s="134" t="e">
        <f t="shared" si="41"/>
        <v>#DIV/0!</v>
      </c>
      <c r="AS63" s="134" t="e">
        <f t="shared" si="42"/>
        <v>#DIV/0!</v>
      </c>
      <c r="AU63" s="129" t="e">
        <f t="shared" si="43"/>
        <v>#DIV/0!</v>
      </c>
      <c r="AV63" s="131" t="e">
        <f t="shared" si="44"/>
        <v>#DIV/0!</v>
      </c>
      <c r="AW63" s="132"/>
      <c r="AX63" s="131"/>
      <c r="AY63" s="131"/>
      <c r="AZ63" s="131"/>
      <c r="BD63" s="195" t="e">
        <f t="shared" si="45"/>
        <v>#VALUE!</v>
      </c>
      <c r="BE63" s="118" t="e">
        <f t="shared" si="46"/>
        <v>#DIV/0!</v>
      </c>
      <c r="BL63" s="194"/>
      <c r="BM63" s="194"/>
      <c r="BN63" s="194"/>
      <c r="BO63" s="194"/>
    </row>
    <row r="64" spans="1:67" ht="32.25" customHeight="1">
      <c r="A64" s="80"/>
      <c r="B64" s="258"/>
      <c r="C64" s="254"/>
      <c r="D64" s="71"/>
      <c r="E64" s="261" t="str">
        <f>IFERROR(INDEX((科目別集計!$B$27:$C$36),MATCH(F64,科目別集計!$C$27:$C$36,0),1),"")</f>
        <v/>
      </c>
      <c r="F64" s="71"/>
      <c r="G64" s="68"/>
      <c r="H64" s="234"/>
      <c r="I64" s="235"/>
      <c r="J64" s="233"/>
      <c r="K64" s="173" t="str">
        <f t="shared" si="0"/>
        <v/>
      </c>
      <c r="L64" s="66"/>
      <c r="M64" s="91">
        <f t="shared" si="17"/>
        <v>0</v>
      </c>
      <c r="N64" s="81">
        <f t="shared" si="18"/>
        <v>0</v>
      </c>
      <c r="O64" s="173">
        <f t="shared" si="19"/>
        <v>0</v>
      </c>
      <c r="P64" s="91">
        <f t="shared" si="55"/>
        <v>0</v>
      </c>
      <c r="Q64" s="260"/>
      <c r="R64" s="88"/>
      <c r="S64" s="72"/>
      <c r="T64" s="72">
        <f>IFERROR(VLOOKUP(F64,科目別集計!C$5:F$42,4,0),0)</f>
        <v>0</v>
      </c>
      <c r="U64" s="106">
        <f t="shared" si="21"/>
        <v>3</v>
      </c>
      <c r="V64" s="72" t="e">
        <f t="shared" si="22"/>
        <v>#VALUE!</v>
      </c>
      <c r="W64" s="109" t="e">
        <f t="shared" si="23"/>
        <v>#DIV/0!</v>
      </c>
      <c r="X64" s="109" t="e">
        <f t="shared" si="24"/>
        <v>#DIV/0!</v>
      </c>
      <c r="Y64" s="105" t="e">
        <f>VLOOKUP($J64,ritsu!$L$5:$N$53,2,FALSE)</f>
        <v>#N/A</v>
      </c>
      <c r="Z64" s="105" t="e">
        <f>VLOOKUP($J64,ritsu!$L$5:$N$53,3,FALSE)</f>
        <v>#N/A</v>
      </c>
      <c r="AB64" s="105" t="e">
        <f t="shared" si="25"/>
        <v>#N/A</v>
      </c>
      <c r="AC64" s="107" t="e">
        <f t="shared" si="26"/>
        <v>#N/A</v>
      </c>
      <c r="AD64" s="105" t="e">
        <f t="shared" si="27"/>
        <v>#N/A</v>
      </c>
      <c r="AE64" s="135" t="e">
        <f t="shared" si="28"/>
        <v>#DIV/0!</v>
      </c>
      <c r="AF64" s="136" t="e">
        <f t="shared" si="29"/>
        <v>#VALUE!</v>
      </c>
      <c r="AG64" s="135" t="e">
        <f t="shared" si="30"/>
        <v>#DIV/0!</v>
      </c>
      <c r="AH64" s="117" t="e">
        <f t="shared" si="31"/>
        <v>#DIV/0!</v>
      </c>
      <c r="AI64" s="108" t="e">
        <f t="shared" si="32"/>
        <v>#DIV/0!</v>
      </c>
      <c r="AJ64" s="108" t="e">
        <f t="shared" si="33"/>
        <v>#DIV/0!</v>
      </c>
      <c r="AK64" s="108" t="e">
        <f t="shared" si="34"/>
        <v>#DIV/0!</v>
      </c>
      <c r="AL64" s="130" t="e">
        <f t="shared" si="35"/>
        <v>#DIV/0!</v>
      </c>
      <c r="AM64" s="130" t="e">
        <f t="shared" si="36"/>
        <v>#DIV/0!</v>
      </c>
      <c r="AN64" s="133" t="e">
        <f t="shared" si="37"/>
        <v>#DIV/0!</v>
      </c>
      <c r="AO64" s="133" t="e">
        <f t="shared" si="38"/>
        <v>#DIV/0!</v>
      </c>
      <c r="AP64" s="130" t="e">
        <f t="shared" si="39"/>
        <v>#DIV/0!</v>
      </c>
      <c r="AQ64" s="131" t="e">
        <f t="shared" si="40"/>
        <v>#DIV/0!</v>
      </c>
      <c r="AR64" s="134" t="e">
        <f t="shared" si="41"/>
        <v>#DIV/0!</v>
      </c>
      <c r="AS64" s="134" t="e">
        <f t="shared" si="42"/>
        <v>#DIV/0!</v>
      </c>
      <c r="AU64" s="129" t="e">
        <f t="shared" si="43"/>
        <v>#DIV/0!</v>
      </c>
      <c r="AV64" s="131" t="e">
        <f t="shared" si="44"/>
        <v>#DIV/0!</v>
      </c>
      <c r="AW64" s="132"/>
      <c r="AX64" s="131"/>
      <c r="AY64" s="131"/>
      <c r="AZ64" s="131"/>
      <c r="BD64" s="195" t="e">
        <f t="shared" si="45"/>
        <v>#VALUE!</v>
      </c>
      <c r="BE64" s="118" t="e">
        <f t="shared" si="46"/>
        <v>#DIV/0!</v>
      </c>
      <c r="BL64" s="194"/>
      <c r="BM64" s="194"/>
      <c r="BN64" s="194"/>
      <c r="BO64" s="194"/>
    </row>
    <row r="65" spans="1:67" ht="32.25" customHeight="1">
      <c r="A65" s="80"/>
      <c r="B65" s="258"/>
      <c r="C65" s="254"/>
      <c r="D65" s="71"/>
      <c r="E65" s="261" t="str">
        <f>IFERROR(INDEX((科目別集計!$B$27:$C$36),MATCH(F65,科目別集計!$C$27:$C$36,0),1),"")</f>
        <v/>
      </c>
      <c r="F65" s="71"/>
      <c r="G65" s="68"/>
      <c r="H65" s="234"/>
      <c r="I65" s="235"/>
      <c r="J65" s="233"/>
      <c r="K65" s="173" t="str">
        <f t="shared" si="0"/>
        <v/>
      </c>
      <c r="L65" s="66"/>
      <c r="M65" s="91">
        <f t="shared" si="17"/>
        <v>0</v>
      </c>
      <c r="N65" s="81">
        <f t="shared" si="18"/>
        <v>0</v>
      </c>
      <c r="O65" s="173">
        <f t="shared" si="19"/>
        <v>0</v>
      </c>
      <c r="P65" s="91">
        <f t="shared" si="55"/>
        <v>0</v>
      </c>
      <c r="Q65" s="260"/>
      <c r="R65" s="88"/>
      <c r="S65" s="72"/>
      <c r="T65" s="72">
        <f>IFERROR(VLOOKUP(F65,科目別集計!C$5:F$42,4,0),0)</f>
        <v>0</v>
      </c>
      <c r="U65" s="106">
        <f t="shared" si="21"/>
        <v>3</v>
      </c>
      <c r="V65" s="72" t="e">
        <f t="shared" si="22"/>
        <v>#VALUE!</v>
      </c>
      <c r="W65" s="109" t="e">
        <f t="shared" si="23"/>
        <v>#DIV/0!</v>
      </c>
      <c r="X65" s="109" t="e">
        <f t="shared" si="24"/>
        <v>#DIV/0!</v>
      </c>
      <c r="Y65" s="105" t="e">
        <f>VLOOKUP($J65,ritsu!$L$5:$N$53,2,FALSE)</f>
        <v>#N/A</v>
      </c>
      <c r="Z65" s="105" t="e">
        <f>VLOOKUP($J65,ritsu!$L$5:$N$53,3,FALSE)</f>
        <v>#N/A</v>
      </c>
      <c r="AB65" s="105" t="e">
        <f t="shared" si="25"/>
        <v>#N/A</v>
      </c>
      <c r="AC65" s="107" t="e">
        <f t="shared" si="26"/>
        <v>#N/A</v>
      </c>
      <c r="AD65" s="105" t="e">
        <f t="shared" si="27"/>
        <v>#N/A</v>
      </c>
      <c r="AE65" s="135" t="e">
        <f t="shared" si="28"/>
        <v>#DIV/0!</v>
      </c>
      <c r="AF65" s="136" t="e">
        <f t="shared" si="29"/>
        <v>#VALUE!</v>
      </c>
      <c r="AG65" s="135" t="e">
        <f t="shared" si="30"/>
        <v>#DIV/0!</v>
      </c>
      <c r="AH65" s="117" t="e">
        <f t="shared" si="31"/>
        <v>#DIV/0!</v>
      </c>
      <c r="AI65" s="108" t="e">
        <f t="shared" si="32"/>
        <v>#DIV/0!</v>
      </c>
      <c r="AJ65" s="108" t="e">
        <f t="shared" si="33"/>
        <v>#DIV/0!</v>
      </c>
      <c r="AK65" s="108" t="e">
        <f t="shared" si="34"/>
        <v>#DIV/0!</v>
      </c>
      <c r="AL65" s="130" t="e">
        <f t="shared" si="35"/>
        <v>#DIV/0!</v>
      </c>
      <c r="AM65" s="130" t="e">
        <f t="shared" si="36"/>
        <v>#DIV/0!</v>
      </c>
      <c r="AN65" s="133" t="e">
        <f t="shared" si="37"/>
        <v>#DIV/0!</v>
      </c>
      <c r="AO65" s="133" t="e">
        <f t="shared" si="38"/>
        <v>#DIV/0!</v>
      </c>
      <c r="AP65" s="130" t="e">
        <f t="shared" si="39"/>
        <v>#DIV/0!</v>
      </c>
      <c r="AQ65" s="131" t="e">
        <f t="shared" si="40"/>
        <v>#DIV/0!</v>
      </c>
      <c r="AR65" s="134" t="e">
        <f t="shared" si="41"/>
        <v>#DIV/0!</v>
      </c>
      <c r="AS65" s="134" t="e">
        <f t="shared" si="42"/>
        <v>#DIV/0!</v>
      </c>
      <c r="AU65" s="129" t="e">
        <f t="shared" si="43"/>
        <v>#DIV/0!</v>
      </c>
      <c r="AV65" s="131" t="e">
        <f t="shared" si="44"/>
        <v>#DIV/0!</v>
      </c>
      <c r="AW65" s="132"/>
      <c r="AX65" s="131"/>
      <c r="AY65" s="131"/>
      <c r="AZ65" s="131"/>
      <c r="BD65" s="195" t="e">
        <f t="shared" si="45"/>
        <v>#VALUE!</v>
      </c>
      <c r="BE65" s="118" t="e">
        <f t="shared" si="46"/>
        <v>#DIV/0!</v>
      </c>
      <c r="BL65" s="194"/>
      <c r="BM65" s="194"/>
      <c r="BN65" s="194"/>
      <c r="BO65" s="194"/>
    </row>
    <row r="66" spans="1:67" ht="32.25" customHeight="1">
      <c r="A66" s="80"/>
      <c r="B66" s="258"/>
      <c r="C66" s="254"/>
      <c r="D66" s="71"/>
      <c r="E66" s="261" t="str">
        <f>IFERROR(INDEX((科目別集計!$B$27:$C$36),MATCH(F66,科目別集計!$C$27:$C$36,0),1),"")</f>
        <v/>
      </c>
      <c r="F66" s="71"/>
      <c r="G66" s="68"/>
      <c r="H66" s="234"/>
      <c r="I66" s="235"/>
      <c r="J66" s="233"/>
      <c r="K66" s="173" t="str">
        <f t="shared" si="0"/>
        <v/>
      </c>
      <c r="L66" s="66"/>
      <c r="M66" s="91">
        <f t="shared" si="17"/>
        <v>0</v>
      </c>
      <c r="N66" s="81">
        <f t="shared" si="18"/>
        <v>0</v>
      </c>
      <c r="O66" s="173">
        <f t="shared" si="19"/>
        <v>0</v>
      </c>
      <c r="P66" s="91">
        <f t="shared" si="55"/>
        <v>0</v>
      </c>
      <c r="Q66" s="260"/>
      <c r="R66" s="88"/>
      <c r="S66" s="72"/>
      <c r="T66" s="72">
        <f>IFERROR(VLOOKUP(F66,科目別集計!C$5:F$42,4,0),0)</f>
        <v>0</v>
      </c>
      <c r="U66" s="106">
        <f t="shared" si="21"/>
        <v>3</v>
      </c>
      <c r="V66" s="72" t="e">
        <f t="shared" si="22"/>
        <v>#VALUE!</v>
      </c>
      <c r="W66" s="109" t="e">
        <f t="shared" si="23"/>
        <v>#DIV/0!</v>
      </c>
      <c r="X66" s="109" t="e">
        <f t="shared" si="24"/>
        <v>#DIV/0!</v>
      </c>
      <c r="Y66" s="105" t="e">
        <f>VLOOKUP($J66,ritsu!$L$5:$N$53,2,FALSE)</f>
        <v>#N/A</v>
      </c>
      <c r="Z66" s="105" t="e">
        <f>VLOOKUP($J66,ritsu!$L$5:$N$53,3,FALSE)</f>
        <v>#N/A</v>
      </c>
      <c r="AB66" s="105" t="e">
        <f t="shared" si="25"/>
        <v>#N/A</v>
      </c>
      <c r="AC66" s="107" t="e">
        <f t="shared" si="26"/>
        <v>#N/A</v>
      </c>
      <c r="AD66" s="105" t="e">
        <f t="shared" si="27"/>
        <v>#N/A</v>
      </c>
      <c r="AE66" s="135" t="e">
        <f t="shared" si="28"/>
        <v>#DIV/0!</v>
      </c>
      <c r="AF66" s="136" t="e">
        <f t="shared" si="29"/>
        <v>#VALUE!</v>
      </c>
      <c r="AG66" s="135" t="e">
        <f t="shared" si="30"/>
        <v>#DIV/0!</v>
      </c>
      <c r="AH66" s="117" t="e">
        <f t="shared" si="31"/>
        <v>#DIV/0!</v>
      </c>
      <c r="AI66" s="108" t="e">
        <f t="shared" si="32"/>
        <v>#DIV/0!</v>
      </c>
      <c r="AJ66" s="108" t="e">
        <f t="shared" si="33"/>
        <v>#DIV/0!</v>
      </c>
      <c r="AK66" s="108" t="e">
        <f t="shared" si="34"/>
        <v>#DIV/0!</v>
      </c>
      <c r="AL66" s="130" t="e">
        <f t="shared" si="35"/>
        <v>#DIV/0!</v>
      </c>
      <c r="AM66" s="130" t="e">
        <f t="shared" si="36"/>
        <v>#DIV/0!</v>
      </c>
      <c r="AN66" s="133" t="e">
        <f t="shared" si="37"/>
        <v>#DIV/0!</v>
      </c>
      <c r="AO66" s="133" t="e">
        <f t="shared" si="38"/>
        <v>#DIV/0!</v>
      </c>
      <c r="AP66" s="130" t="e">
        <f t="shared" si="39"/>
        <v>#DIV/0!</v>
      </c>
      <c r="AQ66" s="131" t="e">
        <f t="shared" si="40"/>
        <v>#DIV/0!</v>
      </c>
      <c r="AR66" s="134" t="e">
        <f t="shared" si="41"/>
        <v>#DIV/0!</v>
      </c>
      <c r="AS66" s="134" t="e">
        <f t="shared" si="42"/>
        <v>#DIV/0!</v>
      </c>
      <c r="AU66" s="129" t="e">
        <f t="shared" si="43"/>
        <v>#DIV/0!</v>
      </c>
      <c r="AV66" s="131" t="e">
        <f t="shared" si="44"/>
        <v>#DIV/0!</v>
      </c>
      <c r="AW66" s="132"/>
      <c r="AX66" s="131"/>
      <c r="AY66" s="131"/>
      <c r="AZ66" s="131"/>
      <c r="BD66" s="195" t="e">
        <f t="shared" si="45"/>
        <v>#VALUE!</v>
      </c>
      <c r="BE66" s="118" t="e">
        <f t="shared" si="46"/>
        <v>#DIV/0!</v>
      </c>
      <c r="BL66" s="194"/>
      <c r="BM66" s="194"/>
      <c r="BN66" s="194"/>
      <c r="BO66" s="194"/>
    </row>
    <row r="67" spans="1:67" ht="32.25" customHeight="1">
      <c r="A67" s="80"/>
      <c r="B67" s="254"/>
      <c r="C67" s="255"/>
      <c r="D67" s="71"/>
      <c r="E67" s="261" t="str">
        <f>IFERROR(INDEX((科目別集計!$B$27:$C$36),MATCH(F67,科目別集計!$C$27:$C$36,0),1),"")</f>
        <v/>
      </c>
      <c r="F67" s="71"/>
      <c r="G67" s="68"/>
      <c r="H67" s="234"/>
      <c r="I67" s="234"/>
      <c r="J67" s="233"/>
      <c r="K67" s="173" t="str">
        <f t="shared" si="0"/>
        <v/>
      </c>
      <c r="L67" s="66"/>
      <c r="M67" s="91">
        <f t="shared" si="17"/>
        <v>0</v>
      </c>
      <c r="N67" s="81">
        <f t="shared" si="18"/>
        <v>0</v>
      </c>
      <c r="O67" s="173">
        <f t="shared" si="19"/>
        <v>0</v>
      </c>
      <c r="P67" s="91">
        <f t="shared" ref="P67:P91" si="56">L67-O67</f>
        <v>0</v>
      </c>
      <c r="Q67" s="260"/>
      <c r="R67" s="88"/>
      <c r="S67" s="72"/>
      <c r="T67" s="72">
        <f>IFERROR(VLOOKUP(F67,科目別集計!C$5:F$42,4,0),0)</f>
        <v>0</v>
      </c>
      <c r="U67" s="106">
        <f t="shared" si="21"/>
        <v>3</v>
      </c>
      <c r="V67" s="72" t="e">
        <f t="shared" si="22"/>
        <v>#VALUE!</v>
      </c>
      <c r="W67" s="109" t="e">
        <f t="shared" si="23"/>
        <v>#DIV/0!</v>
      </c>
      <c r="X67" s="109" t="e">
        <f t="shared" si="24"/>
        <v>#DIV/0!</v>
      </c>
      <c r="Y67" s="105" t="e">
        <f>VLOOKUP($J67,ritsu!$L$5:$N$53,2,FALSE)</f>
        <v>#N/A</v>
      </c>
      <c r="Z67" s="105" t="e">
        <f>VLOOKUP($J67,ritsu!$L$5:$N$53,3,FALSE)</f>
        <v>#N/A</v>
      </c>
      <c r="AB67" s="105" t="e">
        <f t="shared" si="25"/>
        <v>#N/A</v>
      </c>
      <c r="AC67" s="107" t="e">
        <f t="shared" si="26"/>
        <v>#N/A</v>
      </c>
      <c r="AD67" s="105" t="e">
        <f t="shared" si="27"/>
        <v>#N/A</v>
      </c>
      <c r="AE67" s="135" t="e">
        <f t="shared" si="28"/>
        <v>#DIV/0!</v>
      </c>
      <c r="AF67" s="136" t="e">
        <f t="shared" si="29"/>
        <v>#VALUE!</v>
      </c>
      <c r="AG67" s="135" t="e">
        <f t="shared" si="30"/>
        <v>#DIV/0!</v>
      </c>
      <c r="AH67" s="117" t="e">
        <f t="shared" si="31"/>
        <v>#DIV/0!</v>
      </c>
      <c r="AI67" s="108" t="e">
        <f t="shared" si="32"/>
        <v>#DIV/0!</v>
      </c>
      <c r="AJ67" s="108" t="e">
        <f t="shared" si="33"/>
        <v>#DIV/0!</v>
      </c>
      <c r="AK67" s="108" t="e">
        <f t="shared" si="34"/>
        <v>#DIV/0!</v>
      </c>
      <c r="AL67" s="130" t="e">
        <f t="shared" si="35"/>
        <v>#DIV/0!</v>
      </c>
      <c r="AM67" s="130" t="e">
        <f t="shared" si="36"/>
        <v>#DIV/0!</v>
      </c>
      <c r="AN67" s="133" t="e">
        <f t="shared" si="37"/>
        <v>#DIV/0!</v>
      </c>
      <c r="AO67" s="133" t="e">
        <f t="shared" si="38"/>
        <v>#DIV/0!</v>
      </c>
      <c r="AP67" s="130" t="e">
        <f t="shared" si="39"/>
        <v>#DIV/0!</v>
      </c>
      <c r="AQ67" s="131" t="e">
        <f t="shared" si="40"/>
        <v>#DIV/0!</v>
      </c>
      <c r="AR67" s="134" t="e">
        <f t="shared" si="41"/>
        <v>#DIV/0!</v>
      </c>
      <c r="AS67" s="134" t="e">
        <f t="shared" si="42"/>
        <v>#DIV/0!</v>
      </c>
      <c r="AU67" s="129" t="e">
        <f t="shared" si="43"/>
        <v>#DIV/0!</v>
      </c>
      <c r="AV67" s="131" t="e">
        <f t="shared" si="44"/>
        <v>#DIV/0!</v>
      </c>
      <c r="AW67" s="132"/>
      <c r="AX67" s="131"/>
      <c r="AY67" s="131"/>
      <c r="AZ67" s="131"/>
      <c r="BD67" s="195" t="e">
        <f t="shared" si="45"/>
        <v>#VALUE!</v>
      </c>
      <c r="BE67" s="118" t="e">
        <f t="shared" si="46"/>
        <v>#DIV/0!</v>
      </c>
      <c r="BL67" s="194"/>
      <c r="BM67" s="194"/>
      <c r="BN67" s="194"/>
      <c r="BO67" s="194"/>
    </row>
    <row r="68" spans="1:67" ht="32.25" customHeight="1">
      <c r="A68" s="80"/>
      <c r="B68" s="254"/>
      <c r="C68" s="255"/>
      <c r="D68" s="71"/>
      <c r="E68" s="261" t="str">
        <f>IFERROR(INDEX((科目別集計!$B$27:$C$36),MATCH(F68,科目別集計!$C$27:$C$36,0),1),"")</f>
        <v/>
      </c>
      <c r="F68" s="71"/>
      <c r="G68" s="68"/>
      <c r="H68" s="234"/>
      <c r="I68" s="234"/>
      <c r="J68" s="233"/>
      <c r="K68" s="173" t="str">
        <f t="shared" si="0"/>
        <v/>
      </c>
      <c r="L68" s="66"/>
      <c r="M68" s="91">
        <f t="shared" si="17"/>
        <v>0</v>
      </c>
      <c r="N68" s="81">
        <f t="shared" si="18"/>
        <v>0</v>
      </c>
      <c r="O68" s="173">
        <f t="shared" si="19"/>
        <v>0</v>
      </c>
      <c r="P68" s="91">
        <f t="shared" si="56"/>
        <v>0</v>
      </c>
      <c r="Q68" s="260"/>
      <c r="R68" s="88"/>
      <c r="S68" s="72"/>
      <c r="T68" s="72">
        <f>IFERROR(VLOOKUP(F68,科目別集計!C$5:F$42,4,0),0)</f>
        <v>0</v>
      </c>
      <c r="U68" s="106">
        <f t="shared" si="21"/>
        <v>3</v>
      </c>
      <c r="V68" s="72" t="e">
        <f t="shared" si="22"/>
        <v>#VALUE!</v>
      </c>
      <c r="W68" s="109" t="e">
        <f t="shared" si="23"/>
        <v>#DIV/0!</v>
      </c>
      <c r="X68" s="109" t="e">
        <f t="shared" si="24"/>
        <v>#DIV/0!</v>
      </c>
      <c r="Y68" s="105" t="e">
        <f>VLOOKUP($J68,ritsu!$L$5:$N$53,2,FALSE)</f>
        <v>#N/A</v>
      </c>
      <c r="Z68" s="105" t="e">
        <f>VLOOKUP($J68,ritsu!$L$5:$N$53,3,FALSE)</f>
        <v>#N/A</v>
      </c>
      <c r="AB68" s="105" t="e">
        <f t="shared" si="25"/>
        <v>#N/A</v>
      </c>
      <c r="AC68" s="107" t="e">
        <f t="shared" si="26"/>
        <v>#N/A</v>
      </c>
      <c r="AD68" s="105" t="e">
        <f t="shared" si="27"/>
        <v>#N/A</v>
      </c>
      <c r="AE68" s="135" t="e">
        <f t="shared" si="28"/>
        <v>#DIV/0!</v>
      </c>
      <c r="AF68" s="136" t="e">
        <f t="shared" si="29"/>
        <v>#VALUE!</v>
      </c>
      <c r="AG68" s="135" t="e">
        <f t="shared" si="30"/>
        <v>#DIV/0!</v>
      </c>
      <c r="AH68" s="117" t="e">
        <f t="shared" si="31"/>
        <v>#DIV/0!</v>
      </c>
      <c r="AI68" s="108" t="e">
        <f t="shared" si="32"/>
        <v>#DIV/0!</v>
      </c>
      <c r="AJ68" s="108" t="e">
        <f t="shared" si="33"/>
        <v>#DIV/0!</v>
      </c>
      <c r="AK68" s="108" t="e">
        <f t="shared" si="34"/>
        <v>#DIV/0!</v>
      </c>
      <c r="AL68" s="130" t="e">
        <f t="shared" si="35"/>
        <v>#DIV/0!</v>
      </c>
      <c r="AM68" s="130" t="e">
        <f t="shared" si="36"/>
        <v>#DIV/0!</v>
      </c>
      <c r="AN68" s="133" t="e">
        <f t="shared" si="37"/>
        <v>#DIV/0!</v>
      </c>
      <c r="AO68" s="133" t="e">
        <f t="shared" si="38"/>
        <v>#DIV/0!</v>
      </c>
      <c r="AP68" s="130" t="e">
        <f t="shared" si="39"/>
        <v>#DIV/0!</v>
      </c>
      <c r="AQ68" s="131" t="e">
        <f t="shared" si="40"/>
        <v>#DIV/0!</v>
      </c>
      <c r="AR68" s="134" t="e">
        <f t="shared" si="41"/>
        <v>#DIV/0!</v>
      </c>
      <c r="AS68" s="134" t="e">
        <f t="shared" si="42"/>
        <v>#DIV/0!</v>
      </c>
      <c r="AU68" s="129" t="e">
        <f t="shared" si="43"/>
        <v>#DIV/0!</v>
      </c>
      <c r="AV68" s="131" t="e">
        <f t="shared" si="44"/>
        <v>#DIV/0!</v>
      </c>
      <c r="AW68" s="132"/>
      <c r="AX68" s="131"/>
      <c r="AY68" s="131"/>
      <c r="AZ68" s="131"/>
      <c r="BD68" s="195" t="e">
        <f t="shared" si="45"/>
        <v>#VALUE!</v>
      </c>
      <c r="BE68" s="118" t="e">
        <f t="shared" si="46"/>
        <v>#DIV/0!</v>
      </c>
      <c r="BL68" s="194"/>
      <c r="BM68" s="194"/>
      <c r="BN68" s="194"/>
      <c r="BO68" s="194"/>
    </row>
    <row r="69" spans="1:67" ht="32.25" customHeight="1">
      <c r="A69" s="80"/>
      <c r="B69" s="254"/>
      <c r="C69" s="255"/>
      <c r="D69" s="71"/>
      <c r="E69" s="261" t="str">
        <f>IFERROR(INDEX((科目別集計!$B$27:$C$36),MATCH(F69,科目別集計!$C$27:$C$36,0),1),"")</f>
        <v/>
      </c>
      <c r="F69" s="71"/>
      <c r="G69" s="68"/>
      <c r="H69" s="234"/>
      <c r="I69" s="234"/>
      <c r="J69" s="233"/>
      <c r="K69" s="173" t="str">
        <f t="shared" si="0"/>
        <v/>
      </c>
      <c r="L69" s="66"/>
      <c r="M69" s="91">
        <f t="shared" si="17"/>
        <v>0</v>
      </c>
      <c r="N69" s="81">
        <f t="shared" si="18"/>
        <v>0</v>
      </c>
      <c r="O69" s="173">
        <f t="shared" si="19"/>
        <v>0</v>
      </c>
      <c r="P69" s="91">
        <f t="shared" si="56"/>
        <v>0</v>
      </c>
      <c r="Q69" s="260"/>
      <c r="R69" s="88"/>
      <c r="S69" s="72"/>
      <c r="T69" s="72">
        <f>IFERROR(VLOOKUP(F69,科目別集計!C$5:F$42,4,0),0)</f>
        <v>0</v>
      </c>
      <c r="U69" s="106">
        <f t="shared" si="21"/>
        <v>3</v>
      </c>
      <c r="V69" s="72" t="e">
        <f t="shared" si="22"/>
        <v>#VALUE!</v>
      </c>
      <c r="W69" s="109" t="e">
        <f t="shared" si="23"/>
        <v>#DIV/0!</v>
      </c>
      <c r="X69" s="109" t="e">
        <f t="shared" si="24"/>
        <v>#DIV/0!</v>
      </c>
      <c r="Y69" s="105" t="e">
        <f>VLOOKUP($J69,ritsu!$L$5:$N$53,2,FALSE)</f>
        <v>#N/A</v>
      </c>
      <c r="Z69" s="105" t="e">
        <f>VLOOKUP($J69,ritsu!$L$5:$N$53,3,FALSE)</f>
        <v>#N/A</v>
      </c>
      <c r="AB69" s="105" t="e">
        <f t="shared" si="25"/>
        <v>#N/A</v>
      </c>
      <c r="AC69" s="107" t="e">
        <f t="shared" si="26"/>
        <v>#N/A</v>
      </c>
      <c r="AD69" s="105" t="e">
        <f t="shared" si="27"/>
        <v>#N/A</v>
      </c>
      <c r="AE69" s="135" t="e">
        <f t="shared" si="28"/>
        <v>#DIV/0!</v>
      </c>
      <c r="AF69" s="136" t="e">
        <f t="shared" si="29"/>
        <v>#VALUE!</v>
      </c>
      <c r="AG69" s="135" t="e">
        <f t="shared" si="30"/>
        <v>#DIV/0!</v>
      </c>
      <c r="AH69" s="117" t="e">
        <f t="shared" si="31"/>
        <v>#DIV/0!</v>
      </c>
      <c r="AI69" s="108" t="e">
        <f t="shared" si="32"/>
        <v>#DIV/0!</v>
      </c>
      <c r="AJ69" s="108" t="e">
        <f t="shared" si="33"/>
        <v>#DIV/0!</v>
      </c>
      <c r="AK69" s="108" t="e">
        <f t="shared" si="34"/>
        <v>#DIV/0!</v>
      </c>
      <c r="AL69" s="130" t="e">
        <f t="shared" si="35"/>
        <v>#DIV/0!</v>
      </c>
      <c r="AM69" s="130" t="e">
        <f t="shared" si="36"/>
        <v>#DIV/0!</v>
      </c>
      <c r="AN69" s="133" t="e">
        <f t="shared" si="37"/>
        <v>#DIV/0!</v>
      </c>
      <c r="AO69" s="133" t="e">
        <f t="shared" si="38"/>
        <v>#DIV/0!</v>
      </c>
      <c r="AP69" s="130" t="e">
        <f t="shared" si="39"/>
        <v>#DIV/0!</v>
      </c>
      <c r="AQ69" s="131" t="e">
        <f t="shared" si="40"/>
        <v>#DIV/0!</v>
      </c>
      <c r="AR69" s="134" t="e">
        <f t="shared" si="41"/>
        <v>#DIV/0!</v>
      </c>
      <c r="AS69" s="134" t="e">
        <f t="shared" si="42"/>
        <v>#DIV/0!</v>
      </c>
      <c r="AU69" s="129" t="e">
        <f t="shared" si="43"/>
        <v>#DIV/0!</v>
      </c>
      <c r="AV69" s="131" t="e">
        <f t="shared" si="44"/>
        <v>#DIV/0!</v>
      </c>
      <c r="AW69" s="132"/>
      <c r="AX69" s="131"/>
      <c r="AY69" s="131"/>
      <c r="AZ69" s="131"/>
      <c r="BD69" s="195" t="e">
        <f t="shared" si="45"/>
        <v>#VALUE!</v>
      </c>
      <c r="BE69" s="118" t="e">
        <f t="shared" si="46"/>
        <v>#DIV/0!</v>
      </c>
      <c r="BL69" s="194"/>
      <c r="BM69" s="194"/>
      <c r="BN69" s="194"/>
      <c r="BO69" s="194"/>
    </row>
    <row r="70" spans="1:67" ht="32.25" customHeight="1">
      <c r="A70" s="80"/>
      <c r="B70" s="254"/>
      <c r="C70" s="255"/>
      <c r="D70" s="71"/>
      <c r="E70" s="261" t="str">
        <f>IFERROR(INDEX((科目別集計!$B$27:$C$36),MATCH(F70,科目別集計!$C$27:$C$36,0),1),"")</f>
        <v/>
      </c>
      <c r="F70" s="71"/>
      <c r="G70" s="68"/>
      <c r="H70" s="234"/>
      <c r="I70" s="234"/>
      <c r="J70" s="233"/>
      <c r="K70" s="173" t="str">
        <f t="shared" ref="K70:K97" si="57">IF(T70=1,IF(G70="不明","0",DATEDIF(G70,$D$3,"m")+1),"")</f>
        <v/>
      </c>
      <c r="L70" s="66"/>
      <c r="M70" s="91">
        <f t="shared" si="17"/>
        <v>0</v>
      </c>
      <c r="N70" s="81">
        <f t="shared" si="18"/>
        <v>0</v>
      </c>
      <c r="O70" s="173">
        <f t="shared" si="19"/>
        <v>0</v>
      </c>
      <c r="P70" s="91">
        <f t="shared" si="56"/>
        <v>0</v>
      </c>
      <c r="Q70" s="260"/>
      <c r="R70" s="88"/>
      <c r="S70" s="72"/>
      <c r="T70" s="72">
        <f>IFERROR(VLOOKUP(F70,科目別集計!C$5:F$42,4,0),0)</f>
        <v>0</v>
      </c>
      <c r="U70" s="106">
        <f t="shared" si="21"/>
        <v>3</v>
      </c>
      <c r="V70" s="72" t="e">
        <f t="shared" si="22"/>
        <v>#VALUE!</v>
      </c>
      <c r="W70" s="109" t="e">
        <f t="shared" si="23"/>
        <v>#DIV/0!</v>
      </c>
      <c r="X70" s="109" t="e">
        <f t="shared" si="24"/>
        <v>#DIV/0!</v>
      </c>
      <c r="Y70" s="105" t="e">
        <f>VLOOKUP($J70,ritsu!$L$5:$N$53,2,FALSE)</f>
        <v>#N/A</v>
      </c>
      <c r="Z70" s="105" t="e">
        <f>VLOOKUP($J70,ritsu!$L$5:$N$53,3,FALSE)</f>
        <v>#N/A</v>
      </c>
      <c r="AB70" s="105" t="e">
        <f t="shared" si="25"/>
        <v>#N/A</v>
      </c>
      <c r="AC70" s="107" t="e">
        <f t="shared" si="26"/>
        <v>#N/A</v>
      </c>
      <c r="AD70" s="105" t="e">
        <f t="shared" si="27"/>
        <v>#N/A</v>
      </c>
      <c r="AE70" s="135" t="e">
        <f t="shared" si="28"/>
        <v>#DIV/0!</v>
      </c>
      <c r="AF70" s="136" t="e">
        <f t="shared" si="29"/>
        <v>#VALUE!</v>
      </c>
      <c r="AG70" s="135" t="e">
        <f t="shared" si="30"/>
        <v>#DIV/0!</v>
      </c>
      <c r="AH70" s="117" t="e">
        <f t="shared" si="31"/>
        <v>#DIV/0!</v>
      </c>
      <c r="AI70" s="108" t="e">
        <f t="shared" si="32"/>
        <v>#DIV/0!</v>
      </c>
      <c r="AJ70" s="108" t="e">
        <f t="shared" si="33"/>
        <v>#DIV/0!</v>
      </c>
      <c r="AK70" s="108" t="e">
        <f t="shared" si="34"/>
        <v>#DIV/0!</v>
      </c>
      <c r="AL70" s="130" t="e">
        <f t="shared" si="35"/>
        <v>#DIV/0!</v>
      </c>
      <c r="AM70" s="130" t="e">
        <f t="shared" si="36"/>
        <v>#DIV/0!</v>
      </c>
      <c r="AN70" s="133" t="e">
        <f t="shared" si="37"/>
        <v>#DIV/0!</v>
      </c>
      <c r="AO70" s="133" t="e">
        <f t="shared" si="38"/>
        <v>#DIV/0!</v>
      </c>
      <c r="AP70" s="130" t="e">
        <f t="shared" si="39"/>
        <v>#DIV/0!</v>
      </c>
      <c r="AQ70" s="131" t="e">
        <f t="shared" si="40"/>
        <v>#DIV/0!</v>
      </c>
      <c r="AR70" s="134" t="e">
        <f t="shared" si="41"/>
        <v>#DIV/0!</v>
      </c>
      <c r="AS70" s="134" t="e">
        <f t="shared" si="42"/>
        <v>#DIV/0!</v>
      </c>
      <c r="AU70" s="129" t="e">
        <f t="shared" si="43"/>
        <v>#DIV/0!</v>
      </c>
      <c r="AV70" s="131" t="e">
        <f t="shared" si="44"/>
        <v>#DIV/0!</v>
      </c>
      <c r="AW70" s="132"/>
      <c r="AX70" s="131"/>
      <c r="AY70" s="131"/>
      <c r="AZ70" s="131"/>
      <c r="BD70" s="195" t="e">
        <f t="shared" si="45"/>
        <v>#VALUE!</v>
      </c>
      <c r="BE70" s="118" t="e">
        <f t="shared" si="46"/>
        <v>#DIV/0!</v>
      </c>
      <c r="BL70" s="194"/>
      <c r="BM70" s="194"/>
      <c r="BN70" s="194"/>
      <c r="BO70" s="194"/>
    </row>
    <row r="71" spans="1:67" ht="32.25" customHeight="1">
      <c r="A71" s="80"/>
      <c r="B71" s="256"/>
      <c r="C71" s="257"/>
      <c r="D71" s="71"/>
      <c r="E71" s="261" t="str">
        <f>IFERROR(INDEX((科目別集計!$B$27:$C$36),MATCH(F71,科目別集計!$C$27:$C$36,0),1),"")</f>
        <v/>
      </c>
      <c r="F71" s="71"/>
      <c r="G71" s="68"/>
      <c r="H71" s="234"/>
      <c r="I71" s="235"/>
      <c r="J71" s="233"/>
      <c r="K71" s="173" t="str">
        <f t="shared" si="57"/>
        <v/>
      </c>
      <c r="L71" s="66"/>
      <c r="M71" s="91">
        <f t="shared" ref="M71:M97" si="58">N71+P71</f>
        <v>0</v>
      </c>
      <c r="N71" s="81">
        <f t="shared" ref="N71:N97" si="59">IF(T71=1,IF(G71&gt;DATE(2007,3,31),IF(BD71&gt;0,BD71*H71,0),BE71*H71),0)</f>
        <v>0</v>
      </c>
      <c r="O71" s="173">
        <f t="shared" ref="O71:O97" si="60">IF(T71=1,IF(G71&gt;DATE(2007,3,31),(AE71+AF71+AG71)*H71,AS71*H71),0)</f>
        <v>0</v>
      </c>
      <c r="P71" s="91">
        <f t="shared" si="56"/>
        <v>0</v>
      </c>
      <c r="Q71" s="260"/>
      <c r="R71" s="88"/>
      <c r="S71" s="72"/>
      <c r="T71" s="72">
        <f>IFERROR(VLOOKUP(F71,科目別集計!C$5:F$42,4,0),0)</f>
        <v>0</v>
      </c>
      <c r="U71" s="106">
        <f t="shared" ref="U71:U97" si="61">IF(MONTH(G71)=4,0,IF(MONTH(G71)&lt;4,4-MONTH(G71),16-MONTH(G71)))</f>
        <v>3</v>
      </c>
      <c r="V71" s="72" t="e">
        <f t="shared" ref="V71:V97" si="62">(K71-U71)/12</f>
        <v>#VALUE!</v>
      </c>
      <c r="W71" s="109" t="e">
        <f t="shared" ref="W71:W97" si="63">IF((AI71+AV71*(K71-U71))/12&lt;=AQ71,(K71-U71)/12,ROUNDDOWN((AQ71-AI71)/AV71,0))</f>
        <v>#DIV/0!</v>
      </c>
      <c r="X71" s="109" t="e">
        <f t="shared" ref="X71:X97" si="64">IF(((AI71+AV71*(K71-U71))/12)&gt;AQ71,(K71-U71)/12-W71-1,0)</f>
        <v>#DIV/0!</v>
      </c>
      <c r="Y71" s="105" t="e">
        <f>VLOOKUP($J71,ritsu!$L$5:$N$53,2,FALSE)</f>
        <v>#N/A</v>
      </c>
      <c r="Z71" s="105" t="e">
        <f>VLOOKUP($J71,ritsu!$L$5:$N$53,3,FALSE)</f>
        <v>#N/A</v>
      </c>
      <c r="AB71" s="105" t="e">
        <f t="shared" ref="AB71:AB97" si="65">IF(G71&gt;DATE(2007,3,31),Y71,Z71)</f>
        <v>#N/A</v>
      </c>
      <c r="AC71" s="107" t="e">
        <f t="shared" ref="AC71:AC97" si="66">ROUNDUP(AB71*U71/12,3)</f>
        <v>#N/A</v>
      </c>
      <c r="AD71" s="105" t="e">
        <f t="shared" ref="AD71:AD97" si="67">IF(G71&gt;DATE(2007,3,31),Y71,Z71)</f>
        <v>#N/A</v>
      </c>
      <c r="AE71" s="135" t="e">
        <f t="shared" ref="AE71:AE97" si="68">ROUNDDOWN(L71/H71*AC71,0)</f>
        <v>#DIV/0!</v>
      </c>
      <c r="AF71" s="136" t="e">
        <f t="shared" ref="AF71:AF97" si="69">IF(J71&gt;ROUNDDOWN(K71/12,0),ROUNDDOWN(L71/H71*AD71,0)*V71,L71/H71-AE71-1)</f>
        <v>#VALUE!</v>
      </c>
      <c r="AG71" s="135" t="e">
        <f t="shared" ref="AG71:AG97" si="70">IF((AE71+AF71)&gt;L71/H71,L71/H71-AE71-AF71-1,0)</f>
        <v>#DIV/0!</v>
      </c>
      <c r="AH71" s="117" t="e">
        <f t="shared" ref="AH71:AH97" si="71">IF(O71=AE71,AE71,IF(P71=1,0,AF71/V71))</f>
        <v>#DIV/0!</v>
      </c>
      <c r="AI71" s="108" t="e">
        <f t="shared" ref="AI71:AI97" si="72">ROUNDDOWN(L71/H71*0.9*AC71,0)</f>
        <v>#DIV/0!</v>
      </c>
      <c r="AJ71" s="108" t="e">
        <f t="shared" ref="AJ71:AJ97" si="73">ROUNDUP((L71/H71*0.95-AI71)/AV71,0)*AV71</f>
        <v>#DIV/0!</v>
      </c>
      <c r="AK71" s="108" t="e">
        <f t="shared" ref="AK71:AK97" si="74">IF((AI71+AJ71)&lt;L71/H71,AJ71,L71/H71-1)</f>
        <v>#DIV/0!</v>
      </c>
      <c r="AL71" s="130" t="e">
        <f t="shared" ref="AL71:AL97" si="75">IF((AI71+AK71)&gt;=L71/H71*0.95,(L71/H71-(AI71+AK71))/5*X71,0)</f>
        <v>#DIV/0!</v>
      </c>
      <c r="AM71" s="130" t="e">
        <f t="shared" ref="AM71:AM97" si="76">ROUNDDOWN(AQ71/ROUNDDOWN(L71/H71*0.9*AD71,0),0)</f>
        <v>#DIV/0!</v>
      </c>
      <c r="AN71" s="133" t="e">
        <f t="shared" ref="AN71:AN97" si="77">IF(ROUNDDOWN(L71/H71*0.9*AD71,0)*W71&lt;=AQ71,ROUNDDOWN(L71/H71*0.9*AD71,0)*W71,0)</f>
        <v>#DIV/0!</v>
      </c>
      <c r="AO71" s="133" t="e">
        <f t="shared" ref="AO71:AO97" si="78">IF(AND((AI71+AN71)&lt;AQ71,(AQ71-AV71)&lt;(AI71+AN71),V71&lt;&gt;W71),AQ71-AN71-AI71,0)</f>
        <v>#DIV/0!</v>
      </c>
      <c r="AP71" s="130" t="e">
        <f t="shared" ref="AP71:AP97" si="79">IF(X71&lt;5,ROUNDUP((((L71/H71-AQ71)-1)/5),0)*X71,L71/H71-AQ71-1)</f>
        <v>#DIV/0!</v>
      </c>
      <c r="AQ71" s="131" t="e">
        <f t="shared" ref="AQ71:AQ97" si="80">ROUNDDOWN(L71/H71*0.95,0)</f>
        <v>#DIV/0!</v>
      </c>
      <c r="AR71" s="134" t="e">
        <f t="shared" ref="AR71:AR97" si="81">IF((AI71+AN71)&gt;AQ71,AQ71-(AI71+AN71),0)</f>
        <v>#DIV/0!</v>
      </c>
      <c r="AS71" s="134" t="e">
        <f t="shared" ref="AS71:AS97" si="82">AI71+AN71+AO71+AP71+AR71</f>
        <v>#DIV/0!</v>
      </c>
      <c r="AU71" s="129" t="e">
        <f t="shared" ref="AU71:AU97" si="83">AQ71-AI71</f>
        <v>#DIV/0!</v>
      </c>
      <c r="AV71" s="131" t="e">
        <f t="shared" ref="AV71:AV97" si="84">ROUNDDOWN(L71/H71*0.9*Z71,0)</f>
        <v>#DIV/0!</v>
      </c>
      <c r="AW71" s="132"/>
      <c r="AX71" s="131"/>
      <c r="AY71" s="131"/>
      <c r="AZ71" s="131"/>
      <c r="BD71" s="195" t="e">
        <f t="shared" ref="BD71:BD97" si="85">IF(J71&lt;V71,0,IF(J71=V71,O71/H71-AE71-ROUNDDOWN(L71/H71*AD71,0)*(V71-1),IF(AND(AE71&gt;0,AF71=0),AE71,IF(L71=O71+H71,AF71+AG71-AF71/V71*(V71-1),AF71/V71))))</f>
        <v>#VALUE!</v>
      </c>
      <c r="BE71" s="118" t="e">
        <f t="shared" ref="BE71:BE97" si="86">ROUNDDOWN(IF(X71&gt;5,0,IF(X71=0,IF((AN71+AO71+AR71)/W71=AV71,AV71,IF(AP71=0,IF(AO71=0,AV71+AR71,AO71),0)),IF(X71=5,L71/H71-AQ71-ROUNDUP((((L71/H71-AQ71)-1)/5),0)*4-1,IF(AND(0&lt;X71,X71&lt;5),ROUNDUP((((L71/H71-AQ71)-1)/5),0),0)))),0)</f>
        <v>#DIV/0!</v>
      </c>
      <c r="BL71" s="194"/>
      <c r="BM71" s="194"/>
      <c r="BN71" s="194"/>
      <c r="BO71" s="194"/>
    </row>
    <row r="72" spans="1:67" ht="32.25" customHeight="1">
      <c r="A72" s="80"/>
      <c r="B72" s="254"/>
      <c r="C72" s="255"/>
      <c r="D72" s="71"/>
      <c r="E72" s="261" t="str">
        <f>IFERROR(INDEX((科目別集計!$B$27:$C$36),MATCH(F72,科目別集計!$C$27:$C$36,0),1),"")</f>
        <v/>
      </c>
      <c r="F72" s="71"/>
      <c r="G72" s="68"/>
      <c r="H72" s="234"/>
      <c r="I72" s="234"/>
      <c r="J72" s="233"/>
      <c r="K72" s="173" t="str">
        <f t="shared" si="57"/>
        <v/>
      </c>
      <c r="L72" s="66"/>
      <c r="M72" s="91">
        <f t="shared" si="58"/>
        <v>0</v>
      </c>
      <c r="N72" s="81">
        <f t="shared" si="59"/>
        <v>0</v>
      </c>
      <c r="O72" s="173">
        <f t="shared" si="60"/>
        <v>0</v>
      </c>
      <c r="P72" s="91">
        <f t="shared" si="56"/>
        <v>0</v>
      </c>
      <c r="Q72" s="260"/>
      <c r="R72" s="88"/>
      <c r="S72" s="72"/>
      <c r="T72" s="72">
        <f>IFERROR(VLOOKUP(F72,科目別集計!C$5:F$42,4,0),0)</f>
        <v>0</v>
      </c>
      <c r="U72" s="106">
        <f t="shared" si="61"/>
        <v>3</v>
      </c>
      <c r="V72" s="72" t="e">
        <f t="shared" si="62"/>
        <v>#VALUE!</v>
      </c>
      <c r="W72" s="109" t="e">
        <f t="shared" si="63"/>
        <v>#DIV/0!</v>
      </c>
      <c r="X72" s="109" t="e">
        <f t="shared" si="64"/>
        <v>#DIV/0!</v>
      </c>
      <c r="Y72" s="105" t="e">
        <f>VLOOKUP($J72,ritsu!$L$5:$N$53,2,FALSE)</f>
        <v>#N/A</v>
      </c>
      <c r="Z72" s="105" t="e">
        <f>VLOOKUP($J72,ritsu!$L$5:$N$53,3,FALSE)</f>
        <v>#N/A</v>
      </c>
      <c r="AB72" s="105" t="e">
        <f t="shared" si="65"/>
        <v>#N/A</v>
      </c>
      <c r="AC72" s="107" t="e">
        <f t="shared" si="66"/>
        <v>#N/A</v>
      </c>
      <c r="AD72" s="105" t="e">
        <f t="shared" si="67"/>
        <v>#N/A</v>
      </c>
      <c r="AE72" s="135" t="e">
        <f t="shared" si="68"/>
        <v>#DIV/0!</v>
      </c>
      <c r="AF72" s="136" t="e">
        <f t="shared" si="69"/>
        <v>#VALUE!</v>
      </c>
      <c r="AG72" s="135" t="e">
        <f t="shared" si="70"/>
        <v>#DIV/0!</v>
      </c>
      <c r="AH72" s="117" t="e">
        <f t="shared" si="71"/>
        <v>#DIV/0!</v>
      </c>
      <c r="AI72" s="108" t="e">
        <f t="shared" si="72"/>
        <v>#DIV/0!</v>
      </c>
      <c r="AJ72" s="108" t="e">
        <f t="shared" si="73"/>
        <v>#DIV/0!</v>
      </c>
      <c r="AK72" s="108" t="e">
        <f t="shared" si="74"/>
        <v>#DIV/0!</v>
      </c>
      <c r="AL72" s="130" t="e">
        <f t="shared" si="75"/>
        <v>#DIV/0!</v>
      </c>
      <c r="AM72" s="130" t="e">
        <f t="shared" si="76"/>
        <v>#DIV/0!</v>
      </c>
      <c r="AN72" s="133" t="e">
        <f t="shared" si="77"/>
        <v>#DIV/0!</v>
      </c>
      <c r="AO72" s="133" t="e">
        <f t="shared" si="78"/>
        <v>#DIV/0!</v>
      </c>
      <c r="AP72" s="130" t="e">
        <f t="shared" si="79"/>
        <v>#DIV/0!</v>
      </c>
      <c r="AQ72" s="131" t="e">
        <f t="shared" si="80"/>
        <v>#DIV/0!</v>
      </c>
      <c r="AR72" s="134" t="e">
        <f t="shared" si="81"/>
        <v>#DIV/0!</v>
      </c>
      <c r="AS72" s="134" t="e">
        <f t="shared" si="82"/>
        <v>#DIV/0!</v>
      </c>
      <c r="AU72" s="129" t="e">
        <f t="shared" si="83"/>
        <v>#DIV/0!</v>
      </c>
      <c r="AV72" s="131" t="e">
        <f t="shared" si="84"/>
        <v>#DIV/0!</v>
      </c>
      <c r="AW72" s="132"/>
      <c r="AX72" s="131"/>
      <c r="AY72" s="131"/>
      <c r="AZ72" s="131"/>
      <c r="BD72" s="195" t="e">
        <f t="shared" si="85"/>
        <v>#VALUE!</v>
      </c>
      <c r="BE72" s="118" t="e">
        <f t="shared" si="86"/>
        <v>#DIV/0!</v>
      </c>
      <c r="BL72" s="194"/>
      <c r="BM72" s="194"/>
      <c r="BN72" s="194"/>
      <c r="BO72" s="194"/>
    </row>
    <row r="73" spans="1:67" ht="32.25" customHeight="1">
      <c r="A73" s="80"/>
      <c r="B73" s="254"/>
      <c r="C73" s="255"/>
      <c r="D73" s="71"/>
      <c r="E73" s="261" t="str">
        <f>IFERROR(INDEX((科目別集計!$B$27:$C$36),MATCH(F73,科目別集計!$C$27:$C$36,0),1),"")</f>
        <v/>
      </c>
      <c r="F73" s="71"/>
      <c r="G73" s="68"/>
      <c r="H73" s="234"/>
      <c r="I73" s="234"/>
      <c r="J73" s="233"/>
      <c r="K73" s="173" t="str">
        <f t="shared" si="57"/>
        <v/>
      </c>
      <c r="L73" s="66"/>
      <c r="M73" s="91">
        <f t="shared" si="58"/>
        <v>0</v>
      </c>
      <c r="N73" s="81">
        <f t="shared" si="59"/>
        <v>0</v>
      </c>
      <c r="O73" s="173">
        <f t="shared" si="60"/>
        <v>0</v>
      </c>
      <c r="P73" s="91">
        <f t="shared" si="56"/>
        <v>0</v>
      </c>
      <c r="Q73" s="260"/>
      <c r="R73" s="88"/>
      <c r="S73" s="72"/>
      <c r="T73" s="72">
        <f>IFERROR(VLOOKUP(F73,科目別集計!C$5:F$42,4,0),0)</f>
        <v>0</v>
      </c>
      <c r="U73" s="106">
        <f t="shared" si="61"/>
        <v>3</v>
      </c>
      <c r="V73" s="72" t="e">
        <f t="shared" si="62"/>
        <v>#VALUE!</v>
      </c>
      <c r="W73" s="109" t="e">
        <f t="shared" si="63"/>
        <v>#DIV/0!</v>
      </c>
      <c r="X73" s="109" t="e">
        <f t="shared" si="64"/>
        <v>#DIV/0!</v>
      </c>
      <c r="Y73" s="105" t="e">
        <f>VLOOKUP($J73,ritsu!$L$5:$N$53,2,FALSE)</f>
        <v>#N/A</v>
      </c>
      <c r="Z73" s="105" t="e">
        <f>VLOOKUP($J73,ritsu!$L$5:$N$53,3,FALSE)</f>
        <v>#N/A</v>
      </c>
      <c r="AB73" s="105" t="e">
        <f t="shared" si="65"/>
        <v>#N/A</v>
      </c>
      <c r="AC73" s="107" t="e">
        <f t="shared" si="66"/>
        <v>#N/A</v>
      </c>
      <c r="AD73" s="105" t="e">
        <f t="shared" si="67"/>
        <v>#N/A</v>
      </c>
      <c r="AE73" s="135" t="e">
        <f t="shared" si="68"/>
        <v>#DIV/0!</v>
      </c>
      <c r="AF73" s="136" t="e">
        <f t="shared" si="69"/>
        <v>#VALUE!</v>
      </c>
      <c r="AG73" s="135" t="e">
        <f t="shared" si="70"/>
        <v>#DIV/0!</v>
      </c>
      <c r="AH73" s="117" t="e">
        <f t="shared" si="71"/>
        <v>#DIV/0!</v>
      </c>
      <c r="AI73" s="108" t="e">
        <f t="shared" si="72"/>
        <v>#DIV/0!</v>
      </c>
      <c r="AJ73" s="108" t="e">
        <f t="shared" si="73"/>
        <v>#DIV/0!</v>
      </c>
      <c r="AK73" s="108" t="e">
        <f t="shared" si="74"/>
        <v>#DIV/0!</v>
      </c>
      <c r="AL73" s="130" t="e">
        <f t="shared" si="75"/>
        <v>#DIV/0!</v>
      </c>
      <c r="AM73" s="130" t="e">
        <f t="shared" si="76"/>
        <v>#DIV/0!</v>
      </c>
      <c r="AN73" s="133" t="e">
        <f t="shared" si="77"/>
        <v>#DIV/0!</v>
      </c>
      <c r="AO73" s="133" t="e">
        <f t="shared" si="78"/>
        <v>#DIV/0!</v>
      </c>
      <c r="AP73" s="130" t="e">
        <f t="shared" si="79"/>
        <v>#DIV/0!</v>
      </c>
      <c r="AQ73" s="131" t="e">
        <f t="shared" si="80"/>
        <v>#DIV/0!</v>
      </c>
      <c r="AR73" s="134" t="e">
        <f t="shared" si="81"/>
        <v>#DIV/0!</v>
      </c>
      <c r="AS73" s="134" t="e">
        <f t="shared" si="82"/>
        <v>#DIV/0!</v>
      </c>
      <c r="AU73" s="129" t="e">
        <f t="shared" si="83"/>
        <v>#DIV/0!</v>
      </c>
      <c r="AV73" s="131" t="e">
        <f t="shared" si="84"/>
        <v>#DIV/0!</v>
      </c>
      <c r="AW73" s="132"/>
      <c r="AX73" s="131"/>
      <c r="AY73" s="131"/>
      <c r="AZ73" s="131"/>
      <c r="BD73" s="195" t="e">
        <f t="shared" si="85"/>
        <v>#VALUE!</v>
      </c>
      <c r="BE73" s="118" t="e">
        <f t="shared" si="86"/>
        <v>#DIV/0!</v>
      </c>
      <c r="BL73" s="194"/>
      <c r="BM73" s="194"/>
      <c r="BN73" s="194"/>
      <c r="BO73" s="194"/>
    </row>
    <row r="74" spans="1:67" ht="32.25" customHeight="1">
      <c r="A74" s="80"/>
      <c r="B74" s="254"/>
      <c r="C74" s="255"/>
      <c r="D74" s="71"/>
      <c r="E74" s="261" t="str">
        <f>IFERROR(INDEX((科目別集計!$B$27:$C$36),MATCH(F74,科目別集計!$C$27:$C$36,0),1),"")</f>
        <v/>
      </c>
      <c r="F74" s="71"/>
      <c r="G74" s="68"/>
      <c r="H74" s="234"/>
      <c r="I74" s="234"/>
      <c r="J74" s="233"/>
      <c r="K74" s="173" t="str">
        <f t="shared" si="57"/>
        <v/>
      </c>
      <c r="L74" s="66"/>
      <c r="M74" s="91">
        <f t="shared" si="58"/>
        <v>0</v>
      </c>
      <c r="N74" s="81">
        <f t="shared" si="59"/>
        <v>0</v>
      </c>
      <c r="O74" s="173">
        <f t="shared" si="60"/>
        <v>0</v>
      </c>
      <c r="P74" s="91">
        <f t="shared" si="56"/>
        <v>0</v>
      </c>
      <c r="Q74" s="260"/>
      <c r="R74" s="88"/>
      <c r="S74" s="72"/>
      <c r="T74" s="72">
        <f>IFERROR(VLOOKUP(F74,科目別集計!C$5:F$42,4,0),0)</f>
        <v>0</v>
      </c>
      <c r="U74" s="106">
        <f t="shared" si="61"/>
        <v>3</v>
      </c>
      <c r="V74" s="72" t="e">
        <f t="shared" si="62"/>
        <v>#VALUE!</v>
      </c>
      <c r="W74" s="109" t="e">
        <f t="shared" si="63"/>
        <v>#DIV/0!</v>
      </c>
      <c r="X74" s="109" t="e">
        <f t="shared" si="64"/>
        <v>#DIV/0!</v>
      </c>
      <c r="Y74" s="105" t="e">
        <f>VLOOKUP($J74,ritsu!$L$5:$N$53,2,FALSE)</f>
        <v>#N/A</v>
      </c>
      <c r="Z74" s="105" t="e">
        <f>VLOOKUP($J74,ritsu!$L$5:$N$53,3,FALSE)</f>
        <v>#N/A</v>
      </c>
      <c r="AB74" s="105" t="e">
        <f t="shared" si="65"/>
        <v>#N/A</v>
      </c>
      <c r="AC74" s="107" t="e">
        <f t="shared" si="66"/>
        <v>#N/A</v>
      </c>
      <c r="AD74" s="105" t="e">
        <f t="shared" si="67"/>
        <v>#N/A</v>
      </c>
      <c r="AE74" s="135" t="e">
        <f t="shared" si="68"/>
        <v>#DIV/0!</v>
      </c>
      <c r="AF74" s="136" t="e">
        <f t="shared" si="69"/>
        <v>#VALUE!</v>
      </c>
      <c r="AG74" s="135" t="e">
        <f t="shared" si="70"/>
        <v>#DIV/0!</v>
      </c>
      <c r="AH74" s="117" t="e">
        <f t="shared" si="71"/>
        <v>#DIV/0!</v>
      </c>
      <c r="AI74" s="108" t="e">
        <f t="shared" si="72"/>
        <v>#DIV/0!</v>
      </c>
      <c r="AJ74" s="108" t="e">
        <f t="shared" si="73"/>
        <v>#DIV/0!</v>
      </c>
      <c r="AK74" s="108" t="e">
        <f t="shared" si="74"/>
        <v>#DIV/0!</v>
      </c>
      <c r="AL74" s="130" t="e">
        <f t="shared" si="75"/>
        <v>#DIV/0!</v>
      </c>
      <c r="AM74" s="130" t="e">
        <f t="shared" si="76"/>
        <v>#DIV/0!</v>
      </c>
      <c r="AN74" s="133" t="e">
        <f t="shared" si="77"/>
        <v>#DIV/0!</v>
      </c>
      <c r="AO74" s="133" t="e">
        <f t="shared" si="78"/>
        <v>#DIV/0!</v>
      </c>
      <c r="AP74" s="130" t="e">
        <f t="shared" si="79"/>
        <v>#DIV/0!</v>
      </c>
      <c r="AQ74" s="131" t="e">
        <f t="shared" si="80"/>
        <v>#DIV/0!</v>
      </c>
      <c r="AR74" s="134" t="e">
        <f t="shared" si="81"/>
        <v>#DIV/0!</v>
      </c>
      <c r="AS74" s="134" t="e">
        <f t="shared" si="82"/>
        <v>#DIV/0!</v>
      </c>
      <c r="AU74" s="129" t="e">
        <f t="shared" si="83"/>
        <v>#DIV/0!</v>
      </c>
      <c r="AV74" s="131" t="e">
        <f t="shared" si="84"/>
        <v>#DIV/0!</v>
      </c>
      <c r="AW74" s="132"/>
      <c r="AX74" s="131"/>
      <c r="AY74" s="131"/>
      <c r="AZ74" s="131"/>
      <c r="BD74" s="195" t="e">
        <f t="shared" si="85"/>
        <v>#VALUE!</v>
      </c>
      <c r="BE74" s="118" t="e">
        <f t="shared" si="86"/>
        <v>#DIV/0!</v>
      </c>
      <c r="BL74" s="194"/>
      <c r="BM74" s="194"/>
      <c r="BN74" s="194"/>
      <c r="BO74" s="194"/>
    </row>
    <row r="75" spans="1:67" ht="32.25" customHeight="1">
      <c r="A75" s="80"/>
      <c r="B75" s="254"/>
      <c r="C75" s="255"/>
      <c r="D75" s="71"/>
      <c r="E75" s="261" t="str">
        <f>IFERROR(INDEX((科目別集計!$B$27:$C$36),MATCH(F75,科目別集計!$C$27:$C$36,0),1),"")</f>
        <v/>
      </c>
      <c r="F75" s="71"/>
      <c r="G75" s="68"/>
      <c r="H75" s="234"/>
      <c r="I75" s="234"/>
      <c r="J75" s="233"/>
      <c r="K75" s="173" t="str">
        <f t="shared" si="57"/>
        <v/>
      </c>
      <c r="L75" s="66"/>
      <c r="M75" s="91">
        <f t="shared" si="58"/>
        <v>0</v>
      </c>
      <c r="N75" s="81">
        <f t="shared" si="59"/>
        <v>0</v>
      </c>
      <c r="O75" s="173">
        <f t="shared" si="60"/>
        <v>0</v>
      </c>
      <c r="P75" s="91">
        <f t="shared" si="56"/>
        <v>0</v>
      </c>
      <c r="Q75" s="260"/>
      <c r="R75" s="88"/>
      <c r="S75" s="72"/>
      <c r="T75" s="72">
        <f>IFERROR(VLOOKUP(F75,科目別集計!C$5:F$42,4,0),0)</f>
        <v>0</v>
      </c>
      <c r="U75" s="106">
        <f t="shared" si="61"/>
        <v>3</v>
      </c>
      <c r="V75" s="72" t="e">
        <f t="shared" si="62"/>
        <v>#VALUE!</v>
      </c>
      <c r="W75" s="109" t="e">
        <f t="shared" si="63"/>
        <v>#DIV/0!</v>
      </c>
      <c r="X75" s="109" t="e">
        <f t="shared" si="64"/>
        <v>#DIV/0!</v>
      </c>
      <c r="Y75" s="105" t="e">
        <f>VLOOKUP($J75,ritsu!$L$5:$N$53,2,FALSE)</f>
        <v>#N/A</v>
      </c>
      <c r="Z75" s="105" t="e">
        <f>VLOOKUP($J75,ritsu!$L$5:$N$53,3,FALSE)</f>
        <v>#N/A</v>
      </c>
      <c r="AB75" s="105" t="e">
        <f t="shared" si="65"/>
        <v>#N/A</v>
      </c>
      <c r="AC75" s="107" t="e">
        <f t="shared" si="66"/>
        <v>#N/A</v>
      </c>
      <c r="AD75" s="105" t="e">
        <f t="shared" si="67"/>
        <v>#N/A</v>
      </c>
      <c r="AE75" s="135" t="e">
        <f t="shared" si="68"/>
        <v>#DIV/0!</v>
      </c>
      <c r="AF75" s="136" t="e">
        <f t="shared" si="69"/>
        <v>#VALUE!</v>
      </c>
      <c r="AG75" s="135" t="e">
        <f t="shared" si="70"/>
        <v>#DIV/0!</v>
      </c>
      <c r="AH75" s="117" t="e">
        <f t="shared" si="71"/>
        <v>#DIV/0!</v>
      </c>
      <c r="AI75" s="108" t="e">
        <f t="shared" si="72"/>
        <v>#DIV/0!</v>
      </c>
      <c r="AJ75" s="108" t="e">
        <f t="shared" si="73"/>
        <v>#DIV/0!</v>
      </c>
      <c r="AK75" s="108" t="e">
        <f t="shared" si="74"/>
        <v>#DIV/0!</v>
      </c>
      <c r="AL75" s="130" t="e">
        <f t="shared" si="75"/>
        <v>#DIV/0!</v>
      </c>
      <c r="AM75" s="130" t="e">
        <f t="shared" si="76"/>
        <v>#DIV/0!</v>
      </c>
      <c r="AN75" s="133" t="e">
        <f t="shared" si="77"/>
        <v>#DIV/0!</v>
      </c>
      <c r="AO75" s="133" t="e">
        <f t="shared" si="78"/>
        <v>#DIV/0!</v>
      </c>
      <c r="AP75" s="130" t="e">
        <f t="shared" si="79"/>
        <v>#DIV/0!</v>
      </c>
      <c r="AQ75" s="131" t="e">
        <f t="shared" si="80"/>
        <v>#DIV/0!</v>
      </c>
      <c r="AR75" s="134" t="e">
        <f t="shared" si="81"/>
        <v>#DIV/0!</v>
      </c>
      <c r="AS75" s="134" t="e">
        <f t="shared" si="82"/>
        <v>#DIV/0!</v>
      </c>
      <c r="AU75" s="129" t="e">
        <f t="shared" si="83"/>
        <v>#DIV/0!</v>
      </c>
      <c r="AV75" s="131" t="e">
        <f t="shared" si="84"/>
        <v>#DIV/0!</v>
      </c>
      <c r="AW75" s="132"/>
      <c r="AX75" s="131"/>
      <c r="AY75" s="131"/>
      <c r="AZ75" s="131"/>
      <c r="BD75" s="195" t="e">
        <f t="shared" si="85"/>
        <v>#VALUE!</v>
      </c>
      <c r="BE75" s="118" t="e">
        <f t="shared" si="86"/>
        <v>#DIV/0!</v>
      </c>
      <c r="BL75" s="194"/>
      <c r="BM75" s="194"/>
      <c r="BN75" s="194"/>
      <c r="BO75" s="194"/>
    </row>
    <row r="76" spans="1:67" ht="32.25" customHeight="1">
      <c r="A76" s="80"/>
      <c r="B76" s="256"/>
      <c r="C76" s="257"/>
      <c r="D76" s="71"/>
      <c r="E76" s="261" t="str">
        <f>IFERROR(INDEX((科目別集計!$B$27:$C$36),MATCH(F76,科目別集計!$C$27:$C$36,0),1),"")</f>
        <v/>
      </c>
      <c r="F76" s="71"/>
      <c r="G76" s="68"/>
      <c r="H76" s="234"/>
      <c r="I76" s="235"/>
      <c r="J76" s="233"/>
      <c r="K76" s="173" t="str">
        <f t="shared" si="57"/>
        <v/>
      </c>
      <c r="L76" s="66"/>
      <c r="M76" s="91">
        <f t="shared" si="58"/>
        <v>0</v>
      </c>
      <c r="N76" s="81">
        <f t="shared" si="59"/>
        <v>0</v>
      </c>
      <c r="O76" s="173">
        <f t="shared" si="60"/>
        <v>0</v>
      </c>
      <c r="P76" s="91">
        <f t="shared" si="56"/>
        <v>0</v>
      </c>
      <c r="Q76" s="260"/>
      <c r="R76" s="88"/>
      <c r="S76" s="72"/>
      <c r="T76" s="72">
        <f>IFERROR(VLOOKUP(F76,科目別集計!C$5:F$42,4,0),0)</f>
        <v>0</v>
      </c>
      <c r="U76" s="106">
        <f t="shared" si="61"/>
        <v>3</v>
      </c>
      <c r="V76" s="72" t="e">
        <f t="shared" si="62"/>
        <v>#VALUE!</v>
      </c>
      <c r="W76" s="109" t="e">
        <f t="shared" si="63"/>
        <v>#DIV/0!</v>
      </c>
      <c r="X76" s="109" t="e">
        <f t="shared" si="64"/>
        <v>#DIV/0!</v>
      </c>
      <c r="Y76" s="105" t="e">
        <f>VLOOKUP($J76,ritsu!$L$5:$N$53,2,FALSE)</f>
        <v>#N/A</v>
      </c>
      <c r="Z76" s="105" t="e">
        <f>VLOOKUP($J76,ritsu!$L$5:$N$53,3,FALSE)</f>
        <v>#N/A</v>
      </c>
      <c r="AB76" s="105" t="e">
        <f t="shared" si="65"/>
        <v>#N/A</v>
      </c>
      <c r="AC76" s="107" t="e">
        <f t="shared" si="66"/>
        <v>#N/A</v>
      </c>
      <c r="AD76" s="105" t="e">
        <f t="shared" si="67"/>
        <v>#N/A</v>
      </c>
      <c r="AE76" s="135" t="e">
        <f t="shared" si="68"/>
        <v>#DIV/0!</v>
      </c>
      <c r="AF76" s="136" t="e">
        <f t="shared" si="69"/>
        <v>#VALUE!</v>
      </c>
      <c r="AG76" s="135" t="e">
        <f t="shared" si="70"/>
        <v>#DIV/0!</v>
      </c>
      <c r="AH76" s="117" t="e">
        <f t="shared" si="71"/>
        <v>#DIV/0!</v>
      </c>
      <c r="AI76" s="108" t="e">
        <f t="shared" si="72"/>
        <v>#DIV/0!</v>
      </c>
      <c r="AJ76" s="108" t="e">
        <f t="shared" si="73"/>
        <v>#DIV/0!</v>
      </c>
      <c r="AK76" s="108" t="e">
        <f t="shared" si="74"/>
        <v>#DIV/0!</v>
      </c>
      <c r="AL76" s="130" t="e">
        <f t="shared" si="75"/>
        <v>#DIV/0!</v>
      </c>
      <c r="AM76" s="130" t="e">
        <f t="shared" si="76"/>
        <v>#DIV/0!</v>
      </c>
      <c r="AN76" s="133" t="e">
        <f t="shared" si="77"/>
        <v>#DIV/0!</v>
      </c>
      <c r="AO76" s="133" t="e">
        <f t="shared" si="78"/>
        <v>#DIV/0!</v>
      </c>
      <c r="AP76" s="130" t="e">
        <f t="shared" si="79"/>
        <v>#DIV/0!</v>
      </c>
      <c r="AQ76" s="131" t="e">
        <f t="shared" si="80"/>
        <v>#DIV/0!</v>
      </c>
      <c r="AR76" s="134" t="e">
        <f t="shared" si="81"/>
        <v>#DIV/0!</v>
      </c>
      <c r="AS76" s="134" t="e">
        <f t="shared" si="82"/>
        <v>#DIV/0!</v>
      </c>
      <c r="AU76" s="129" t="e">
        <f t="shared" si="83"/>
        <v>#DIV/0!</v>
      </c>
      <c r="AV76" s="131" t="e">
        <f t="shared" si="84"/>
        <v>#DIV/0!</v>
      </c>
      <c r="AW76" s="132"/>
      <c r="AX76" s="131"/>
      <c r="AY76" s="131"/>
      <c r="AZ76" s="131"/>
      <c r="BD76" s="195" t="e">
        <f t="shared" si="85"/>
        <v>#VALUE!</v>
      </c>
      <c r="BE76" s="118" t="e">
        <f t="shared" si="86"/>
        <v>#DIV/0!</v>
      </c>
      <c r="BL76" s="194"/>
      <c r="BM76" s="194"/>
      <c r="BN76" s="194"/>
      <c r="BO76" s="194"/>
    </row>
    <row r="77" spans="1:67" ht="32.25" customHeight="1">
      <c r="A77" s="80"/>
      <c r="B77" s="256"/>
      <c r="C77" s="257"/>
      <c r="D77" s="71"/>
      <c r="E77" s="261" t="str">
        <f>IFERROR(INDEX((科目別集計!$B$27:$C$36),MATCH(F77,科目別集計!$C$27:$C$36,0),1),"")</f>
        <v/>
      </c>
      <c r="F77" s="71"/>
      <c r="G77" s="68"/>
      <c r="H77" s="234"/>
      <c r="I77" s="114"/>
      <c r="J77" s="233"/>
      <c r="K77" s="173" t="str">
        <f t="shared" si="57"/>
        <v/>
      </c>
      <c r="L77" s="66"/>
      <c r="M77" s="91">
        <f t="shared" si="58"/>
        <v>0</v>
      </c>
      <c r="N77" s="81">
        <f t="shared" si="59"/>
        <v>0</v>
      </c>
      <c r="O77" s="173">
        <f t="shared" si="60"/>
        <v>0</v>
      </c>
      <c r="P77" s="91">
        <f t="shared" si="56"/>
        <v>0</v>
      </c>
      <c r="Q77" s="260"/>
      <c r="R77" s="88"/>
      <c r="S77" s="72"/>
      <c r="T77" s="72">
        <f>IFERROR(VLOOKUP(F77,科目別集計!C$5:F$42,4,0),0)</f>
        <v>0</v>
      </c>
      <c r="U77" s="106">
        <f t="shared" si="61"/>
        <v>3</v>
      </c>
      <c r="V77" s="72" t="e">
        <f t="shared" si="62"/>
        <v>#VALUE!</v>
      </c>
      <c r="W77" s="109" t="e">
        <f t="shared" si="63"/>
        <v>#DIV/0!</v>
      </c>
      <c r="X77" s="109" t="e">
        <f t="shared" si="64"/>
        <v>#DIV/0!</v>
      </c>
      <c r="Y77" s="105" t="e">
        <f>VLOOKUP($J77,ritsu!$L$5:$N$53,2,FALSE)</f>
        <v>#N/A</v>
      </c>
      <c r="Z77" s="105" t="e">
        <f>VLOOKUP($J77,ritsu!$L$5:$N$53,3,FALSE)</f>
        <v>#N/A</v>
      </c>
      <c r="AB77" s="105" t="e">
        <f t="shared" si="65"/>
        <v>#N/A</v>
      </c>
      <c r="AC77" s="107" t="e">
        <f t="shared" si="66"/>
        <v>#N/A</v>
      </c>
      <c r="AD77" s="105" t="e">
        <f t="shared" si="67"/>
        <v>#N/A</v>
      </c>
      <c r="AE77" s="135" t="e">
        <f t="shared" si="68"/>
        <v>#DIV/0!</v>
      </c>
      <c r="AF77" s="136" t="e">
        <f t="shared" si="69"/>
        <v>#VALUE!</v>
      </c>
      <c r="AG77" s="135" t="e">
        <f t="shared" si="70"/>
        <v>#DIV/0!</v>
      </c>
      <c r="AH77" s="117" t="e">
        <f t="shared" si="71"/>
        <v>#DIV/0!</v>
      </c>
      <c r="AI77" s="108" t="e">
        <f t="shared" si="72"/>
        <v>#DIV/0!</v>
      </c>
      <c r="AJ77" s="108" t="e">
        <f t="shared" si="73"/>
        <v>#DIV/0!</v>
      </c>
      <c r="AK77" s="108" t="e">
        <f t="shared" si="74"/>
        <v>#DIV/0!</v>
      </c>
      <c r="AL77" s="130" t="e">
        <f t="shared" si="75"/>
        <v>#DIV/0!</v>
      </c>
      <c r="AM77" s="130" t="e">
        <f t="shared" si="76"/>
        <v>#DIV/0!</v>
      </c>
      <c r="AN77" s="133" t="e">
        <f t="shared" si="77"/>
        <v>#DIV/0!</v>
      </c>
      <c r="AO77" s="133" t="e">
        <f t="shared" si="78"/>
        <v>#DIV/0!</v>
      </c>
      <c r="AP77" s="130" t="e">
        <f t="shared" si="79"/>
        <v>#DIV/0!</v>
      </c>
      <c r="AQ77" s="131" t="e">
        <f t="shared" si="80"/>
        <v>#DIV/0!</v>
      </c>
      <c r="AR77" s="134" t="e">
        <f t="shared" si="81"/>
        <v>#DIV/0!</v>
      </c>
      <c r="AS77" s="134" t="e">
        <f t="shared" si="82"/>
        <v>#DIV/0!</v>
      </c>
      <c r="AU77" s="129" t="e">
        <f t="shared" si="83"/>
        <v>#DIV/0!</v>
      </c>
      <c r="AV77" s="131" t="e">
        <f t="shared" si="84"/>
        <v>#DIV/0!</v>
      </c>
      <c r="AW77" s="132"/>
      <c r="AX77" s="131"/>
      <c r="AY77" s="131"/>
      <c r="AZ77" s="131"/>
      <c r="BD77" s="195" t="e">
        <f t="shared" si="85"/>
        <v>#VALUE!</v>
      </c>
      <c r="BE77" s="118" t="e">
        <f t="shared" si="86"/>
        <v>#DIV/0!</v>
      </c>
      <c r="BL77" s="194"/>
      <c r="BM77" s="194"/>
      <c r="BN77" s="194"/>
      <c r="BO77" s="194"/>
    </row>
    <row r="78" spans="1:67" ht="32.25" customHeight="1">
      <c r="A78" s="80"/>
      <c r="B78" s="254"/>
      <c r="C78" s="255"/>
      <c r="D78" s="71"/>
      <c r="E78" s="261" t="str">
        <f>IFERROR(INDEX((科目別集計!$B$27:$C$36),MATCH(F78,科目別集計!$C$27:$C$36,0),1),"")</f>
        <v/>
      </c>
      <c r="F78" s="71"/>
      <c r="G78" s="68"/>
      <c r="H78" s="234"/>
      <c r="I78" s="234"/>
      <c r="J78" s="233"/>
      <c r="K78" s="173" t="str">
        <f t="shared" si="57"/>
        <v/>
      </c>
      <c r="L78" s="66"/>
      <c r="M78" s="91">
        <f t="shared" si="58"/>
        <v>0</v>
      </c>
      <c r="N78" s="81">
        <f t="shared" si="59"/>
        <v>0</v>
      </c>
      <c r="O78" s="173">
        <f t="shared" si="60"/>
        <v>0</v>
      </c>
      <c r="P78" s="91">
        <f t="shared" si="56"/>
        <v>0</v>
      </c>
      <c r="Q78" s="260"/>
      <c r="R78" s="88"/>
      <c r="S78" s="72"/>
      <c r="T78" s="72">
        <f>IFERROR(VLOOKUP(F78,科目別集計!C$5:F$42,4,0),0)</f>
        <v>0</v>
      </c>
      <c r="U78" s="106">
        <f t="shared" si="61"/>
        <v>3</v>
      </c>
      <c r="V78" s="72" t="e">
        <f t="shared" si="62"/>
        <v>#VALUE!</v>
      </c>
      <c r="W78" s="109" t="e">
        <f t="shared" si="63"/>
        <v>#DIV/0!</v>
      </c>
      <c r="X78" s="109" t="e">
        <f t="shared" si="64"/>
        <v>#DIV/0!</v>
      </c>
      <c r="Y78" s="105" t="e">
        <f>VLOOKUP($J78,ritsu!$L$5:$N$53,2,FALSE)</f>
        <v>#N/A</v>
      </c>
      <c r="Z78" s="105" t="e">
        <f>VLOOKUP($J78,ritsu!$L$5:$N$53,3,FALSE)</f>
        <v>#N/A</v>
      </c>
      <c r="AB78" s="105" t="e">
        <f t="shared" si="65"/>
        <v>#N/A</v>
      </c>
      <c r="AC78" s="107" t="e">
        <f t="shared" si="66"/>
        <v>#N/A</v>
      </c>
      <c r="AD78" s="105" t="e">
        <f t="shared" si="67"/>
        <v>#N/A</v>
      </c>
      <c r="AE78" s="135" t="e">
        <f t="shared" si="68"/>
        <v>#DIV/0!</v>
      </c>
      <c r="AF78" s="136" t="e">
        <f t="shared" si="69"/>
        <v>#VALUE!</v>
      </c>
      <c r="AG78" s="135" t="e">
        <f t="shared" si="70"/>
        <v>#DIV/0!</v>
      </c>
      <c r="AH78" s="117" t="e">
        <f t="shared" si="71"/>
        <v>#DIV/0!</v>
      </c>
      <c r="AI78" s="108" t="e">
        <f t="shared" si="72"/>
        <v>#DIV/0!</v>
      </c>
      <c r="AJ78" s="108" t="e">
        <f t="shared" si="73"/>
        <v>#DIV/0!</v>
      </c>
      <c r="AK78" s="108" t="e">
        <f t="shared" si="74"/>
        <v>#DIV/0!</v>
      </c>
      <c r="AL78" s="130" t="e">
        <f t="shared" si="75"/>
        <v>#DIV/0!</v>
      </c>
      <c r="AM78" s="130" t="e">
        <f t="shared" si="76"/>
        <v>#DIV/0!</v>
      </c>
      <c r="AN78" s="133" t="e">
        <f t="shared" si="77"/>
        <v>#DIV/0!</v>
      </c>
      <c r="AO78" s="133" t="e">
        <f t="shared" si="78"/>
        <v>#DIV/0!</v>
      </c>
      <c r="AP78" s="130" t="e">
        <f t="shared" si="79"/>
        <v>#DIV/0!</v>
      </c>
      <c r="AQ78" s="131" t="e">
        <f t="shared" si="80"/>
        <v>#DIV/0!</v>
      </c>
      <c r="AR78" s="134" t="e">
        <f t="shared" si="81"/>
        <v>#DIV/0!</v>
      </c>
      <c r="AS78" s="134" t="e">
        <f t="shared" si="82"/>
        <v>#DIV/0!</v>
      </c>
      <c r="AU78" s="129" t="e">
        <f t="shared" si="83"/>
        <v>#DIV/0!</v>
      </c>
      <c r="AV78" s="131" t="e">
        <f t="shared" si="84"/>
        <v>#DIV/0!</v>
      </c>
      <c r="AW78" s="132"/>
      <c r="AX78" s="131"/>
      <c r="AY78" s="131"/>
      <c r="AZ78" s="131"/>
      <c r="BD78" s="195" t="e">
        <f t="shared" si="85"/>
        <v>#VALUE!</v>
      </c>
      <c r="BE78" s="118" t="e">
        <f t="shared" si="86"/>
        <v>#DIV/0!</v>
      </c>
      <c r="BL78" s="194"/>
      <c r="BM78" s="194"/>
      <c r="BN78" s="194"/>
      <c r="BO78" s="194"/>
    </row>
    <row r="79" spans="1:67" ht="32.25" customHeight="1">
      <c r="A79" s="80"/>
      <c r="B79" s="254"/>
      <c r="C79" s="255"/>
      <c r="D79" s="71"/>
      <c r="E79" s="261" t="str">
        <f>IFERROR(INDEX((科目別集計!$B$27:$C$36),MATCH(F79,科目別集計!$C$27:$C$36,0),1),"")</f>
        <v/>
      </c>
      <c r="F79" s="71"/>
      <c r="G79" s="68"/>
      <c r="H79" s="234"/>
      <c r="I79" s="234"/>
      <c r="J79" s="233"/>
      <c r="K79" s="173" t="str">
        <f t="shared" si="57"/>
        <v/>
      </c>
      <c r="L79" s="66"/>
      <c r="M79" s="91">
        <f t="shared" si="58"/>
        <v>0</v>
      </c>
      <c r="N79" s="81">
        <f t="shared" si="59"/>
        <v>0</v>
      </c>
      <c r="O79" s="173">
        <f t="shared" si="60"/>
        <v>0</v>
      </c>
      <c r="P79" s="91">
        <f t="shared" si="56"/>
        <v>0</v>
      </c>
      <c r="Q79" s="260"/>
      <c r="R79" s="88"/>
      <c r="S79" s="72"/>
      <c r="T79" s="72">
        <f>IFERROR(VLOOKUP(F79,科目別集計!C$5:F$42,4,0),0)</f>
        <v>0</v>
      </c>
      <c r="U79" s="106">
        <f t="shared" si="61"/>
        <v>3</v>
      </c>
      <c r="V79" s="72" t="e">
        <f t="shared" si="62"/>
        <v>#VALUE!</v>
      </c>
      <c r="W79" s="109" t="e">
        <f t="shared" si="63"/>
        <v>#DIV/0!</v>
      </c>
      <c r="X79" s="109" t="e">
        <f t="shared" si="64"/>
        <v>#DIV/0!</v>
      </c>
      <c r="Y79" s="105" t="e">
        <f>VLOOKUP($J79,ritsu!$L$5:$N$53,2,FALSE)</f>
        <v>#N/A</v>
      </c>
      <c r="Z79" s="105" t="e">
        <f>VLOOKUP($J79,ritsu!$L$5:$N$53,3,FALSE)</f>
        <v>#N/A</v>
      </c>
      <c r="AB79" s="105" t="e">
        <f t="shared" si="65"/>
        <v>#N/A</v>
      </c>
      <c r="AC79" s="107" t="e">
        <f t="shared" si="66"/>
        <v>#N/A</v>
      </c>
      <c r="AD79" s="105" t="e">
        <f t="shared" si="67"/>
        <v>#N/A</v>
      </c>
      <c r="AE79" s="135" t="e">
        <f t="shared" si="68"/>
        <v>#DIV/0!</v>
      </c>
      <c r="AF79" s="136" t="e">
        <f t="shared" si="69"/>
        <v>#VALUE!</v>
      </c>
      <c r="AG79" s="135" t="e">
        <f t="shared" si="70"/>
        <v>#DIV/0!</v>
      </c>
      <c r="AH79" s="117" t="e">
        <f t="shared" si="71"/>
        <v>#DIV/0!</v>
      </c>
      <c r="AI79" s="108" t="e">
        <f t="shared" si="72"/>
        <v>#DIV/0!</v>
      </c>
      <c r="AJ79" s="108" t="e">
        <f t="shared" si="73"/>
        <v>#DIV/0!</v>
      </c>
      <c r="AK79" s="108" t="e">
        <f t="shared" si="74"/>
        <v>#DIV/0!</v>
      </c>
      <c r="AL79" s="130" t="e">
        <f t="shared" si="75"/>
        <v>#DIV/0!</v>
      </c>
      <c r="AM79" s="130" t="e">
        <f t="shared" si="76"/>
        <v>#DIV/0!</v>
      </c>
      <c r="AN79" s="133" t="e">
        <f t="shared" si="77"/>
        <v>#DIV/0!</v>
      </c>
      <c r="AO79" s="133" t="e">
        <f t="shared" si="78"/>
        <v>#DIV/0!</v>
      </c>
      <c r="AP79" s="130" t="e">
        <f t="shared" si="79"/>
        <v>#DIV/0!</v>
      </c>
      <c r="AQ79" s="131" t="e">
        <f t="shared" si="80"/>
        <v>#DIV/0!</v>
      </c>
      <c r="AR79" s="134" t="e">
        <f t="shared" si="81"/>
        <v>#DIV/0!</v>
      </c>
      <c r="AS79" s="134" t="e">
        <f t="shared" si="82"/>
        <v>#DIV/0!</v>
      </c>
      <c r="AU79" s="129" t="e">
        <f t="shared" si="83"/>
        <v>#DIV/0!</v>
      </c>
      <c r="AV79" s="131" t="e">
        <f t="shared" si="84"/>
        <v>#DIV/0!</v>
      </c>
      <c r="AW79" s="132"/>
      <c r="AX79" s="131"/>
      <c r="AY79" s="131"/>
      <c r="AZ79" s="131"/>
      <c r="BD79" s="195" t="e">
        <f t="shared" si="85"/>
        <v>#VALUE!</v>
      </c>
      <c r="BE79" s="118" t="e">
        <f t="shared" si="86"/>
        <v>#DIV/0!</v>
      </c>
      <c r="BL79" s="194"/>
      <c r="BM79" s="194"/>
      <c r="BN79" s="194"/>
      <c r="BO79" s="194"/>
    </row>
    <row r="80" spans="1:67" ht="32.25" customHeight="1">
      <c r="A80" s="80"/>
      <c r="B80" s="254"/>
      <c r="C80" s="255"/>
      <c r="D80" s="71"/>
      <c r="E80" s="261" t="str">
        <f>IFERROR(INDEX((科目別集計!$B$27:$C$36),MATCH(F80,科目別集計!$C$27:$C$36,0),1),"")</f>
        <v/>
      </c>
      <c r="F80" s="71"/>
      <c r="G80" s="68"/>
      <c r="H80" s="234"/>
      <c r="I80" s="234"/>
      <c r="J80" s="233"/>
      <c r="K80" s="173" t="str">
        <f t="shared" si="57"/>
        <v/>
      </c>
      <c r="L80" s="66"/>
      <c r="M80" s="91">
        <f t="shared" si="58"/>
        <v>0</v>
      </c>
      <c r="N80" s="81">
        <f t="shared" si="59"/>
        <v>0</v>
      </c>
      <c r="O80" s="173">
        <f t="shared" si="60"/>
        <v>0</v>
      </c>
      <c r="P80" s="91">
        <f t="shared" si="56"/>
        <v>0</v>
      </c>
      <c r="Q80" s="260"/>
      <c r="R80" s="88"/>
      <c r="S80" s="72"/>
      <c r="T80" s="72">
        <f>IFERROR(VLOOKUP(F80,科目別集計!C$5:F$42,4,0),0)</f>
        <v>0</v>
      </c>
      <c r="U80" s="106">
        <f t="shared" si="61"/>
        <v>3</v>
      </c>
      <c r="V80" s="72" t="e">
        <f t="shared" si="62"/>
        <v>#VALUE!</v>
      </c>
      <c r="W80" s="109" t="e">
        <f t="shared" si="63"/>
        <v>#DIV/0!</v>
      </c>
      <c r="X80" s="109" t="e">
        <f t="shared" si="64"/>
        <v>#DIV/0!</v>
      </c>
      <c r="Y80" s="105" t="e">
        <f>VLOOKUP($J80,ritsu!$L$5:$N$53,2,FALSE)</f>
        <v>#N/A</v>
      </c>
      <c r="Z80" s="105" t="e">
        <f>VLOOKUP($J80,ritsu!$L$5:$N$53,3,FALSE)</f>
        <v>#N/A</v>
      </c>
      <c r="AB80" s="105" t="e">
        <f t="shared" si="65"/>
        <v>#N/A</v>
      </c>
      <c r="AC80" s="107" t="e">
        <f t="shared" si="66"/>
        <v>#N/A</v>
      </c>
      <c r="AD80" s="105" t="e">
        <f t="shared" si="67"/>
        <v>#N/A</v>
      </c>
      <c r="AE80" s="135" t="e">
        <f t="shared" si="68"/>
        <v>#DIV/0!</v>
      </c>
      <c r="AF80" s="136" t="e">
        <f t="shared" si="69"/>
        <v>#VALUE!</v>
      </c>
      <c r="AG80" s="135" t="e">
        <f t="shared" si="70"/>
        <v>#DIV/0!</v>
      </c>
      <c r="AH80" s="117" t="e">
        <f t="shared" si="71"/>
        <v>#DIV/0!</v>
      </c>
      <c r="AI80" s="108" t="e">
        <f t="shared" si="72"/>
        <v>#DIV/0!</v>
      </c>
      <c r="AJ80" s="108" t="e">
        <f t="shared" si="73"/>
        <v>#DIV/0!</v>
      </c>
      <c r="AK80" s="108" t="e">
        <f t="shared" si="74"/>
        <v>#DIV/0!</v>
      </c>
      <c r="AL80" s="130" t="e">
        <f t="shared" si="75"/>
        <v>#DIV/0!</v>
      </c>
      <c r="AM80" s="130" t="e">
        <f t="shared" si="76"/>
        <v>#DIV/0!</v>
      </c>
      <c r="AN80" s="133" t="e">
        <f t="shared" si="77"/>
        <v>#DIV/0!</v>
      </c>
      <c r="AO80" s="133" t="e">
        <f t="shared" si="78"/>
        <v>#DIV/0!</v>
      </c>
      <c r="AP80" s="130" t="e">
        <f t="shared" si="79"/>
        <v>#DIV/0!</v>
      </c>
      <c r="AQ80" s="131" t="e">
        <f t="shared" si="80"/>
        <v>#DIV/0!</v>
      </c>
      <c r="AR80" s="134" t="e">
        <f t="shared" si="81"/>
        <v>#DIV/0!</v>
      </c>
      <c r="AS80" s="134" t="e">
        <f t="shared" si="82"/>
        <v>#DIV/0!</v>
      </c>
      <c r="AU80" s="129" t="e">
        <f t="shared" si="83"/>
        <v>#DIV/0!</v>
      </c>
      <c r="AV80" s="131" t="e">
        <f t="shared" si="84"/>
        <v>#DIV/0!</v>
      </c>
      <c r="AW80" s="132"/>
      <c r="AX80" s="131"/>
      <c r="AY80" s="131"/>
      <c r="AZ80" s="131"/>
      <c r="BD80" s="195" t="e">
        <f t="shared" si="85"/>
        <v>#VALUE!</v>
      </c>
      <c r="BE80" s="118" t="e">
        <f t="shared" si="86"/>
        <v>#DIV/0!</v>
      </c>
      <c r="BL80" s="194"/>
      <c r="BM80" s="194"/>
      <c r="BN80" s="194"/>
      <c r="BO80" s="194"/>
    </row>
    <row r="81" spans="1:67" ht="32.25" customHeight="1">
      <c r="A81" s="80"/>
      <c r="B81" s="254"/>
      <c r="C81" s="255"/>
      <c r="D81" s="71"/>
      <c r="E81" s="261" t="str">
        <f>IFERROR(INDEX((科目別集計!$B$27:$C$36),MATCH(F81,科目別集計!$C$27:$C$36,0),1),"")</f>
        <v/>
      </c>
      <c r="F81" s="71"/>
      <c r="G81" s="68"/>
      <c r="H81" s="234"/>
      <c r="I81" s="234"/>
      <c r="J81" s="233"/>
      <c r="K81" s="173" t="str">
        <f t="shared" si="57"/>
        <v/>
      </c>
      <c r="L81" s="66"/>
      <c r="M81" s="91">
        <f t="shared" si="58"/>
        <v>0</v>
      </c>
      <c r="N81" s="81">
        <f t="shared" si="59"/>
        <v>0</v>
      </c>
      <c r="O81" s="173">
        <f t="shared" si="60"/>
        <v>0</v>
      </c>
      <c r="P81" s="91">
        <f t="shared" si="56"/>
        <v>0</v>
      </c>
      <c r="Q81" s="260"/>
      <c r="R81" s="88"/>
      <c r="S81" s="72"/>
      <c r="T81" s="72">
        <f>IFERROR(VLOOKUP(F81,科目別集計!C$5:F$42,4,0),0)</f>
        <v>0</v>
      </c>
      <c r="U81" s="106">
        <f t="shared" si="61"/>
        <v>3</v>
      </c>
      <c r="V81" s="72" t="e">
        <f t="shared" si="62"/>
        <v>#VALUE!</v>
      </c>
      <c r="W81" s="109" t="e">
        <f t="shared" si="63"/>
        <v>#DIV/0!</v>
      </c>
      <c r="X81" s="109" t="e">
        <f t="shared" si="64"/>
        <v>#DIV/0!</v>
      </c>
      <c r="Y81" s="105" t="e">
        <f>VLOOKUP($J81,ritsu!$L$5:$N$53,2,FALSE)</f>
        <v>#N/A</v>
      </c>
      <c r="Z81" s="105" t="e">
        <f>VLOOKUP($J81,ritsu!$L$5:$N$53,3,FALSE)</f>
        <v>#N/A</v>
      </c>
      <c r="AB81" s="105" t="e">
        <f t="shared" si="65"/>
        <v>#N/A</v>
      </c>
      <c r="AC81" s="107" t="e">
        <f t="shared" si="66"/>
        <v>#N/A</v>
      </c>
      <c r="AD81" s="105" t="e">
        <f t="shared" si="67"/>
        <v>#N/A</v>
      </c>
      <c r="AE81" s="135" t="e">
        <f t="shared" si="68"/>
        <v>#DIV/0!</v>
      </c>
      <c r="AF81" s="136" t="e">
        <f t="shared" si="69"/>
        <v>#VALUE!</v>
      </c>
      <c r="AG81" s="135" t="e">
        <f t="shared" si="70"/>
        <v>#DIV/0!</v>
      </c>
      <c r="AH81" s="117" t="e">
        <f t="shared" si="71"/>
        <v>#DIV/0!</v>
      </c>
      <c r="AI81" s="108" t="e">
        <f t="shared" si="72"/>
        <v>#DIV/0!</v>
      </c>
      <c r="AJ81" s="108" t="e">
        <f t="shared" si="73"/>
        <v>#DIV/0!</v>
      </c>
      <c r="AK81" s="108" t="e">
        <f t="shared" si="74"/>
        <v>#DIV/0!</v>
      </c>
      <c r="AL81" s="130" t="e">
        <f t="shared" si="75"/>
        <v>#DIV/0!</v>
      </c>
      <c r="AM81" s="130" t="e">
        <f t="shared" si="76"/>
        <v>#DIV/0!</v>
      </c>
      <c r="AN81" s="133" t="e">
        <f t="shared" si="77"/>
        <v>#DIV/0!</v>
      </c>
      <c r="AO81" s="133" t="e">
        <f t="shared" si="78"/>
        <v>#DIV/0!</v>
      </c>
      <c r="AP81" s="130" t="e">
        <f t="shared" si="79"/>
        <v>#DIV/0!</v>
      </c>
      <c r="AQ81" s="131" t="e">
        <f t="shared" si="80"/>
        <v>#DIV/0!</v>
      </c>
      <c r="AR81" s="134" t="e">
        <f t="shared" si="81"/>
        <v>#DIV/0!</v>
      </c>
      <c r="AS81" s="134" t="e">
        <f t="shared" si="82"/>
        <v>#DIV/0!</v>
      </c>
      <c r="AU81" s="129" t="e">
        <f t="shared" si="83"/>
        <v>#DIV/0!</v>
      </c>
      <c r="AV81" s="131" t="e">
        <f t="shared" si="84"/>
        <v>#DIV/0!</v>
      </c>
      <c r="AW81" s="132"/>
      <c r="AX81" s="131"/>
      <c r="AY81" s="131"/>
      <c r="AZ81" s="131"/>
      <c r="BD81" s="195" t="e">
        <f t="shared" si="85"/>
        <v>#VALUE!</v>
      </c>
      <c r="BE81" s="118" t="e">
        <f t="shared" si="86"/>
        <v>#DIV/0!</v>
      </c>
      <c r="BL81" s="194"/>
      <c r="BM81" s="194"/>
      <c r="BN81" s="194"/>
      <c r="BO81" s="194"/>
    </row>
    <row r="82" spans="1:67" ht="32.25" customHeight="1">
      <c r="A82" s="80"/>
      <c r="B82" s="256"/>
      <c r="C82" s="257"/>
      <c r="D82" s="71"/>
      <c r="E82" s="261" t="str">
        <f>IFERROR(INDEX((科目別集計!$B$27:$C$36),MATCH(F82,科目別集計!$C$27:$C$36,0),1),"")</f>
        <v/>
      </c>
      <c r="F82" s="71"/>
      <c r="G82" s="68"/>
      <c r="H82" s="234"/>
      <c r="I82" s="235"/>
      <c r="J82" s="233"/>
      <c r="K82" s="173" t="str">
        <f t="shared" si="57"/>
        <v/>
      </c>
      <c r="L82" s="66"/>
      <c r="M82" s="91">
        <f t="shared" si="58"/>
        <v>0</v>
      </c>
      <c r="N82" s="81">
        <f t="shared" si="59"/>
        <v>0</v>
      </c>
      <c r="O82" s="173">
        <f t="shared" si="60"/>
        <v>0</v>
      </c>
      <c r="P82" s="91">
        <f t="shared" si="56"/>
        <v>0</v>
      </c>
      <c r="Q82" s="260"/>
      <c r="R82" s="88"/>
      <c r="S82" s="72"/>
      <c r="T82" s="72">
        <f>IFERROR(VLOOKUP(F82,科目別集計!C$5:F$42,4,0),0)</f>
        <v>0</v>
      </c>
      <c r="U82" s="106">
        <f t="shared" si="61"/>
        <v>3</v>
      </c>
      <c r="V82" s="72" t="e">
        <f t="shared" si="62"/>
        <v>#VALUE!</v>
      </c>
      <c r="W82" s="109" t="e">
        <f t="shared" si="63"/>
        <v>#DIV/0!</v>
      </c>
      <c r="X82" s="109" t="e">
        <f t="shared" si="64"/>
        <v>#DIV/0!</v>
      </c>
      <c r="Y82" s="105" t="e">
        <f>VLOOKUP($J82,ritsu!$L$5:$N$53,2,FALSE)</f>
        <v>#N/A</v>
      </c>
      <c r="Z82" s="105" t="e">
        <f>VLOOKUP($J82,ritsu!$L$5:$N$53,3,FALSE)</f>
        <v>#N/A</v>
      </c>
      <c r="AB82" s="105" t="e">
        <f t="shared" si="65"/>
        <v>#N/A</v>
      </c>
      <c r="AC82" s="107" t="e">
        <f t="shared" si="66"/>
        <v>#N/A</v>
      </c>
      <c r="AD82" s="105" t="e">
        <f t="shared" si="67"/>
        <v>#N/A</v>
      </c>
      <c r="AE82" s="135" t="e">
        <f t="shared" si="68"/>
        <v>#DIV/0!</v>
      </c>
      <c r="AF82" s="136" t="e">
        <f t="shared" si="69"/>
        <v>#VALUE!</v>
      </c>
      <c r="AG82" s="135" t="e">
        <f t="shared" si="70"/>
        <v>#DIV/0!</v>
      </c>
      <c r="AH82" s="117" t="e">
        <f t="shared" si="71"/>
        <v>#DIV/0!</v>
      </c>
      <c r="AI82" s="108" t="e">
        <f t="shared" si="72"/>
        <v>#DIV/0!</v>
      </c>
      <c r="AJ82" s="108" t="e">
        <f t="shared" si="73"/>
        <v>#DIV/0!</v>
      </c>
      <c r="AK82" s="108" t="e">
        <f t="shared" si="74"/>
        <v>#DIV/0!</v>
      </c>
      <c r="AL82" s="130" t="e">
        <f t="shared" si="75"/>
        <v>#DIV/0!</v>
      </c>
      <c r="AM82" s="130" t="e">
        <f t="shared" si="76"/>
        <v>#DIV/0!</v>
      </c>
      <c r="AN82" s="133" t="e">
        <f t="shared" si="77"/>
        <v>#DIV/0!</v>
      </c>
      <c r="AO82" s="133" t="e">
        <f t="shared" si="78"/>
        <v>#DIV/0!</v>
      </c>
      <c r="AP82" s="130" t="e">
        <f t="shared" si="79"/>
        <v>#DIV/0!</v>
      </c>
      <c r="AQ82" s="131" t="e">
        <f t="shared" si="80"/>
        <v>#DIV/0!</v>
      </c>
      <c r="AR82" s="134" t="e">
        <f t="shared" si="81"/>
        <v>#DIV/0!</v>
      </c>
      <c r="AS82" s="134" t="e">
        <f t="shared" si="82"/>
        <v>#DIV/0!</v>
      </c>
      <c r="AU82" s="129" t="e">
        <f t="shared" si="83"/>
        <v>#DIV/0!</v>
      </c>
      <c r="AV82" s="131" t="e">
        <f t="shared" si="84"/>
        <v>#DIV/0!</v>
      </c>
      <c r="AW82" s="132"/>
      <c r="AX82" s="131"/>
      <c r="AY82" s="131"/>
      <c r="AZ82" s="131"/>
      <c r="BD82" s="195" t="e">
        <f t="shared" si="85"/>
        <v>#VALUE!</v>
      </c>
      <c r="BE82" s="118" t="e">
        <f t="shared" si="86"/>
        <v>#DIV/0!</v>
      </c>
      <c r="BL82" s="194"/>
      <c r="BM82" s="194"/>
      <c r="BN82" s="194"/>
      <c r="BO82" s="194"/>
    </row>
    <row r="83" spans="1:67" ht="32.25" customHeight="1">
      <c r="A83" s="80"/>
      <c r="B83" s="256"/>
      <c r="C83" s="257"/>
      <c r="D83" s="71"/>
      <c r="E83" s="261" t="str">
        <f>IFERROR(INDEX((科目別集計!$B$27:$C$36),MATCH(F83,科目別集計!$C$27:$C$36,0),1),"")</f>
        <v/>
      </c>
      <c r="F83" s="71"/>
      <c r="G83" s="68"/>
      <c r="H83" s="234"/>
      <c r="I83" s="114"/>
      <c r="J83" s="233"/>
      <c r="K83" s="173" t="str">
        <f t="shared" si="57"/>
        <v/>
      </c>
      <c r="L83" s="66"/>
      <c r="M83" s="91">
        <f t="shared" si="58"/>
        <v>0</v>
      </c>
      <c r="N83" s="81">
        <f t="shared" si="59"/>
        <v>0</v>
      </c>
      <c r="O83" s="173">
        <f t="shared" si="60"/>
        <v>0</v>
      </c>
      <c r="P83" s="91">
        <f t="shared" si="56"/>
        <v>0</v>
      </c>
      <c r="Q83" s="260"/>
      <c r="R83" s="88"/>
      <c r="S83" s="72"/>
      <c r="T83" s="72">
        <f>IFERROR(VLOOKUP(F83,科目別集計!C$5:F$42,4,0),0)</f>
        <v>0</v>
      </c>
      <c r="U83" s="106">
        <f t="shared" si="61"/>
        <v>3</v>
      </c>
      <c r="V83" s="72" t="e">
        <f t="shared" si="62"/>
        <v>#VALUE!</v>
      </c>
      <c r="W83" s="109" t="e">
        <f t="shared" si="63"/>
        <v>#DIV/0!</v>
      </c>
      <c r="X83" s="109" t="e">
        <f t="shared" si="64"/>
        <v>#DIV/0!</v>
      </c>
      <c r="Y83" s="105" t="e">
        <f>VLOOKUP($J83,ritsu!$L$5:$N$53,2,FALSE)</f>
        <v>#N/A</v>
      </c>
      <c r="Z83" s="105" t="e">
        <f>VLOOKUP($J83,ritsu!$L$5:$N$53,3,FALSE)</f>
        <v>#N/A</v>
      </c>
      <c r="AB83" s="105" t="e">
        <f t="shared" si="65"/>
        <v>#N/A</v>
      </c>
      <c r="AC83" s="107" t="e">
        <f t="shared" si="66"/>
        <v>#N/A</v>
      </c>
      <c r="AD83" s="105" t="e">
        <f t="shared" si="67"/>
        <v>#N/A</v>
      </c>
      <c r="AE83" s="135" t="e">
        <f t="shared" si="68"/>
        <v>#DIV/0!</v>
      </c>
      <c r="AF83" s="136" t="e">
        <f t="shared" si="69"/>
        <v>#VALUE!</v>
      </c>
      <c r="AG83" s="135" t="e">
        <f t="shared" si="70"/>
        <v>#DIV/0!</v>
      </c>
      <c r="AH83" s="117" t="e">
        <f t="shared" si="71"/>
        <v>#DIV/0!</v>
      </c>
      <c r="AI83" s="108" t="e">
        <f t="shared" si="72"/>
        <v>#DIV/0!</v>
      </c>
      <c r="AJ83" s="108" t="e">
        <f t="shared" si="73"/>
        <v>#DIV/0!</v>
      </c>
      <c r="AK83" s="108" t="e">
        <f t="shared" si="74"/>
        <v>#DIV/0!</v>
      </c>
      <c r="AL83" s="130" t="e">
        <f t="shared" si="75"/>
        <v>#DIV/0!</v>
      </c>
      <c r="AM83" s="130" t="e">
        <f t="shared" si="76"/>
        <v>#DIV/0!</v>
      </c>
      <c r="AN83" s="133" t="e">
        <f t="shared" si="77"/>
        <v>#DIV/0!</v>
      </c>
      <c r="AO83" s="133" t="e">
        <f t="shared" si="78"/>
        <v>#DIV/0!</v>
      </c>
      <c r="AP83" s="130" t="e">
        <f t="shared" si="79"/>
        <v>#DIV/0!</v>
      </c>
      <c r="AQ83" s="131" t="e">
        <f t="shared" si="80"/>
        <v>#DIV/0!</v>
      </c>
      <c r="AR83" s="134" t="e">
        <f t="shared" si="81"/>
        <v>#DIV/0!</v>
      </c>
      <c r="AS83" s="134" t="e">
        <f t="shared" si="82"/>
        <v>#DIV/0!</v>
      </c>
      <c r="AU83" s="129" t="e">
        <f t="shared" si="83"/>
        <v>#DIV/0!</v>
      </c>
      <c r="AV83" s="131" t="e">
        <f t="shared" si="84"/>
        <v>#DIV/0!</v>
      </c>
      <c r="AW83" s="132"/>
      <c r="AX83" s="131"/>
      <c r="AY83" s="131"/>
      <c r="AZ83" s="131"/>
      <c r="BD83" s="195" t="e">
        <f t="shared" si="85"/>
        <v>#VALUE!</v>
      </c>
      <c r="BE83" s="118" t="e">
        <f t="shared" si="86"/>
        <v>#DIV/0!</v>
      </c>
      <c r="BL83" s="194"/>
      <c r="BM83" s="194"/>
      <c r="BN83" s="194"/>
      <c r="BO83" s="194"/>
    </row>
    <row r="84" spans="1:67" ht="32.25" customHeight="1">
      <c r="A84" s="80"/>
      <c r="B84" s="256"/>
      <c r="C84" s="257"/>
      <c r="D84" s="71"/>
      <c r="E84" s="261" t="str">
        <f>IFERROR(INDEX((科目別集計!$B$27:$C$36),MATCH(F84,科目別集計!$C$27:$C$36,0),1),"")</f>
        <v/>
      </c>
      <c r="F84" s="71"/>
      <c r="G84" s="68"/>
      <c r="H84" s="234"/>
      <c r="I84" s="235"/>
      <c r="J84" s="233"/>
      <c r="K84" s="173" t="str">
        <f t="shared" si="57"/>
        <v/>
      </c>
      <c r="L84" s="66"/>
      <c r="M84" s="91">
        <f t="shared" si="58"/>
        <v>0</v>
      </c>
      <c r="N84" s="81">
        <f t="shared" si="59"/>
        <v>0</v>
      </c>
      <c r="O84" s="173">
        <f t="shared" si="60"/>
        <v>0</v>
      </c>
      <c r="P84" s="91">
        <f t="shared" si="56"/>
        <v>0</v>
      </c>
      <c r="Q84" s="260"/>
      <c r="R84" s="88"/>
      <c r="S84" s="72"/>
      <c r="T84" s="72">
        <f>IFERROR(VLOOKUP(F84,科目別集計!C$5:F$42,4,0),0)</f>
        <v>0</v>
      </c>
      <c r="U84" s="106">
        <f t="shared" si="61"/>
        <v>3</v>
      </c>
      <c r="V84" s="72" t="e">
        <f t="shared" si="62"/>
        <v>#VALUE!</v>
      </c>
      <c r="W84" s="109" t="e">
        <f t="shared" si="63"/>
        <v>#DIV/0!</v>
      </c>
      <c r="X84" s="109" t="e">
        <f t="shared" si="64"/>
        <v>#DIV/0!</v>
      </c>
      <c r="Y84" s="105" t="e">
        <f>VLOOKUP($J84,ritsu!$L$5:$N$53,2,FALSE)</f>
        <v>#N/A</v>
      </c>
      <c r="Z84" s="105" t="e">
        <f>VLOOKUP($J84,ritsu!$L$5:$N$53,3,FALSE)</f>
        <v>#N/A</v>
      </c>
      <c r="AB84" s="105" t="e">
        <f t="shared" si="65"/>
        <v>#N/A</v>
      </c>
      <c r="AC84" s="107" t="e">
        <f t="shared" si="66"/>
        <v>#N/A</v>
      </c>
      <c r="AD84" s="105" t="e">
        <f t="shared" si="67"/>
        <v>#N/A</v>
      </c>
      <c r="AE84" s="135" t="e">
        <f t="shared" si="68"/>
        <v>#DIV/0!</v>
      </c>
      <c r="AF84" s="136" t="e">
        <f t="shared" si="69"/>
        <v>#VALUE!</v>
      </c>
      <c r="AG84" s="135" t="e">
        <f t="shared" si="70"/>
        <v>#DIV/0!</v>
      </c>
      <c r="AH84" s="117" t="e">
        <f t="shared" si="71"/>
        <v>#DIV/0!</v>
      </c>
      <c r="AI84" s="108" t="e">
        <f t="shared" si="72"/>
        <v>#DIV/0!</v>
      </c>
      <c r="AJ84" s="108" t="e">
        <f t="shared" si="73"/>
        <v>#DIV/0!</v>
      </c>
      <c r="AK84" s="108" t="e">
        <f t="shared" si="74"/>
        <v>#DIV/0!</v>
      </c>
      <c r="AL84" s="130" t="e">
        <f t="shared" si="75"/>
        <v>#DIV/0!</v>
      </c>
      <c r="AM84" s="130" t="e">
        <f t="shared" si="76"/>
        <v>#DIV/0!</v>
      </c>
      <c r="AN84" s="133" t="e">
        <f t="shared" si="77"/>
        <v>#DIV/0!</v>
      </c>
      <c r="AO84" s="133" t="e">
        <f t="shared" si="78"/>
        <v>#DIV/0!</v>
      </c>
      <c r="AP84" s="130" t="e">
        <f t="shared" si="79"/>
        <v>#DIV/0!</v>
      </c>
      <c r="AQ84" s="131" t="e">
        <f t="shared" si="80"/>
        <v>#DIV/0!</v>
      </c>
      <c r="AR84" s="134" t="e">
        <f t="shared" si="81"/>
        <v>#DIV/0!</v>
      </c>
      <c r="AS84" s="134" t="e">
        <f t="shared" si="82"/>
        <v>#DIV/0!</v>
      </c>
      <c r="AU84" s="129" t="e">
        <f t="shared" si="83"/>
        <v>#DIV/0!</v>
      </c>
      <c r="AV84" s="131" t="e">
        <f t="shared" si="84"/>
        <v>#DIV/0!</v>
      </c>
      <c r="AW84" s="132"/>
      <c r="AX84" s="131"/>
      <c r="AY84" s="131"/>
      <c r="AZ84" s="131"/>
      <c r="BD84" s="195" t="e">
        <f t="shared" si="85"/>
        <v>#VALUE!</v>
      </c>
      <c r="BE84" s="118" t="e">
        <f t="shared" si="86"/>
        <v>#DIV/0!</v>
      </c>
      <c r="BL84" s="194"/>
      <c r="BM84" s="194"/>
      <c r="BN84" s="194"/>
      <c r="BO84" s="194"/>
    </row>
    <row r="85" spans="1:67" ht="32.25" customHeight="1">
      <c r="A85" s="80"/>
      <c r="B85" s="256"/>
      <c r="C85" s="257"/>
      <c r="D85" s="71"/>
      <c r="E85" s="261" t="str">
        <f>IFERROR(INDEX((科目別集計!$B$27:$C$36),MATCH(F85,科目別集計!$C$27:$C$36,0),1),"")</f>
        <v/>
      </c>
      <c r="F85" s="71"/>
      <c r="G85" s="68"/>
      <c r="H85" s="234"/>
      <c r="I85" s="235"/>
      <c r="J85" s="233"/>
      <c r="K85" s="173" t="str">
        <f t="shared" si="57"/>
        <v/>
      </c>
      <c r="L85" s="66"/>
      <c r="M85" s="91">
        <f t="shared" si="58"/>
        <v>0</v>
      </c>
      <c r="N85" s="81">
        <f t="shared" si="59"/>
        <v>0</v>
      </c>
      <c r="O85" s="173">
        <f t="shared" si="60"/>
        <v>0</v>
      </c>
      <c r="P85" s="91">
        <f t="shared" si="56"/>
        <v>0</v>
      </c>
      <c r="Q85" s="260"/>
      <c r="R85" s="88"/>
      <c r="S85" s="72"/>
      <c r="T85" s="72">
        <f>IFERROR(VLOOKUP(F85,科目別集計!C$5:F$42,4,0),0)</f>
        <v>0</v>
      </c>
      <c r="U85" s="106">
        <f t="shared" si="61"/>
        <v>3</v>
      </c>
      <c r="V85" s="72" t="e">
        <f t="shared" si="62"/>
        <v>#VALUE!</v>
      </c>
      <c r="W85" s="109" t="e">
        <f t="shared" si="63"/>
        <v>#DIV/0!</v>
      </c>
      <c r="X85" s="109" t="e">
        <f t="shared" si="64"/>
        <v>#DIV/0!</v>
      </c>
      <c r="Y85" s="105" t="e">
        <f>VLOOKUP($J85,ritsu!$L$5:$N$53,2,FALSE)</f>
        <v>#N/A</v>
      </c>
      <c r="Z85" s="105" t="e">
        <f>VLOOKUP($J85,ritsu!$L$5:$N$53,3,FALSE)</f>
        <v>#N/A</v>
      </c>
      <c r="AB85" s="105" t="e">
        <f t="shared" si="65"/>
        <v>#N/A</v>
      </c>
      <c r="AC85" s="107" t="e">
        <f t="shared" si="66"/>
        <v>#N/A</v>
      </c>
      <c r="AD85" s="105" t="e">
        <f t="shared" si="67"/>
        <v>#N/A</v>
      </c>
      <c r="AE85" s="135" t="e">
        <f t="shared" si="68"/>
        <v>#DIV/0!</v>
      </c>
      <c r="AF85" s="136" t="e">
        <f t="shared" si="69"/>
        <v>#VALUE!</v>
      </c>
      <c r="AG85" s="135" t="e">
        <f t="shared" si="70"/>
        <v>#DIV/0!</v>
      </c>
      <c r="AH85" s="117" t="e">
        <f t="shared" si="71"/>
        <v>#DIV/0!</v>
      </c>
      <c r="AI85" s="108" t="e">
        <f t="shared" si="72"/>
        <v>#DIV/0!</v>
      </c>
      <c r="AJ85" s="108" t="e">
        <f t="shared" si="73"/>
        <v>#DIV/0!</v>
      </c>
      <c r="AK85" s="108" t="e">
        <f t="shared" si="74"/>
        <v>#DIV/0!</v>
      </c>
      <c r="AL85" s="130" t="e">
        <f t="shared" si="75"/>
        <v>#DIV/0!</v>
      </c>
      <c r="AM85" s="130" t="e">
        <f t="shared" si="76"/>
        <v>#DIV/0!</v>
      </c>
      <c r="AN85" s="133" t="e">
        <f t="shared" si="77"/>
        <v>#DIV/0!</v>
      </c>
      <c r="AO85" s="133" t="e">
        <f t="shared" si="78"/>
        <v>#DIV/0!</v>
      </c>
      <c r="AP85" s="130" t="e">
        <f t="shared" si="79"/>
        <v>#DIV/0!</v>
      </c>
      <c r="AQ85" s="131" t="e">
        <f t="shared" si="80"/>
        <v>#DIV/0!</v>
      </c>
      <c r="AR85" s="134" t="e">
        <f t="shared" si="81"/>
        <v>#DIV/0!</v>
      </c>
      <c r="AS85" s="134" t="e">
        <f t="shared" si="82"/>
        <v>#DIV/0!</v>
      </c>
      <c r="AU85" s="129" t="e">
        <f t="shared" si="83"/>
        <v>#DIV/0!</v>
      </c>
      <c r="AV85" s="131" t="e">
        <f t="shared" si="84"/>
        <v>#DIV/0!</v>
      </c>
      <c r="AW85" s="132"/>
      <c r="AX85" s="131"/>
      <c r="AY85" s="131"/>
      <c r="AZ85" s="131"/>
      <c r="BD85" s="195" t="e">
        <f t="shared" si="85"/>
        <v>#VALUE!</v>
      </c>
      <c r="BE85" s="118" t="e">
        <f t="shared" si="86"/>
        <v>#DIV/0!</v>
      </c>
      <c r="BL85" s="194"/>
      <c r="BM85" s="194"/>
      <c r="BN85" s="194"/>
      <c r="BO85" s="194"/>
    </row>
    <row r="86" spans="1:67" ht="32.25" customHeight="1">
      <c r="A86" s="80"/>
      <c r="B86" s="256"/>
      <c r="C86" s="257"/>
      <c r="D86" s="71"/>
      <c r="E86" s="261" t="str">
        <f>IFERROR(INDEX((科目別集計!$B$27:$C$36),MATCH(F86,科目別集計!$C$27:$C$36,0),1),"")</f>
        <v/>
      </c>
      <c r="F86" s="71"/>
      <c r="G86" s="68"/>
      <c r="H86" s="234"/>
      <c r="I86" s="235"/>
      <c r="J86" s="233"/>
      <c r="K86" s="173" t="str">
        <f t="shared" si="57"/>
        <v/>
      </c>
      <c r="L86" s="66"/>
      <c r="M86" s="91">
        <f t="shared" si="58"/>
        <v>0</v>
      </c>
      <c r="N86" s="81">
        <f t="shared" si="59"/>
        <v>0</v>
      </c>
      <c r="O86" s="173">
        <f t="shared" si="60"/>
        <v>0</v>
      </c>
      <c r="P86" s="91">
        <f t="shared" si="56"/>
        <v>0</v>
      </c>
      <c r="Q86" s="260"/>
      <c r="R86" s="88"/>
      <c r="S86" s="72"/>
      <c r="T86" s="72">
        <f>IFERROR(VLOOKUP(F86,科目別集計!C$5:F$42,4,0),0)</f>
        <v>0</v>
      </c>
      <c r="U86" s="106">
        <f t="shared" si="61"/>
        <v>3</v>
      </c>
      <c r="V86" s="72" t="e">
        <f t="shared" si="62"/>
        <v>#VALUE!</v>
      </c>
      <c r="W86" s="109" t="e">
        <f t="shared" si="63"/>
        <v>#DIV/0!</v>
      </c>
      <c r="X86" s="109" t="e">
        <f t="shared" si="64"/>
        <v>#DIV/0!</v>
      </c>
      <c r="Y86" s="105" t="e">
        <f>VLOOKUP($J86,ritsu!$L$5:$N$53,2,FALSE)</f>
        <v>#N/A</v>
      </c>
      <c r="Z86" s="105" t="e">
        <f>VLOOKUP($J86,ritsu!$L$5:$N$53,3,FALSE)</f>
        <v>#N/A</v>
      </c>
      <c r="AB86" s="105" t="e">
        <f t="shared" si="65"/>
        <v>#N/A</v>
      </c>
      <c r="AC86" s="107" t="e">
        <f t="shared" si="66"/>
        <v>#N/A</v>
      </c>
      <c r="AD86" s="105" t="e">
        <f t="shared" si="67"/>
        <v>#N/A</v>
      </c>
      <c r="AE86" s="135" t="e">
        <f t="shared" si="68"/>
        <v>#DIV/0!</v>
      </c>
      <c r="AF86" s="136" t="e">
        <f t="shared" si="69"/>
        <v>#VALUE!</v>
      </c>
      <c r="AG86" s="135" t="e">
        <f t="shared" si="70"/>
        <v>#DIV/0!</v>
      </c>
      <c r="AH86" s="117" t="e">
        <f t="shared" si="71"/>
        <v>#DIV/0!</v>
      </c>
      <c r="AI86" s="108" t="e">
        <f t="shared" si="72"/>
        <v>#DIV/0!</v>
      </c>
      <c r="AJ86" s="108" t="e">
        <f t="shared" si="73"/>
        <v>#DIV/0!</v>
      </c>
      <c r="AK86" s="108" t="e">
        <f t="shared" si="74"/>
        <v>#DIV/0!</v>
      </c>
      <c r="AL86" s="130" t="e">
        <f t="shared" si="75"/>
        <v>#DIV/0!</v>
      </c>
      <c r="AM86" s="130" t="e">
        <f t="shared" si="76"/>
        <v>#DIV/0!</v>
      </c>
      <c r="AN86" s="133" t="e">
        <f t="shared" si="77"/>
        <v>#DIV/0!</v>
      </c>
      <c r="AO86" s="133" t="e">
        <f t="shared" si="78"/>
        <v>#DIV/0!</v>
      </c>
      <c r="AP86" s="130" t="e">
        <f t="shared" si="79"/>
        <v>#DIV/0!</v>
      </c>
      <c r="AQ86" s="131" t="e">
        <f t="shared" si="80"/>
        <v>#DIV/0!</v>
      </c>
      <c r="AR86" s="134" t="e">
        <f t="shared" si="81"/>
        <v>#DIV/0!</v>
      </c>
      <c r="AS86" s="134" t="e">
        <f t="shared" si="82"/>
        <v>#DIV/0!</v>
      </c>
      <c r="AU86" s="129" t="e">
        <f t="shared" si="83"/>
        <v>#DIV/0!</v>
      </c>
      <c r="AV86" s="131" t="e">
        <f t="shared" si="84"/>
        <v>#DIV/0!</v>
      </c>
      <c r="AW86" s="132"/>
      <c r="AX86" s="131"/>
      <c r="AY86" s="131"/>
      <c r="AZ86" s="131"/>
      <c r="BD86" s="195" t="e">
        <f t="shared" si="85"/>
        <v>#VALUE!</v>
      </c>
      <c r="BE86" s="118" t="e">
        <f t="shared" si="86"/>
        <v>#DIV/0!</v>
      </c>
      <c r="BL86" s="194"/>
      <c r="BM86" s="194"/>
      <c r="BN86" s="194"/>
      <c r="BO86" s="194"/>
    </row>
    <row r="87" spans="1:67" ht="32.25" customHeight="1">
      <c r="A87" s="80"/>
      <c r="B87" s="258"/>
      <c r="C87" s="254"/>
      <c r="D87" s="71"/>
      <c r="E87" s="261" t="str">
        <f>IFERROR(INDEX((科目別集計!$B$27:$C$36),MATCH(F87,科目別集計!$C$27:$C$36,0),1),"")</f>
        <v/>
      </c>
      <c r="F87" s="71"/>
      <c r="G87" s="68"/>
      <c r="H87" s="234"/>
      <c r="I87" s="235"/>
      <c r="J87" s="233"/>
      <c r="K87" s="173" t="str">
        <f t="shared" si="57"/>
        <v/>
      </c>
      <c r="L87" s="66"/>
      <c r="M87" s="91">
        <f t="shared" si="58"/>
        <v>0</v>
      </c>
      <c r="N87" s="81">
        <f t="shared" si="59"/>
        <v>0</v>
      </c>
      <c r="O87" s="173">
        <f t="shared" si="60"/>
        <v>0</v>
      </c>
      <c r="P87" s="91">
        <f t="shared" si="56"/>
        <v>0</v>
      </c>
      <c r="Q87" s="260"/>
      <c r="R87" s="88"/>
      <c r="S87" s="72"/>
      <c r="T87" s="72">
        <f>IFERROR(VLOOKUP(F87,科目別集計!C$5:F$42,4,0),0)</f>
        <v>0</v>
      </c>
      <c r="U87" s="106">
        <f t="shared" si="61"/>
        <v>3</v>
      </c>
      <c r="V87" s="72" t="e">
        <f t="shared" si="62"/>
        <v>#VALUE!</v>
      </c>
      <c r="W87" s="109" t="e">
        <f t="shared" si="63"/>
        <v>#DIV/0!</v>
      </c>
      <c r="X87" s="109" t="e">
        <f t="shared" si="64"/>
        <v>#DIV/0!</v>
      </c>
      <c r="Y87" s="105" t="e">
        <f>VLOOKUP($J87,ritsu!$L$5:$N$53,2,FALSE)</f>
        <v>#N/A</v>
      </c>
      <c r="Z87" s="105" t="e">
        <f>VLOOKUP($J87,ritsu!$L$5:$N$53,3,FALSE)</f>
        <v>#N/A</v>
      </c>
      <c r="AB87" s="105" t="e">
        <f t="shared" si="65"/>
        <v>#N/A</v>
      </c>
      <c r="AC87" s="107" t="e">
        <f t="shared" si="66"/>
        <v>#N/A</v>
      </c>
      <c r="AD87" s="105" t="e">
        <f t="shared" si="67"/>
        <v>#N/A</v>
      </c>
      <c r="AE87" s="135" t="e">
        <f t="shared" si="68"/>
        <v>#DIV/0!</v>
      </c>
      <c r="AF87" s="136" t="e">
        <f t="shared" si="69"/>
        <v>#VALUE!</v>
      </c>
      <c r="AG87" s="135" t="e">
        <f t="shared" si="70"/>
        <v>#DIV/0!</v>
      </c>
      <c r="AH87" s="117" t="e">
        <f t="shared" si="71"/>
        <v>#DIV/0!</v>
      </c>
      <c r="AI87" s="108" t="e">
        <f t="shared" si="72"/>
        <v>#DIV/0!</v>
      </c>
      <c r="AJ87" s="108" t="e">
        <f t="shared" si="73"/>
        <v>#DIV/0!</v>
      </c>
      <c r="AK87" s="108" t="e">
        <f t="shared" si="74"/>
        <v>#DIV/0!</v>
      </c>
      <c r="AL87" s="130" t="e">
        <f t="shared" si="75"/>
        <v>#DIV/0!</v>
      </c>
      <c r="AM87" s="130" t="e">
        <f t="shared" si="76"/>
        <v>#DIV/0!</v>
      </c>
      <c r="AN87" s="133" t="e">
        <f t="shared" si="77"/>
        <v>#DIV/0!</v>
      </c>
      <c r="AO87" s="133" t="e">
        <f t="shared" si="78"/>
        <v>#DIV/0!</v>
      </c>
      <c r="AP87" s="130" t="e">
        <f t="shared" si="79"/>
        <v>#DIV/0!</v>
      </c>
      <c r="AQ87" s="131" t="e">
        <f t="shared" si="80"/>
        <v>#DIV/0!</v>
      </c>
      <c r="AR87" s="134" t="e">
        <f t="shared" si="81"/>
        <v>#DIV/0!</v>
      </c>
      <c r="AS87" s="134" t="e">
        <f t="shared" si="82"/>
        <v>#DIV/0!</v>
      </c>
      <c r="AU87" s="129" t="e">
        <f t="shared" si="83"/>
        <v>#DIV/0!</v>
      </c>
      <c r="AV87" s="131" t="e">
        <f t="shared" si="84"/>
        <v>#DIV/0!</v>
      </c>
      <c r="AW87" s="132"/>
      <c r="AX87" s="131"/>
      <c r="AY87" s="131"/>
      <c r="AZ87" s="131"/>
      <c r="BD87" s="195" t="e">
        <f t="shared" si="85"/>
        <v>#VALUE!</v>
      </c>
      <c r="BE87" s="118" t="e">
        <f t="shared" si="86"/>
        <v>#DIV/0!</v>
      </c>
      <c r="BL87" s="194"/>
      <c r="BM87" s="194"/>
      <c r="BN87" s="194"/>
      <c r="BO87" s="194"/>
    </row>
    <row r="88" spans="1:67" ht="32.25" customHeight="1">
      <c r="A88" s="80"/>
      <c r="B88" s="258"/>
      <c r="C88" s="254"/>
      <c r="D88" s="71"/>
      <c r="E88" s="261" t="str">
        <f>IFERROR(INDEX((科目別集計!$B$27:$C$36),MATCH(F88,科目別集計!$C$27:$C$36,0),1),"")</f>
        <v/>
      </c>
      <c r="F88" s="71"/>
      <c r="G88" s="68"/>
      <c r="H88" s="234"/>
      <c r="I88" s="235"/>
      <c r="J88" s="233"/>
      <c r="K88" s="173" t="str">
        <f t="shared" si="57"/>
        <v/>
      </c>
      <c r="L88" s="66"/>
      <c r="M88" s="91">
        <f t="shared" si="58"/>
        <v>0</v>
      </c>
      <c r="N88" s="81">
        <f t="shared" si="59"/>
        <v>0</v>
      </c>
      <c r="O88" s="173">
        <f t="shared" si="60"/>
        <v>0</v>
      </c>
      <c r="P88" s="91">
        <f t="shared" si="56"/>
        <v>0</v>
      </c>
      <c r="Q88" s="260"/>
      <c r="R88" s="88"/>
      <c r="S88" s="72"/>
      <c r="T88" s="72">
        <f>IFERROR(VLOOKUP(F88,科目別集計!C$5:F$42,4,0),0)</f>
        <v>0</v>
      </c>
      <c r="U88" s="106">
        <f t="shared" si="61"/>
        <v>3</v>
      </c>
      <c r="V88" s="72" t="e">
        <f t="shared" si="62"/>
        <v>#VALUE!</v>
      </c>
      <c r="W88" s="109" t="e">
        <f t="shared" si="63"/>
        <v>#DIV/0!</v>
      </c>
      <c r="X88" s="109" t="e">
        <f t="shared" si="64"/>
        <v>#DIV/0!</v>
      </c>
      <c r="Y88" s="105" t="e">
        <f>VLOOKUP($J88,ritsu!$L$5:$N$53,2,FALSE)</f>
        <v>#N/A</v>
      </c>
      <c r="Z88" s="105" t="e">
        <f>VLOOKUP($J88,ritsu!$L$5:$N$53,3,FALSE)</f>
        <v>#N/A</v>
      </c>
      <c r="AB88" s="105" t="e">
        <f t="shared" si="65"/>
        <v>#N/A</v>
      </c>
      <c r="AC88" s="107" t="e">
        <f t="shared" si="66"/>
        <v>#N/A</v>
      </c>
      <c r="AD88" s="105" t="e">
        <f t="shared" si="67"/>
        <v>#N/A</v>
      </c>
      <c r="AE88" s="135" t="e">
        <f t="shared" si="68"/>
        <v>#DIV/0!</v>
      </c>
      <c r="AF88" s="136" t="e">
        <f t="shared" si="69"/>
        <v>#VALUE!</v>
      </c>
      <c r="AG88" s="135" t="e">
        <f t="shared" si="70"/>
        <v>#DIV/0!</v>
      </c>
      <c r="AH88" s="117" t="e">
        <f t="shared" si="71"/>
        <v>#DIV/0!</v>
      </c>
      <c r="AI88" s="108" t="e">
        <f t="shared" si="72"/>
        <v>#DIV/0!</v>
      </c>
      <c r="AJ88" s="108" t="e">
        <f t="shared" si="73"/>
        <v>#DIV/0!</v>
      </c>
      <c r="AK88" s="108" t="e">
        <f t="shared" si="74"/>
        <v>#DIV/0!</v>
      </c>
      <c r="AL88" s="130" t="e">
        <f t="shared" si="75"/>
        <v>#DIV/0!</v>
      </c>
      <c r="AM88" s="130" t="e">
        <f t="shared" si="76"/>
        <v>#DIV/0!</v>
      </c>
      <c r="AN88" s="133" t="e">
        <f t="shared" si="77"/>
        <v>#DIV/0!</v>
      </c>
      <c r="AO88" s="133" t="e">
        <f t="shared" si="78"/>
        <v>#DIV/0!</v>
      </c>
      <c r="AP88" s="130" t="e">
        <f t="shared" si="79"/>
        <v>#DIV/0!</v>
      </c>
      <c r="AQ88" s="131" t="e">
        <f t="shared" si="80"/>
        <v>#DIV/0!</v>
      </c>
      <c r="AR88" s="134" t="e">
        <f t="shared" si="81"/>
        <v>#DIV/0!</v>
      </c>
      <c r="AS88" s="134" t="e">
        <f t="shared" si="82"/>
        <v>#DIV/0!</v>
      </c>
      <c r="AU88" s="129" t="e">
        <f t="shared" si="83"/>
        <v>#DIV/0!</v>
      </c>
      <c r="AV88" s="131" t="e">
        <f t="shared" si="84"/>
        <v>#DIV/0!</v>
      </c>
      <c r="AW88" s="132"/>
      <c r="AX88" s="131"/>
      <c r="AY88" s="131"/>
      <c r="AZ88" s="131"/>
      <c r="BD88" s="195" t="e">
        <f t="shared" si="85"/>
        <v>#VALUE!</v>
      </c>
      <c r="BE88" s="118" t="e">
        <f t="shared" si="86"/>
        <v>#DIV/0!</v>
      </c>
      <c r="BL88" s="194"/>
      <c r="BM88" s="194"/>
      <c r="BN88" s="194"/>
      <c r="BO88" s="194"/>
    </row>
    <row r="89" spans="1:67" ht="32.25" customHeight="1">
      <c r="A89" s="80"/>
      <c r="B89" s="258"/>
      <c r="C89" s="254"/>
      <c r="D89" s="71"/>
      <c r="E89" s="261" t="str">
        <f>IFERROR(INDEX((科目別集計!$B$27:$C$36),MATCH(F89,科目別集計!$C$27:$C$36,0),1),"")</f>
        <v/>
      </c>
      <c r="F89" s="71"/>
      <c r="G89" s="68"/>
      <c r="H89" s="234"/>
      <c r="I89" s="235"/>
      <c r="J89" s="233"/>
      <c r="K89" s="173" t="str">
        <f t="shared" si="57"/>
        <v/>
      </c>
      <c r="L89" s="66"/>
      <c r="M89" s="91">
        <f t="shared" si="58"/>
        <v>0</v>
      </c>
      <c r="N89" s="81">
        <f t="shared" si="59"/>
        <v>0</v>
      </c>
      <c r="O89" s="173">
        <f t="shared" si="60"/>
        <v>0</v>
      </c>
      <c r="P89" s="91">
        <f t="shared" si="56"/>
        <v>0</v>
      </c>
      <c r="Q89" s="260"/>
      <c r="R89" s="88"/>
      <c r="S89" s="72"/>
      <c r="T89" s="72">
        <f>IFERROR(VLOOKUP(F89,科目別集計!C$5:F$42,4,0),0)</f>
        <v>0</v>
      </c>
      <c r="U89" s="106">
        <f t="shared" si="61"/>
        <v>3</v>
      </c>
      <c r="V89" s="72" t="e">
        <f t="shared" si="62"/>
        <v>#VALUE!</v>
      </c>
      <c r="W89" s="109" t="e">
        <f t="shared" si="63"/>
        <v>#DIV/0!</v>
      </c>
      <c r="X89" s="109" t="e">
        <f t="shared" si="64"/>
        <v>#DIV/0!</v>
      </c>
      <c r="Y89" s="105" t="e">
        <f>VLOOKUP($J89,ritsu!$L$5:$N$53,2,FALSE)</f>
        <v>#N/A</v>
      </c>
      <c r="Z89" s="105" t="e">
        <f>VLOOKUP($J89,ritsu!$L$5:$N$53,3,FALSE)</f>
        <v>#N/A</v>
      </c>
      <c r="AB89" s="105" t="e">
        <f t="shared" si="65"/>
        <v>#N/A</v>
      </c>
      <c r="AC89" s="107" t="e">
        <f t="shared" si="66"/>
        <v>#N/A</v>
      </c>
      <c r="AD89" s="105" t="e">
        <f t="shared" si="67"/>
        <v>#N/A</v>
      </c>
      <c r="AE89" s="135" t="e">
        <f t="shared" si="68"/>
        <v>#DIV/0!</v>
      </c>
      <c r="AF89" s="136" t="e">
        <f t="shared" si="69"/>
        <v>#VALUE!</v>
      </c>
      <c r="AG89" s="135" t="e">
        <f t="shared" si="70"/>
        <v>#DIV/0!</v>
      </c>
      <c r="AH89" s="117" t="e">
        <f t="shared" si="71"/>
        <v>#DIV/0!</v>
      </c>
      <c r="AI89" s="108" t="e">
        <f t="shared" si="72"/>
        <v>#DIV/0!</v>
      </c>
      <c r="AJ89" s="108" t="e">
        <f t="shared" si="73"/>
        <v>#DIV/0!</v>
      </c>
      <c r="AK89" s="108" t="e">
        <f t="shared" si="74"/>
        <v>#DIV/0!</v>
      </c>
      <c r="AL89" s="130" t="e">
        <f t="shared" si="75"/>
        <v>#DIV/0!</v>
      </c>
      <c r="AM89" s="130" t="e">
        <f t="shared" si="76"/>
        <v>#DIV/0!</v>
      </c>
      <c r="AN89" s="133" t="e">
        <f t="shared" si="77"/>
        <v>#DIV/0!</v>
      </c>
      <c r="AO89" s="133" t="e">
        <f t="shared" si="78"/>
        <v>#DIV/0!</v>
      </c>
      <c r="AP89" s="130" t="e">
        <f t="shared" si="79"/>
        <v>#DIV/0!</v>
      </c>
      <c r="AQ89" s="131" t="e">
        <f t="shared" si="80"/>
        <v>#DIV/0!</v>
      </c>
      <c r="AR89" s="134" t="e">
        <f t="shared" si="81"/>
        <v>#DIV/0!</v>
      </c>
      <c r="AS89" s="134" t="e">
        <f t="shared" si="82"/>
        <v>#DIV/0!</v>
      </c>
      <c r="AU89" s="129" t="e">
        <f t="shared" si="83"/>
        <v>#DIV/0!</v>
      </c>
      <c r="AV89" s="131" t="e">
        <f t="shared" si="84"/>
        <v>#DIV/0!</v>
      </c>
      <c r="AW89" s="132"/>
      <c r="AX89" s="131"/>
      <c r="AY89" s="131"/>
      <c r="AZ89" s="131"/>
      <c r="BD89" s="195" t="e">
        <f t="shared" si="85"/>
        <v>#VALUE!</v>
      </c>
      <c r="BE89" s="118" t="e">
        <f t="shared" si="86"/>
        <v>#DIV/0!</v>
      </c>
      <c r="BL89" s="194"/>
      <c r="BM89" s="194"/>
      <c r="BN89" s="194"/>
      <c r="BO89" s="194"/>
    </row>
    <row r="90" spans="1:67" ht="32.25" customHeight="1">
      <c r="A90" s="80"/>
      <c r="B90" s="258"/>
      <c r="C90" s="254"/>
      <c r="D90" s="71"/>
      <c r="E90" s="261" t="str">
        <f>IFERROR(INDEX((科目別集計!$B$27:$C$36),MATCH(F90,科目別集計!$C$27:$C$36,0),1),"")</f>
        <v/>
      </c>
      <c r="F90" s="71"/>
      <c r="G90" s="68"/>
      <c r="H90" s="234"/>
      <c r="I90" s="235"/>
      <c r="J90" s="233"/>
      <c r="K90" s="173" t="str">
        <f t="shared" si="57"/>
        <v/>
      </c>
      <c r="L90" s="66"/>
      <c r="M90" s="91">
        <f t="shared" si="58"/>
        <v>0</v>
      </c>
      <c r="N90" s="81">
        <f t="shared" si="59"/>
        <v>0</v>
      </c>
      <c r="O90" s="173">
        <f t="shared" si="60"/>
        <v>0</v>
      </c>
      <c r="P90" s="91">
        <f t="shared" si="56"/>
        <v>0</v>
      </c>
      <c r="Q90" s="260"/>
      <c r="R90" s="88"/>
      <c r="S90" s="72"/>
      <c r="T90" s="72">
        <f>IFERROR(VLOOKUP(F90,科目別集計!C$5:F$42,4,0),0)</f>
        <v>0</v>
      </c>
      <c r="U90" s="106">
        <f t="shared" si="61"/>
        <v>3</v>
      </c>
      <c r="V90" s="72" t="e">
        <f t="shared" si="62"/>
        <v>#VALUE!</v>
      </c>
      <c r="W90" s="109" t="e">
        <f t="shared" si="63"/>
        <v>#DIV/0!</v>
      </c>
      <c r="X90" s="109" t="e">
        <f t="shared" si="64"/>
        <v>#DIV/0!</v>
      </c>
      <c r="Y90" s="105" t="e">
        <f>VLOOKUP($J90,ritsu!$L$5:$N$53,2,FALSE)</f>
        <v>#N/A</v>
      </c>
      <c r="Z90" s="105" t="e">
        <f>VLOOKUP($J90,ritsu!$L$5:$N$53,3,FALSE)</f>
        <v>#N/A</v>
      </c>
      <c r="AB90" s="105" t="e">
        <f t="shared" si="65"/>
        <v>#N/A</v>
      </c>
      <c r="AC90" s="107" t="e">
        <f t="shared" si="66"/>
        <v>#N/A</v>
      </c>
      <c r="AD90" s="105" t="e">
        <f t="shared" si="67"/>
        <v>#N/A</v>
      </c>
      <c r="AE90" s="135" t="e">
        <f t="shared" si="68"/>
        <v>#DIV/0!</v>
      </c>
      <c r="AF90" s="136" t="e">
        <f t="shared" si="69"/>
        <v>#VALUE!</v>
      </c>
      <c r="AG90" s="135" t="e">
        <f t="shared" si="70"/>
        <v>#DIV/0!</v>
      </c>
      <c r="AH90" s="117" t="e">
        <f t="shared" si="71"/>
        <v>#DIV/0!</v>
      </c>
      <c r="AI90" s="108" t="e">
        <f t="shared" si="72"/>
        <v>#DIV/0!</v>
      </c>
      <c r="AJ90" s="108" t="e">
        <f t="shared" si="73"/>
        <v>#DIV/0!</v>
      </c>
      <c r="AK90" s="108" t="e">
        <f t="shared" si="74"/>
        <v>#DIV/0!</v>
      </c>
      <c r="AL90" s="130" t="e">
        <f t="shared" si="75"/>
        <v>#DIV/0!</v>
      </c>
      <c r="AM90" s="130" t="e">
        <f t="shared" si="76"/>
        <v>#DIV/0!</v>
      </c>
      <c r="AN90" s="133" t="e">
        <f t="shared" si="77"/>
        <v>#DIV/0!</v>
      </c>
      <c r="AO90" s="133" t="e">
        <f t="shared" si="78"/>
        <v>#DIV/0!</v>
      </c>
      <c r="AP90" s="130" t="e">
        <f t="shared" si="79"/>
        <v>#DIV/0!</v>
      </c>
      <c r="AQ90" s="131" t="e">
        <f t="shared" si="80"/>
        <v>#DIV/0!</v>
      </c>
      <c r="AR90" s="134" t="e">
        <f t="shared" si="81"/>
        <v>#DIV/0!</v>
      </c>
      <c r="AS90" s="134" t="e">
        <f t="shared" si="82"/>
        <v>#DIV/0!</v>
      </c>
      <c r="AU90" s="129" t="e">
        <f t="shared" si="83"/>
        <v>#DIV/0!</v>
      </c>
      <c r="AV90" s="131" t="e">
        <f t="shared" si="84"/>
        <v>#DIV/0!</v>
      </c>
      <c r="AW90" s="132"/>
      <c r="AX90" s="131"/>
      <c r="AY90" s="131"/>
      <c r="AZ90" s="131"/>
      <c r="BD90" s="195" t="e">
        <f t="shared" si="85"/>
        <v>#VALUE!</v>
      </c>
      <c r="BE90" s="118" t="e">
        <f t="shared" si="86"/>
        <v>#DIV/0!</v>
      </c>
      <c r="BL90" s="194"/>
      <c r="BM90" s="194"/>
      <c r="BN90" s="194"/>
      <c r="BO90" s="194"/>
    </row>
    <row r="91" spans="1:67" ht="32.25" customHeight="1">
      <c r="A91" s="80"/>
      <c r="B91" s="258"/>
      <c r="C91" s="254"/>
      <c r="D91" s="71"/>
      <c r="E91" s="261" t="str">
        <f>IFERROR(INDEX((科目別集計!$B$27:$C$36),MATCH(F91,科目別集計!$C$27:$C$36,0),1),"")</f>
        <v/>
      </c>
      <c r="F91" s="71"/>
      <c r="G91" s="68"/>
      <c r="H91" s="234"/>
      <c r="I91" s="235"/>
      <c r="J91" s="233"/>
      <c r="K91" s="173" t="str">
        <f t="shared" si="57"/>
        <v/>
      </c>
      <c r="L91" s="66"/>
      <c r="M91" s="91">
        <f t="shared" si="58"/>
        <v>0</v>
      </c>
      <c r="N91" s="81">
        <f t="shared" si="59"/>
        <v>0</v>
      </c>
      <c r="O91" s="173">
        <f t="shared" si="60"/>
        <v>0</v>
      </c>
      <c r="P91" s="91">
        <f t="shared" si="56"/>
        <v>0</v>
      </c>
      <c r="Q91" s="260"/>
      <c r="R91" s="88"/>
      <c r="S91" s="72"/>
      <c r="T91" s="72">
        <f>IFERROR(VLOOKUP(F91,科目別集計!C$5:F$42,4,0),0)</f>
        <v>0</v>
      </c>
      <c r="U91" s="106">
        <f t="shared" si="61"/>
        <v>3</v>
      </c>
      <c r="V91" s="72" t="e">
        <f t="shared" si="62"/>
        <v>#VALUE!</v>
      </c>
      <c r="W91" s="109" t="e">
        <f t="shared" si="63"/>
        <v>#DIV/0!</v>
      </c>
      <c r="X91" s="109" t="e">
        <f t="shared" si="64"/>
        <v>#DIV/0!</v>
      </c>
      <c r="Y91" s="105" t="e">
        <f>VLOOKUP($J91,ritsu!$L$5:$N$53,2,FALSE)</f>
        <v>#N/A</v>
      </c>
      <c r="Z91" s="105" t="e">
        <f>VLOOKUP($J91,ritsu!$L$5:$N$53,3,FALSE)</f>
        <v>#N/A</v>
      </c>
      <c r="AB91" s="105" t="e">
        <f t="shared" si="65"/>
        <v>#N/A</v>
      </c>
      <c r="AC91" s="107" t="e">
        <f t="shared" si="66"/>
        <v>#N/A</v>
      </c>
      <c r="AD91" s="105" t="e">
        <f t="shared" si="67"/>
        <v>#N/A</v>
      </c>
      <c r="AE91" s="135" t="e">
        <f t="shared" si="68"/>
        <v>#DIV/0!</v>
      </c>
      <c r="AF91" s="136" t="e">
        <f t="shared" si="69"/>
        <v>#VALUE!</v>
      </c>
      <c r="AG91" s="135" t="e">
        <f t="shared" si="70"/>
        <v>#DIV/0!</v>
      </c>
      <c r="AH91" s="117" t="e">
        <f t="shared" si="71"/>
        <v>#DIV/0!</v>
      </c>
      <c r="AI91" s="108" t="e">
        <f t="shared" si="72"/>
        <v>#DIV/0!</v>
      </c>
      <c r="AJ91" s="108" t="e">
        <f t="shared" si="73"/>
        <v>#DIV/0!</v>
      </c>
      <c r="AK91" s="108" t="e">
        <f t="shared" si="74"/>
        <v>#DIV/0!</v>
      </c>
      <c r="AL91" s="130" t="e">
        <f t="shared" si="75"/>
        <v>#DIV/0!</v>
      </c>
      <c r="AM91" s="130" t="e">
        <f t="shared" si="76"/>
        <v>#DIV/0!</v>
      </c>
      <c r="AN91" s="133" t="e">
        <f t="shared" si="77"/>
        <v>#DIV/0!</v>
      </c>
      <c r="AO91" s="133" t="e">
        <f t="shared" si="78"/>
        <v>#DIV/0!</v>
      </c>
      <c r="AP91" s="130" t="e">
        <f t="shared" si="79"/>
        <v>#DIV/0!</v>
      </c>
      <c r="AQ91" s="131" t="e">
        <f t="shared" si="80"/>
        <v>#DIV/0!</v>
      </c>
      <c r="AR91" s="134" t="e">
        <f t="shared" si="81"/>
        <v>#DIV/0!</v>
      </c>
      <c r="AS91" s="134" t="e">
        <f t="shared" si="82"/>
        <v>#DIV/0!</v>
      </c>
      <c r="AU91" s="129" t="e">
        <f t="shared" si="83"/>
        <v>#DIV/0!</v>
      </c>
      <c r="AV91" s="131" t="e">
        <f t="shared" si="84"/>
        <v>#DIV/0!</v>
      </c>
      <c r="AW91" s="132"/>
      <c r="AX91" s="131"/>
      <c r="AY91" s="131"/>
      <c r="AZ91" s="131"/>
      <c r="BD91" s="195" t="e">
        <f t="shared" si="85"/>
        <v>#VALUE!</v>
      </c>
      <c r="BE91" s="118" t="e">
        <f t="shared" si="86"/>
        <v>#DIV/0!</v>
      </c>
      <c r="BL91" s="194"/>
      <c r="BM91" s="194"/>
      <c r="BN91" s="194"/>
      <c r="BO91" s="194"/>
    </row>
    <row r="92" spans="1:67" ht="32.25" customHeight="1">
      <c r="A92" s="80"/>
      <c r="B92" s="258"/>
      <c r="C92" s="254"/>
      <c r="D92" s="71"/>
      <c r="E92" s="261" t="str">
        <f>IFERROR(INDEX((科目別集計!$B$27:$C$36),MATCH(F92,科目別集計!$C$27:$C$36,0),1),"")</f>
        <v/>
      </c>
      <c r="F92" s="71"/>
      <c r="G92" s="68"/>
      <c r="H92" s="234"/>
      <c r="I92" s="235"/>
      <c r="J92" s="233"/>
      <c r="K92" s="173" t="str">
        <f t="shared" si="57"/>
        <v/>
      </c>
      <c r="L92" s="196"/>
      <c r="M92" s="91">
        <f t="shared" si="58"/>
        <v>0</v>
      </c>
      <c r="N92" s="81">
        <f t="shared" si="59"/>
        <v>0</v>
      </c>
      <c r="O92" s="173">
        <f t="shared" si="60"/>
        <v>0</v>
      </c>
      <c r="P92" s="91">
        <f t="shared" ref="P92" si="87">L92-O92</f>
        <v>0</v>
      </c>
      <c r="Q92" s="260"/>
      <c r="R92" s="88"/>
      <c r="S92" s="72"/>
      <c r="T92" s="72">
        <f>IFERROR(VLOOKUP(F92,科目別集計!C$5:F$42,4,0),0)</f>
        <v>0</v>
      </c>
      <c r="U92" s="106">
        <f t="shared" si="61"/>
        <v>3</v>
      </c>
      <c r="V92" s="72" t="e">
        <f t="shared" si="62"/>
        <v>#VALUE!</v>
      </c>
      <c r="W92" s="109" t="e">
        <f t="shared" si="63"/>
        <v>#DIV/0!</v>
      </c>
      <c r="X92" s="109" t="e">
        <f t="shared" si="64"/>
        <v>#DIV/0!</v>
      </c>
      <c r="Y92" s="105" t="e">
        <f>VLOOKUP($J92,ritsu!$L$5:$N$53,2,FALSE)</f>
        <v>#N/A</v>
      </c>
      <c r="Z92" s="105" t="e">
        <f>VLOOKUP($J92,ritsu!$L$5:$N$53,3,FALSE)</f>
        <v>#N/A</v>
      </c>
      <c r="AB92" s="105" t="e">
        <f t="shared" si="65"/>
        <v>#N/A</v>
      </c>
      <c r="AC92" s="107" t="e">
        <f t="shared" si="66"/>
        <v>#N/A</v>
      </c>
      <c r="AD92" s="105" t="e">
        <f t="shared" si="67"/>
        <v>#N/A</v>
      </c>
      <c r="AE92" s="135" t="e">
        <f t="shared" si="68"/>
        <v>#DIV/0!</v>
      </c>
      <c r="AF92" s="136" t="e">
        <f t="shared" si="69"/>
        <v>#VALUE!</v>
      </c>
      <c r="AG92" s="135" t="e">
        <f t="shared" si="70"/>
        <v>#DIV/0!</v>
      </c>
      <c r="AH92" s="117" t="e">
        <f t="shared" si="71"/>
        <v>#DIV/0!</v>
      </c>
      <c r="AI92" s="108" t="e">
        <f t="shared" si="72"/>
        <v>#DIV/0!</v>
      </c>
      <c r="AJ92" s="108" t="e">
        <f t="shared" si="73"/>
        <v>#DIV/0!</v>
      </c>
      <c r="AK92" s="108" t="e">
        <f t="shared" si="74"/>
        <v>#DIV/0!</v>
      </c>
      <c r="AL92" s="130" t="e">
        <f t="shared" si="75"/>
        <v>#DIV/0!</v>
      </c>
      <c r="AM92" s="130" t="e">
        <f t="shared" si="76"/>
        <v>#DIV/0!</v>
      </c>
      <c r="AN92" s="133" t="e">
        <f t="shared" si="77"/>
        <v>#DIV/0!</v>
      </c>
      <c r="AO92" s="133" t="e">
        <f t="shared" si="78"/>
        <v>#DIV/0!</v>
      </c>
      <c r="AP92" s="130" t="e">
        <f t="shared" si="79"/>
        <v>#DIV/0!</v>
      </c>
      <c r="AQ92" s="131" t="e">
        <f t="shared" si="80"/>
        <v>#DIV/0!</v>
      </c>
      <c r="AR92" s="134" t="e">
        <f t="shared" si="81"/>
        <v>#DIV/0!</v>
      </c>
      <c r="AS92" s="134" t="e">
        <f t="shared" si="82"/>
        <v>#DIV/0!</v>
      </c>
      <c r="AU92" s="129" t="e">
        <f t="shared" si="83"/>
        <v>#DIV/0!</v>
      </c>
      <c r="AV92" s="131" t="e">
        <f t="shared" si="84"/>
        <v>#DIV/0!</v>
      </c>
      <c r="AW92" s="132"/>
      <c r="AX92" s="131"/>
      <c r="AY92" s="131"/>
      <c r="AZ92" s="131"/>
      <c r="BD92" s="195" t="e">
        <f t="shared" si="85"/>
        <v>#VALUE!</v>
      </c>
      <c r="BE92" s="118" t="e">
        <f t="shared" si="86"/>
        <v>#DIV/0!</v>
      </c>
      <c r="BL92" s="194"/>
      <c r="BM92" s="194"/>
      <c r="BN92" s="194"/>
      <c r="BO92" s="194"/>
    </row>
    <row r="93" spans="1:67" ht="32.25" customHeight="1">
      <c r="A93" s="80"/>
      <c r="B93" s="254"/>
      <c r="C93" s="255"/>
      <c r="D93" s="71"/>
      <c r="E93" s="261" t="str">
        <f>IFERROR(INDEX((科目別集計!$B$27:$C$36),MATCH(F93,科目別集計!$C$27:$C$36,0),1),"")</f>
        <v/>
      </c>
      <c r="F93" s="71"/>
      <c r="G93" s="68"/>
      <c r="H93" s="234"/>
      <c r="I93" s="234"/>
      <c r="J93" s="233"/>
      <c r="K93" s="173" t="str">
        <f t="shared" si="57"/>
        <v/>
      </c>
      <c r="L93" s="66"/>
      <c r="M93" s="91">
        <f t="shared" si="58"/>
        <v>0</v>
      </c>
      <c r="N93" s="81">
        <f t="shared" si="59"/>
        <v>0</v>
      </c>
      <c r="O93" s="173">
        <f t="shared" si="60"/>
        <v>0</v>
      </c>
      <c r="P93" s="91">
        <f t="shared" ref="P93:P97" si="88">L93-O93</f>
        <v>0</v>
      </c>
      <c r="Q93" s="260"/>
      <c r="R93" s="88"/>
      <c r="S93" s="72"/>
      <c r="T93" s="72">
        <f>IFERROR(VLOOKUP(F93,科目別集計!C$5:F$42,4,0),0)</f>
        <v>0</v>
      </c>
      <c r="U93" s="106">
        <f t="shared" si="61"/>
        <v>3</v>
      </c>
      <c r="V93" s="72" t="e">
        <f t="shared" si="62"/>
        <v>#VALUE!</v>
      </c>
      <c r="W93" s="109" t="e">
        <f t="shared" si="63"/>
        <v>#DIV/0!</v>
      </c>
      <c r="X93" s="109" t="e">
        <f t="shared" si="64"/>
        <v>#DIV/0!</v>
      </c>
      <c r="Y93" s="105" t="e">
        <f>VLOOKUP($J93,ritsu!$L$5:$N$53,2,FALSE)</f>
        <v>#N/A</v>
      </c>
      <c r="Z93" s="105" t="e">
        <f>VLOOKUP($J93,ritsu!$L$5:$N$53,3,FALSE)</f>
        <v>#N/A</v>
      </c>
      <c r="AB93" s="105" t="e">
        <f t="shared" si="65"/>
        <v>#N/A</v>
      </c>
      <c r="AC93" s="107" t="e">
        <f t="shared" si="66"/>
        <v>#N/A</v>
      </c>
      <c r="AD93" s="105" t="e">
        <f t="shared" si="67"/>
        <v>#N/A</v>
      </c>
      <c r="AE93" s="135" t="e">
        <f t="shared" si="68"/>
        <v>#DIV/0!</v>
      </c>
      <c r="AF93" s="136" t="e">
        <f t="shared" si="69"/>
        <v>#VALUE!</v>
      </c>
      <c r="AG93" s="135" t="e">
        <f t="shared" si="70"/>
        <v>#DIV/0!</v>
      </c>
      <c r="AH93" s="117" t="e">
        <f t="shared" si="71"/>
        <v>#DIV/0!</v>
      </c>
      <c r="AI93" s="108" t="e">
        <f t="shared" si="72"/>
        <v>#DIV/0!</v>
      </c>
      <c r="AJ93" s="108" t="e">
        <f t="shared" si="73"/>
        <v>#DIV/0!</v>
      </c>
      <c r="AK93" s="108" t="e">
        <f t="shared" si="74"/>
        <v>#DIV/0!</v>
      </c>
      <c r="AL93" s="130" t="e">
        <f t="shared" si="75"/>
        <v>#DIV/0!</v>
      </c>
      <c r="AM93" s="130" t="e">
        <f t="shared" si="76"/>
        <v>#DIV/0!</v>
      </c>
      <c r="AN93" s="133" t="e">
        <f t="shared" si="77"/>
        <v>#DIV/0!</v>
      </c>
      <c r="AO93" s="133" t="e">
        <f t="shared" si="78"/>
        <v>#DIV/0!</v>
      </c>
      <c r="AP93" s="130" t="e">
        <f t="shared" si="79"/>
        <v>#DIV/0!</v>
      </c>
      <c r="AQ93" s="131" t="e">
        <f t="shared" si="80"/>
        <v>#DIV/0!</v>
      </c>
      <c r="AR93" s="134" t="e">
        <f t="shared" si="81"/>
        <v>#DIV/0!</v>
      </c>
      <c r="AS93" s="134" t="e">
        <f t="shared" si="82"/>
        <v>#DIV/0!</v>
      </c>
      <c r="AU93" s="129" t="e">
        <f t="shared" si="83"/>
        <v>#DIV/0!</v>
      </c>
      <c r="AV93" s="131" t="e">
        <f t="shared" si="84"/>
        <v>#DIV/0!</v>
      </c>
      <c r="AW93" s="132"/>
      <c r="AX93" s="131"/>
      <c r="AY93" s="131"/>
      <c r="AZ93" s="131"/>
      <c r="BD93" s="195" t="e">
        <f t="shared" si="85"/>
        <v>#VALUE!</v>
      </c>
      <c r="BE93" s="118" t="e">
        <f t="shared" si="86"/>
        <v>#DIV/0!</v>
      </c>
      <c r="BL93" s="194"/>
      <c r="BM93" s="194"/>
      <c r="BN93" s="194"/>
      <c r="BO93" s="194"/>
    </row>
    <row r="94" spans="1:67" ht="32.25" customHeight="1">
      <c r="A94" s="80"/>
      <c r="B94" s="254"/>
      <c r="C94" s="255"/>
      <c r="D94" s="71"/>
      <c r="E94" s="261" t="str">
        <f>IFERROR(INDEX((科目別集計!$B$27:$C$36),MATCH(F94,科目別集計!$C$27:$C$36,0),1),"")</f>
        <v/>
      </c>
      <c r="F94" s="71"/>
      <c r="G94" s="68"/>
      <c r="H94" s="234"/>
      <c r="I94" s="234"/>
      <c r="J94" s="233"/>
      <c r="K94" s="173" t="str">
        <f t="shared" si="57"/>
        <v/>
      </c>
      <c r="L94" s="66"/>
      <c r="M94" s="91">
        <f t="shared" si="58"/>
        <v>0</v>
      </c>
      <c r="N94" s="81">
        <f t="shared" si="59"/>
        <v>0</v>
      </c>
      <c r="O94" s="173">
        <f t="shared" si="60"/>
        <v>0</v>
      </c>
      <c r="P94" s="91">
        <f t="shared" si="88"/>
        <v>0</v>
      </c>
      <c r="Q94" s="260"/>
      <c r="R94" s="88"/>
      <c r="S94" s="72"/>
      <c r="T94" s="72">
        <f>IFERROR(VLOOKUP(F94,科目別集計!C$5:F$42,4,0),0)</f>
        <v>0</v>
      </c>
      <c r="U94" s="106">
        <f t="shared" si="61"/>
        <v>3</v>
      </c>
      <c r="V94" s="72" t="e">
        <f t="shared" si="62"/>
        <v>#VALUE!</v>
      </c>
      <c r="W94" s="109" t="e">
        <f t="shared" si="63"/>
        <v>#DIV/0!</v>
      </c>
      <c r="X94" s="109" t="e">
        <f t="shared" si="64"/>
        <v>#DIV/0!</v>
      </c>
      <c r="Y94" s="105" t="e">
        <f>VLOOKUP($J94,ritsu!$L$5:$N$53,2,FALSE)</f>
        <v>#N/A</v>
      </c>
      <c r="Z94" s="105" t="e">
        <f>VLOOKUP($J94,ritsu!$L$5:$N$53,3,FALSE)</f>
        <v>#N/A</v>
      </c>
      <c r="AB94" s="105" t="e">
        <f t="shared" si="65"/>
        <v>#N/A</v>
      </c>
      <c r="AC94" s="107" t="e">
        <f t="shared" si="66"/>
        <v>#N/A</v>
      </c>
      <c r="AD94" s="105" t="e">
        <f t="shared" si="67"/>
        <v>#N/A</v>
      </c>
      <c r="AE94" s="135" t="e">
        <f t="shared" si="68"/>
        <v>#DIV/0!</v>
      </c>
      <c r="AF94" s="136" t="e">
        <f t="shared" si="69"/>
        <v>#VALUE!</v>
      </c>
      <c r="AG94" s="135" t="e">
        <f t="shared" si="70"/>
        <v>#DIV/0!</v>
      </c>
      <c r="AH94" s="117" t="e">
        <f t="shared" si="71"/>
        <v>#DIV/0!</v>
      </c>
      <c r="AI94" s="108" t="e">
        <f t="shared" si="72"/>
        <v>#DIV/0!</v>
      </c>
      <c r="AJ94" s="108" t="e">
        <f t="shared" si="73"/>
        <v>#DIV/0!</v>
      </c>
      <c r="AK94" s="108" t="e">
        <f t="shared" si="74"/>
        <v>#DIV/0!</v>
      </c>
      <c r="AL94" s="130" t="e">
        <f t="shared" si="75"/>
        <v>#DIV/0!</v>
      </c>
      <c r="AM94" s="130" t="e">
        <f t="shared" si="76"/>
        <v>#DIV/0!</v>
      </c>
      <c r="AN94" s="133" t="e">
        <f t="shared" si="77"/>
        <v>#DIV/0!</v>
      </c>
      <c r="AO94" s="133" t="e">
        <f t="shared" si="78"/>
        <v>#DIV/0!</v>
      </c>
      <c r="AP94" s="130" t="e">
        <f t="shared" si="79"/>
        <v>#DIV/0!</v>
      </c>
      <c r="AQ94" s="131" t="e">
        <f t="shared" si="80"/>
        <v>#DIV/0!</v>
      </c>
      <c r="AR94" s="134" t="e">
        <f t="shared" si="81"/>
        <v>#DIV/0!</v>
      </c>
      <c r="AS94" s="134" t="e">
        <f t="shared" si="82"/>
        <v>#DIV/0!</v>
      </c>
      <c r="AU94" s="129" t="e">
        <f t="shared" si="83"/>
        <v>#DIV/0!</v>
      </c>
      <c r="AV94" s="131" t="e">
        <f t="shared" si="84"/>
        <v>#DIV/0!</v>
      </c>
      <c r="AW94" s="132"/>
      <c r="AX94" s="131"/>
      <c r="AY94" s="131"/>
      <c r="AZ94" s="131"/>
      <c r="BD94" s="195" t="e">
        <f t="shared" si="85"/>
        <v>#VALUE!</v>
      </c>
      <c r="BE94" s="118" t="e">
        <f t="shared" si="86"/>
        <v>#DIV/0!</v>
      </c>
      <c r="BL94" s="194"/>
      <c r="BM94" s="194"/>
      <c r="BN94" s="194"/>
      <c r="BO94" s="194"/>
    </row>
    <row r="95" spans="1:67" ht="32.25" customHeight="1">
      <c r="A95" s="80"/>
      <c r="B95" s="254"/>
      <c r="C95" s="255"/>
      <c r="D95" s="71"/>
      <c r="E95" s="261" t="str">
        <f>IFERROR(INDEX((科目別集計!$B$27:$C$36),MATCH(F95,科目別集計!$C$27:$C$36,0),1),"")</f>
        <v/>
      </c>
      <c r="F95" s="71"/>
      <c r="G95" s="68"/>
      <c r="H95" s="234"/>
      <c r="I95" s="234"/>
      <c r="J95" s="233"/>
      <c r="K95" s="173" t="str">
        <f t="shared" si="57"/>
        <v/>
      </c>
      <c r="L95" s="66"/>
      <c r="M95" s="91">
        <f t="shared" si="58"/>
        <v>0</v>
      </c>
      <c r="N95" s="81">
        <f t="shared" si="59"/>
        <v>0</v>
      </c>
      <c r="O95" s="173">
        <f t="shared" si="60"/>
        <v>0</v>
      </c>
      <c r="P95" s="91">
        <f t="shared" si="88"/>
        <v>0</v>
      </c>
      <c r="Q95" s="260"/>
      <c r="R95" s="88"/>
      <c r="S95" s="72"/>
      <c r="T95" s="72">
        <f>IFERROR(VLOOKUP(F95,科目別集計!C$5:F$42,4,0),0)</f>
        <v>0</v>
      </c>
      <c r="U95" s="106">
        <f t="shared" si="61"/>
        <v>3</v>
      </c>
      <c r="V95" s="72" t="e">
        <f t="shared" si="62"/>
        <v>#VALUE!</v>
      </c>
      <c r="W95" s="109" t="e">
        <f t="shared" si="63"/>
        <v>#DIV/0!</v>
      </c>
      <c r="X95" s="109" t="e">
        <f t="shared" si="64"/>
        <v>#DIV/0!</v>
      </c>
      <c r="Y95" s="105" t="e">
        <f>VLOOKUP($J95,ritsu!$L$5:$N$53,2,FALSE)</f>
        <v>#N/A</v>
      </c>
      <c r="Z95" s="105" t="e">
        <f>VLOOKUP($J95,ritsu!$L$5:$N$53,3,FALSE)</f>
        <v>#N/A</v>
      </c>
      <c r="AB95" s="105" t="e">
        <f t="shared" si="65"/>
        <v>#N/A</v>
      </c>
      <c r="AC95" s="107" t="e">
        <f t="shared" si="66"/>
        <v>#N/A</v>
      </c>
      <c r="AD95" s="105" t="e">
        <f t="shared" si="67"/>
        <v>#N/A</v>
      </c>
      <c r="AE95" s="135" t="e">
        <f t="shared" si="68"/>
        <v>#DIV/0!</v>
      </c>
      <c r="AF95" s="136" t="e">
        <f t="shared" si="69"/>
        <v>#VALUE!</v>
      </c>
      <c r="AG95" s="135" t="e">
        <f t="shared" si="70"/>
        <v>#DIV/0!</v>
      </c>
      <c r="AH95" s="117" t="e">
        <f t="shared" si="71"/>
        <v>#DIV/0!</v>
      </c>
      <c r="AI95" s="108" t="e">
        <f t="shared" si="72"/>
        <v>#DIV/0!</v>
      </c>
      <c r="AJ95" s="108" t="e">
        <f t="shared" si="73"/>
        <v>#DIV/0!</v>
      </c>
      <c r="AK95" s="108" t="e">
        <f t="shared" si="74"/>
        <v>#DIV/0!</v>
      </c>
      <c r="AL95" s="130" t="e">
        <f t="shared" si="75"/>
        <v>#DIV/0!</v>
      </c>
      <c r="AM95" s="130" t="e">
        <f t="shared" si="76"/>
        <v>#DIV/0!</v>
      </c>
      <c r="AN95" s="133" t="e">
        <f t="shared" si="77"/>
        <v>#DIV/0!</v>
      </c>
      <c r="AO95" s="133" t="e">
        <f t="shared" si="78"/>
        <v>#DIV/0!</v>
      </c>
      <c r="AP95" s="130" t="e">
        <f t="shared" si="79"/>
        <v>#DIV/0!</v>
      </c>
      <c r="AQ95" s="131" t="e">
        <f t="shared" si="80"/>
        <v>#DIV/0!</v>
      </c>
      <c r="AR95" s="134" t="e">
        <f t="shared" si="81"/>
        <v>#DIV/0!</v>
      </c>
      <c r="AS95" s="134" t="e">
        <f t="shared" si="82"/>
        <v>#DIV/0!</v>
      </c>
      <c r="AU95" s="129" t="e">
        <f t="shared" si="83"/>
        <v>#DIV/0!</v>
      </c>
      <c r="AV95" s="131" t="e">
        <f t="shared" si="84"/>
        <v>#DIV/0!</v>
      </c>
      <c r="AW95" s="132"/>
      <c r="AX95" s="131"/>
      <c r="AY95" s="131"/>
      <c r="AZ95" s="131"/>
      <c r="BD95" s="195" t="e">
        <f t="shared" si="85"/>
        <v>#VALUE!</v>
      </c>
      <c r="BE95" s="118" t="e">
        <f t="shared" si="86"/>
        <v>#DIV/0!</v>
      </c>
      <c r="BL95" s="194"/>
      <c r="BM95" s="194"/>
      <c r="BN95" s="194"/>
      <c r="BO95" s="194"/>
    </row>
    <row r="96" spans="1:67" ht="32.25" customHeight="1">
      <c r="A96" s="80"/>
      <c r="B96" s="254"/>
      <c r="C96" s="255"/>
      <c r="D96" s="71"/>
      <c r="E96" s="261" t="str">
        <f>IFERROR(INDEX((科目別集計!$B$27:$C$36),MATCH(F96,科目別集計!$C$27:$C$36,0),1),"")</f>
        <v/>
      </c>
      <c r="F96" s="71"/>
      <c r="G96" s="68"/>
      <c r="H96" s="234"/>
      <c r="I96" s="234"/>
      <c r="J96" s="233"/>
      <c r="K96" s="173" t="str">
        <f t="shared" si="57"/>
        <v/>
      </c>
      <c r="L96" s="66"/>
      <c r="M96" s="91">
        <f t="shared" si="58"/>
        <v>0</v>
      </c>
      <c r="N96" s="81">
        <f t="shared" si="59"/>
        <v>0</v>
      </c>
      <c r="O96" s="173">
        <f t="shared" si="60"/>
        <v>0</v>
      </c>
      <c r="P96" s="91">
        <f t="shared" si="88"/>
        <v>0</v>
      </c>
      <c r="Q96" s="260"/>
      <c r="R96" s="88"/>
      <c r="S96" s="72"/>
      <c r="T96" s="72">
        <f>IFERROR(VLOOKUP(F96,科目別集計!C$5:F$42,4,0),0)</f>
        <v>0</v>
      </c>
      <c r="U96" s="106">
        <f t="shared" si="61"/>
        <v>3</v>
      </c>
      <c r="V96" s="72" t="e">
        <f t="shared" si="62"/>
        <v>#VALUE!</v>
      </c>
      <c r="W96" s="109" t="e">
        <f t="shared" si="63"/>
        <v>#DIV/0!</v>
      </c>
      <c r="X96" s="109" t="e">
        <f t="shared" si="64"/>
        <v>#DIV/0!</v>
      </c>
      <c r="Y96" s="105" t="e">
        <f>VLOOKUP($J96,ritsu!$L$5:$N$53,2,FALSE)</f>
        <v>#N/A</v>
      </c>
      <c r="Z96" s="105" t="e">
        <f>VLOOKUP($J96,ritsu!$L$5:$N$53,3,FALSE)</f>
        <v>#N/A</v>
      </c>
      <c r="AB96" s="105" t="e">
        <f t="shared" si="65"/>
        <v>#N/A</v>
      </c>
      <c r="AC96" s="107" t="e">
        <f t="shared" si="66"/>
        <v>#N/A</v>
      </c>
      <c r="AD96" s="105" t="e">
        <f t="shared" si="67"/>
        <v>#N/A</v>
      </c>
      <c r="AE96" s="135" t="e">
        <f t="shared" si="68"/>
        <v>#DIV/0!</v>
      </c>
      <c r="AF96" s="136" t="e">
        <f t="shared" si="69"/>
        <v>#VALUE!</v>
      </c>
      <c r="AG96" s="135" t="e">
        <f t="shared" si="70"/>
        <v>#DIV/0!</v>
      </c>
      <c r="AH96" s="117" t="e">
        <f t="shared" si="71"/>
        <v>#DIV/0!</v>
      </c>
      <c r="AI96" s="108" t="e">
        <f t="shared" si="72"/>
        <v>#DIV/0!</v>
      </c>
      <c r="AJ96" s="108" t="e">
        <f t="shared" si="73"/>
        <v>#DIV/0!</v>
      </c>
      <c r="AK96" s="108" t="e">
        <f t="shared" si="74"/>
        <v>#DIV/0!</v>
      </c>
      <c r="AL96" s="130" t="e">
        <f t="shared" si="75"/>
        <v>#DIV/0!</v>
      </c>
      <c r="AM96" s="130" t="e">
        <f t="shared" si="76"/>
        <v>#DIV/0!</v>
      </c>
      <c r="AN96" s="133" t="e">
        <f t="shared" si="77"/>
        <v>#DIV/0!</v>
      </c>
      <c r="AO96" s="133" t="e">
        <f t="shared" si="78"/>
        <v>#DIV/0!</v>
      </c>
      <c r="AP96" s="130" t="e">
        <f t="shared" si="79"/>
        <v>#DIV/0!</v>
      </c>
      <c r="AQ96" s="131" t="e">
        <f t="shared" si="80"/>
        <v>#DIV/0!</v>
      </c>
      <c r="AR96" s="134" t="e">
        <f t="shared" si="81"/>
        <v>#DIV/0!</v>
      </c>
      <c r="AS96" s="134" t="e">
        <f t="shared" si="82"/>
        <v>#DIV/0!</v>
      </c>
      <c r="AU96" s="129" t="e">
        <f t="shared" si="83"/>
        <v>#DIV/0!</v>
      </c>
      <c r="AV96" s="131" t="e">
        <f t="shared" si="84"/>
        <v>#DIV/0!</v>
      </c>
      <c r="AW96" s="132"/>
      <c r="AX96" s="131"/>
      <c r="AY96" s="131"/>
      <c r="AZ96" s="131"/>
      <c r="BD96" s="195" t="e">
        <f t="shared" si="85"/>
        <v>#VALUE!</v>
      </c>
      <c r="BE96" s="118" t="e">
        <f t="shared" si="86"/>
        <v>#DIV/0!</v>
      </c>
      <c r="BL96" s="194"/>
      <c r="BM96" s="194"/>
      <c r="BN96" s="194"/>
      <c r="BO96" s="194"/>
    </row>
    <row r="97" spans="1:67" ht="32.25" customHeight="1" thickBot="1">
      <c r="A97" s="80"/>
      <c r="B97" s="256"/>
      <c r="C97" s="257"/>
      <c r="D97" s="71"/>
      <c r="E97" s="261" t="str">
        <f>IFERROR(INDEX((科目別集計!$B$27:$C$36),MATCH(F97,科目別集計!$C$27:$C$36,0),1),"")</f>
        <v/>
      </c>
      <c r="F97" s="71"/>
      <c r="G97" s="68"/>
      <c r="H97" s="234"/>
      <c r="I97" s="235"/>
      <c r="J97" s="233"/>
      <c r="K97" s="173" t="str">
        <f t="shared" si="57"/>
        <v/>
      </c>
      <c r="L97" s="66"/>
      <c r="M97" s="91">
        <f t="shared" si="58"/>
        <v>0</v>
      </c>
      <c r="N97" s="81">
        <f t="shared" si="59"/>
        <v>0</v>
      </c>
      <c r="O97" s="173">
        <f t="shared" si="60"/>
        <v>0</v>
      </c>
      <c r="P97" s="91">
        <f t="shared" si="88"/>
        <v>0</v>
      </c>
      <c r="Q97" s="260"/>
      <c r="R97" s="88"/>
      <c r="S97" s="72"/>
      <c r="T97" s="72">
        <f>IFERROR(VLOOKUP(F97,科目別集計!C$5:F$42,4,0),0)</f>
        <v>0</v>
      </c>
      <c r="U97" s="106">
        <f t="shared" si="61"/>
        <v>3</v>
      </c>
      <c r="V97" s="72" t="e">
        <f t="shared" si="62"/>
        <v>#VALUE!</v>
      </c>
      <c r="W97" s="109" t="e">
        <f t="shared" si="63"/>
        <v>#DIV/0!</v>
      </c>
      <c r="X97" s="109" t="e">
        <f t="shared" si="64"/>
        <v>#DIV/0!</v>
      </c>
      <c r="Y97" s="105" t="e">
        <f>VLOOKUP($J97,ritsu!$L$5:$N$53,2,FALSE)</f>
        <v>#N/A</v>
      </c>
      <c r="Z97" s="105" t="e">
        <f>VLOOKUP($J97,ritsu!$L$5:$N$53,3,FALSE)</f>
        <v>#N/A</v>
      </c>
      <c r="AB97" s="105" t="e">
        <f t="shared" si="65"/>
        <v>#N/A</v>
      </c>
      <c r="AC97" s="107" t="e">
        <f t="shared" si="66"/>
        <v>#N/A</v>
      </c>
      <c r="AD97" s="105" t="e">
        <f t="shared" si="67"/>
        <v>#N/A</v>
      </c>
      <c r="AE97" s="135" t="e">
        <f t="shared" si="68"/>
        <v>#DIV/0!</v>
      </c>
      <c r="AF97" s="136" t="e">
        <f t="shared" si="69"/>
        <v>#VALUE!</v>
      </c>
      <c r="AG97" s="135" t="e">
        <f t="shared" si="70"/>
        <v>#DIV/0!</v>
      </c>
      <c r="AH97" s="117" t="e">
        <f t="shared" si="71"/>
        <v>#DIV/0!</v>
      </c>
      <c r="AI97" s="108" t="e">
        <f t="shared" si="72"/>
        <v>#DIV/0!</v>
      </c>
      <c r="AJ97" s="108" t="e">
        <f t="shared" si="73"/>
        <v>#DIV/0!</v>
      </c>
      <c r="AK97" s="108" t="e">
        <f t="shared" si="74"/>
        <v>#DIV/0!</v>
      </c>
      <c r="AL97" s="130" t="e">
        <f t="shared" si="75"/>
        <v>#DIV/0!</v>
      </c>
      <c r="AM97" s="130" t="e">
        <f t="shared" si="76"/>
        <v>#DIV/0!</v>
      </c>
      <c r="AN97" s="133" t="e">
        <f t="shared" si="77"/>
        <v>#DIV/0!</v>
      </c>
      <c r="AO97" s="133" t="e">
        <f t="shared" si="78"/>
        <v>#DIV/0!</v>
      </c>
      <c r="AP97" s="130" t="e">
        <f t="shared" si="79"/>
        <v>#DIV/0!</v>
      </c>
      <c r="AQ97" s="131" t="e">
        <f t="shared" si="80"/>
        <v>#DIV/0!</v>
      </c>
      <c r="AR97" s="134" t="e">
        <f t="shared" si="81"/>
        <v>#DIV/0!</v>
      </c>
      <c r="AS97" s="134" t="e">
        <f t="shared" si="82"/>
        <v>#DIV/0!</v>
      </c>
      <c r="AU97" s="129" t="e">
        <f t="shared" si="83"/>
        <v>#DIV/0!</v>
      </c>
      <c r="AV97" s="131" t="e">
        <f t="shared" si="84"/>
        <v>#DIV/0!</v>
      </c>
      <c r="AW97" s="132"/>
      <c r="AX97" s="131"/>
      <c r="AY97" s="131"/>
      <c r="AZ97" s="131"/>
      <c r="BD97" s="195" t="e">
        <f t="shared" si="85"/>
        <v>#VALUE!</v>
      </c>
      <c r="BE97" s="118" t="e">
        <f t="shared" si="86"/>
        <v>#DIV/0!</v>
      </c>
      <c r="BL97" s="194"/>
      <c r="BM97" s="194"/>
      <c r="BN97" s="194"/>
      <c r="BO97" s="194"/>
    </row>
    <row r="98" spans="1:67" ht="46.5" customHeight="1" thickTop="1">
      <c r="A98" s="72"/>
      <c r="B98" s="82" t="s">
        <v>35</v>
      </c>
      <c r="C98" s="82"/>
      <c r="D98" s="82"/>
      <c r="E98" s="154"/>
      <c r="F98" s="155"/>
      <c r="G98" s="83"/>
      <c r="H98" s="96"/>
      <c r="I98" s="96"/>
      <c r="J98" s="124"/>
      <c r="K98" s="124"/>
      <c r="L98" s="125">
        <f>ROUNDDOWN(SUM(L6:L97),0)</f>
        <v>0</v>
      </c>
      <c r="M98" s="125"/>
      <c r="N98" s="127">
        <f>ROUNDDOWN(SUM(N6:N97),-1)</f>
        <v>0</v>
      </c>
      <c r="O98" s="84">
        <f>ROUNDDOWN(SUM(O6:O97),-1)</f>
        <v>0</v>
      </c>
      <c r="P98" s="84">
        <f>SUM(P6:P97)</f>
        <v>0</v>
      </c>
      <c r="Q98" s="126"/>
      <c r="R98" s="72"/>
      <c r="S98" s="72"/>
      <c r="T98" s="72"/>
      <c r="U98" s="72"/>
      <c r="V98" s="72"/>
      <c r="W98" s="72"/>
      <c r="X98" s="72"/>
    </row>
    <row r="99" spans="1:67" ht="24.75" customHeight="1">
      <c r="A99" s="72"/>
      <c r="B99" s="85"/>
      <c r="C99" s="72"/>
      <c r="D99" s="72"/>
      <c r="E99" s="72"/>
      <c r="F99" s="72"/>
      <c r="G99" s="72"/>
      <c r="H99" s="72"/>
      <c r="I99" s="72"/>
      <c r="J99" s="72"/>
      <c r="K99" s="72"/>
      <c r="L99" s="74"/>
      <c r="M99" s="74"/>
      <c r="N99" s="115"/>
      <c r="O99" s="72"/>
      <c r="P99" s="72"/>
      <c r="Q99" s="72"/>
      <c r="R99" s="72"/>
      <c r="S99" s="72"/>
      <c r="T99" s="72"/>
      <c r="U99" s="72"/>
      <c r="V99" s="72"/>
      <c r="W99" s="72"/>
      <c r="X99" s="72"/>
      <c r="AP99" s="130">
        <f t="shared" ref="AP99" si="89">IF(X99&lt;5,ROUNDUP((((L99-AQ99)-1)/5),0)*X99,ROUNDUP((((L99-AQ99)-1)/5),0)*4+ROUNDUP((((L99-AQ99)-1)/5),0)-1)</f>
        <v>0</v>
      </c>
    </row>
    <row r="100" spans="1:67" ht="36.75" customHeight="1">
      <c r="A100" s="72"/>
      <c r="B100" s="86"/>
      <c r="C100" s="72"/>
      <c r="D100" s="87"/>
      <c r="E100" s="87"/>
      <c r="F100" s="72"/>
      <c r="G100" s="72"/>
      <c r="H100" s="72"/>
      <c r="I100" s="72"/>
      <c r="J100" s="72"/>
      <c r="K100" s="72"/>
      <c r="L100" s="74"/>
      <c r="M100" s="74"/>
      <c r="N100" s="115"/>
      <c r="O100" s="279"/>
      <c r="P100" s="279"/>
      <c r="Q100" s="72"/>
      <c r="R100" s="72"/>
      <c r="S100" s="72"/>
      <c r="T100" s="72"/>
      <c r="U100" s="72"/>
      <c r="V100" s="72"/>
      <c r="W100" s="72"/>
      <c r="X100" s="72"/>
      <c r="AP100" s="90" t="s">
        <v>144</v>
      </c>
    </row>
    <row r="101" spans="1:67" ht="20.45" customHeight="1">
      <c r="A101" s="72"/>
      <c r="C101" s="72"/>
      <c r="D101" s="72"/>
      <c r="E101" s="72"/>
      <c r="F101" s="72"/>
      <c r="G101" s="95"/>
      <c r="H101" s="72"/>
      <c r="I101" s="72"/>
      <c r="J101" s="95"/>
      <c r="K101" s="95"/>
      <c r="L101" s="94"/>
      <c r="M101" s="138"/>
      <c r="N101" s="116"/>
      <c r="O101" s="95"/>
      <c r="P101" s="88"/>
      <c r="Q101" s="95"/>
      <c r="R101" s="88"/>
      <c r="S101" s="72"/>
      <c r="T101" s="72"/>
      <c r="U101" s="72"/>
      <c r="V101" s="72"/>
      <c r="W101" s="72"/>
      <c r="X101" s="72"/>
    </row>
    <row r="102" spans="1:67" ht="20.45" customHeight="1">
      <c r="A102" s="72"/>
      <c r="C102" s="72"/>
      <c r="D102" s="72"/>
      <c r="E102" s="72"/>
      <c r="F102" s="72"/>
      <c r="G102" s="72"/>
      <c r="H102" s="72"/>
      <c r="I102" s="72"/>
      <c r="J102" s="72"/>
      <c r="K102" s="72"/>
      <c r="L102" s="74"/>
      <c r="M102" s="137"/>
      <c r="N102" s="115"/>
      <c r="O102" s="72"/>
      <c r="P102" s="88"/>
      <c r="Q102" s="72"/>
      <c r="R102" s="88"/>
      <c r="S102" s="72"/>
      <c r="T102" s="72"/>
      <c r="U102" s="72"/>
      <c r="V102" s="72"/>
      <c r="W102" s="72"/>
      <c r="X102" s="72"/>
    </row>
    <row r="103" spans="1:67" ht="20.45" customHeight="1">
      <c r="A103" s="72"/>
      <c r="C103" s="72"/>
      <c r="D103" s="73"/>
      <c r="E103" s="72"/>
      <c r="F103" s="72"/>
      <c r="G103" s="72"/>
      <c r="H103" s="72"/>
      <c r="I103" s="88"/>
      <c r="J103" s="88"/>
      <c r="K103" s="88"/>
      <c r="L103" s="121"/>
      <c r="M103" s="121"/>
      <c r="N103" s="122"/>
      <c r="O103" s="88"/>
      <c r="P103" s="88"/>
      <c r="Q103" s="72"/>
      <c r="R103" s="88"/>
      <c r="S103" s="72"/>
      <c r="T103" s="72"/>
      <c r="U103" s="72"/>
      <c r="V103" s="72"/>
      <c r="W103" s="72"/>
      <c r="X103" s="72"/>
    </row>
    <row r="104" spans="1:67" ht="20.45" hidden="1" customHeight="1">
      <c r="A104" s="72"/>
      <c r="C104" s="72"/>
      <c r="D104" s="87" t="s">
        <v>606</v>
      </c>
      <c r="E104" s="72"/>
      <c r="F104" s="88"/>
      <c r="G104" s="88"/>
      <c r="H104" s="72"/>
      <c r="I104" s="88"/>
      <c r="J104" s="88"/>
      <c r="K104" s="88"/>
      <c r="L104" s="88"/>
      <c r="M104" s="88"/>
      <c r="N104" s="88"/>
      <c r="O104" s="88"/>
      <c r="P104" s="88"/>
      <c r="Q104" s="72"/>
      <c r="R104" s="72"/>
      <c r="S104" s="72"/>
      <c r="T104" s="72"/>
      <c r="U104" s="72"/>
      <c r="V104" s="72"/>
      <c r="W104" s="72"/>
      <c r="X104" s="72"/>
    </row>
    <row r="105" spans="1:67" ht="20.45" hidden="1" customHeight="1">
      <c r="A105" s="72"/>
      <c r="C105" s="72"/>
      <c r="D105" s="87" t="s">
        <v>607</v>
      </c>
      <c r="E105" s="72"/>
      <c r="F105" s="72"/>
      <c r="G105" s="72"/>
      <c r="H105" s="72"/>
      <c r="I105" s="72"/>
      <c r="J105" s="72"/>
      <c r="K105" s="72"/>
      <c r="L105" s="74"/>
      <c r="M105" s="74"/>
      <c r="N105" s="115"/>
      <c r="O105" s="72"/>
      <c r="P105" s="72"/>
      <c r="Q105" s="72"/>
      <c r="R105" s="72"/>
      <c r="S105" s="72"/>
      <c r="T105" s="72"/>
      <c r="U105" s="72"/>
      <c r="V105" s="72"/>
      <c r="W105" s="72"/>
      <c r="X105" s="72"/>
    </row>
    <row r="106" spans="1:67" ht="20.45" customHeight="1">
      <c r="A106" s="72"/>
      <c r="C106" s="72"/>
      <c r="E106" s="72"/>
      <c r="F106" s="72"/>
      <c r="G106" s="72"/>
      <c r="H106" s="72"/>
      <c r="I106" s="72"/>
      <c r="J106" s="72"/>
      <c r="K106" s="72"/>
      <c r="L106" s="74"/>
      <c r="M106" s="74"/>
      <c r="N106" s="115"/>
      <c r="O106" s="72"/>
      <c r="P106" s="88"/>
      <c r="Q106" s="72"/>
      <c r="R106" s="72"/>
      <c r="S106" s="72"/>
      <c r="T106" s="72"/>
      <c r="U106" s="72"/>
      <c r="V106" s="72"/>
      <c r="W106" s="72"/>
      <c r="X106" s="72"/>
    </row>
    <row r="107" spans="1:67" ht="20.45" customHeight="1">
      <c r="A107" s="72"/>
      <c r="C107" s="72"/>
      <c r="D107" s="72"/>
      <c r="E107" s="72"/>
      <c r="F107" s="72"/>
      <c r="G107" s="72"/>
      <c r="H107" s="72"/>
      <c r="I107" s="72"/>
      <c r="J107" s="72"/>
      <c r="K107" s="72"/>
      <c r="L107" s="74"/>
      <c r="M107" s="74"/>
      <c r="N107" s="115"/>
      <c r="O107" s="72"/>
      <c r="P107" s="88"/>
      <c r="Q107" s="72"/>
      <c r="R107" s="72"/>
      <c r="S107" s="72"/>
      <c r="T107" s="72"/>
      <c r="U107" s="72"/>
      <c r="V107" s="72"/>
      <c r="W107" s="72"/>
      <c r="X107" s="72"/>
    </row>
    <row r="108" spans="1:67" ht="20.45" customHeight="1">
      <c r="A108" s="72"/>
      <c r="C108" s="72"/>
      <c r="D108" s="73"/>
      <c r="E108" s="72"/>
      <c r="F108" s="72"/>
      <c r="G108" s="72"/>
      <c r="H108" s="72"/>
      <c r="I108" s="72"/>
      <c r="J108" s="72"/>
      <c r="K108" s="72"/>
      <c r="L108" s="74"/>
      <c r="M108" s="74"/>
      <c r="N108" s="115"/>
      <c r="O108" s="72"/>
      <c r="P108" s="88"/>
      <c r="Q108" s="72"/>
      <c r="R108" s="72"/>
      <c r="S108" s="72"/>
      <c r="T108" s="72"/>
      <c r="U108" s="72"/>
      <c r="V108" s="72"/>
      <c r="W108" s="72"/>
      <c r="X108" s="72"/>
    </row>
    <row r="109" spans="1:67" ht="20.45" customHeight="1">
      <c r="A109" s="72"/>
      <c r="C109" s="72"/>
      <c r="D109" s="72"/>
      <c r="E109" s="72"/>
      <c r="F109" s="72"/>
      <c r="G109" s="72"/>
      <c r="H109" s="72"/>
      <c r="I109" s="72"/>
      <c r="J109" s="72"/>
      <c r="K109" s="72"/>
      <c r="L109" s="74"/>
      <c r="M109" s="74"/>
      <c r="N109" s="115"/>
      <c r="O109" s="72"/>
      <c r="P109" s="72"/>
      <c r="Q109" s="72"/>
      <c r="R109" s="72"/>
      <c r="S109" s="72"/>
      <c r="T109" s="72"/>
      <c r="U109" s="72"/>
      <c r="V109" s="72"/>
      <c r="W109" s="72"/>
      <c r="X109" s="72"/>
    </row>
    <row r="110" spans="1:67" ht="20.45" customHeight="1">
      <c r="A110" s="72"/>
      <c r="C110" s="72"/>
      <c r="D110" s="72"/>
      <c r="E110" s="72"/>
      <c r="F110" s="72"/>
      <c r="G110" s="72"/>
      <c r="H110" s="72"/>
      <c r="I110" s="72"/>
      <c r="J110" s="72"/>
      <c r="K110" s="72"/>
      <c r="L110" s="74"/>
      <c r="M110" s="74"/>
      <c r="N110" s="115"/>
      <c r="O110" s="72"/>
      <c r="P110" s="72"/>
      <c r="Q110" s="72"/>
      <c r="R110" s="72"/>
      <c r="S110" s="72"/>
      <c r="T110" s="72"/>
      <c r="U110" s="72"/>
      <c r="V110" s="72"/>
      <c r="W110" s="72"/>
      <c r="X110" s="72"/>
    </row>
    <row r="111" spans="1:67" ht="20.45" customHeight="1">
      <c r="A111" s="72"/>
      <c r="C111" s="72"/>
      <c r="D111" s="72"/>
      <c r="E111" s="72"/>
      <c r="F111" s="72"/>
      <c r="G111" s="72"/>
      <c r="H111" s="72"/>
      <c r="I111" s="72"/>
      <c r="J111" s="72"/>
      <c r="K111" s="72"/>
      <c r="L111" s="74"/>
      <c r="M111" s="74"/>
      <c r="N111" s="115"/>
      <c r="O111" s="72"/>
      <c r="P111" s="72"/>
      <c r="Q111" s="72"/>
      <c r="R111" s="72"/>
      <c r="S111" s="72"/>
      <c r="T111" s="72"/>
      <c r="U111" s="72"/>
      <c r="V111" s="72"/>
      <c r="W111" s="72"/>
      <c r="X111" s="72"/>
    </row>
    <row r="112" spans="1:67" ht="20.45" customHeight="1">
      <c r="A112" s="72"/>
      <c r="C112" s="72"/>
      <c r="D112" s="72"/>
      <c r="E112" s="72"/>
      <c r="F112" s="72"/>
      <c r="G112" s="72"/>
      <c r="H112" s="72"/>
      <c r="I112" s="72"/>
      <c r="J112" s="72"/>
      <c r="K112" s="72"/>
      <c r="L112" s="74"/>
      <c r="M112" s="74"/>
      <c r="N112" s="115"/>
      <c r="O112" s="72"/>
      <c r="P112" s="72"/>
      <c r="Q112" s="72"/>
      <c r="R112" s="72"/>
      <c r="S112" s="72"/>
      <c r="T112" s="72"/>
      <c r="U112" s="72"/>
      <c r="V112" s="72"/>
      <c r="W112" s="72"/>
      <c r="X112" s="72"/>
    </row>
    <row r="113" spans="1:24" ht="20.45" customHeight="1">
      <c r="A113" s="72"/>
      <c r="C113" s="72"/>
      <c r="D113" s="72"/>
      <c r="E113" s="72"/>
      <c r="F113" s="72"/>
      <c r="G113" s="72"/>
      <c r="H113" s="72"/>
      <c r="I113" s="72"/>
      <c r="J113" s="72"/>
      <c r="K113" s="72"/>
      <c r="L113" s="74"/>
      <c r="M113" s="74"/>
      <c r="N113" s="115"/>
      <c r="O113" s="72"/>
      <c r="P113" s="72"/>
      <c r="Q113" s="72"/>
      <c r="R113" s="72"/>
      <c r="S113" s="72"/>
      <c r="T113" s="72"/>
      <c r="U113" s="72"/>
      <c r="V113" s="72"/>
      <c r="W113" s="72"/>
      <c r="X113" s="72"/>
    </row>
    <row r="114" spans="1:24" ht="20.45" customHeight="1">
      <c r="A114" s="72"/>
      <c r="C114" s="72"/>
      <c r="D114" s="72"/>
      <c r="E114" s="72"/>
      <c r="F114" s="72"/>
      <c r="G114" s="72"/>
      <c r="H114" s="72"/>
      <c r="I114" s="72"/>
      <c r="J114" s="72"/>
      <c r="K114" s="72"/>
      <c r="L114" s="74"/>
      <c r="M114" s="74"/>
      <c r="N114" s="115"/>
      <c r="O114" s="72"/>
      <c r="P114" s="72"/>
      <c r="Q114" s="72"/>
      <c r="R114" s="72"/>
      <c r="S114" s="72"/>
      <c r="T114" s="72"/>
      <c r="U114" s="72"/>
      <c r="V114" s="72"/>
      <c r="W114" s="72"/>
      <c r="X114" s="72"/>
    </row>
    <row r="115" spans="1:24" ht="20.45" customHeight="1">
      <c r="A115" s="72"/>
      <c r="C115" s="72"/>
      <c r="D115" s="72"/>
      <c r="E115" s="72"/>
      <c r="F115" s="72"/>
      <c r="G115" s="72"/>
      <c r="H115" s="72"/>
      <c r="I115" s="72"/>
      <c r="J115" s="72"/>
      <c r="K115" s="72"/>
      <c r="L115" s="74"/>
      <c r="M115" s="74"/>
      <c r="N115" s="115"/>
      <c r="O115" s="72"/>
      <c r="P115" s="72"/>
      <c r="Q115" s="72"/>
      <c r="R115" s="72"/>
      <c r="S115" s="72"/>
      <c r="T115" s="72"/>
      <c r="U115" s="72"/>
      <c r="V115" s="72"/>
      <c r="W115" s="72"/>
      <c r="X115" s="72"/>
    </row>
    <row r="116" spans="1:24" ht="20.45" customHeight="1">
      <c r="A116" s="72"/>
      <c r="C116" s="72"/>
      <c r="D116" s="72"/>
      <c r="E116" s="72"/>
      <c r="F116" s="72"/>
      <c r="G116" s="72"/>
      <c r="H116" s="72"/>
      <c r="I116" s="72"/>
      <c r="J116" s="72"/>
      <c r="K116" s="72"/>
      <c r="L116" s="74"/>
      <c r="M116" s="74"/>
      <c r="N116" s="115"/>
      <c r="O116" s="72"/>
      <c r="P116" s="72"/>
      <c r="Q116" s="72"/>
      <c r="R116" s="72"/>
      <c r="S116" s="72"/>
      <c r="T116" s="72"/>
      <c r="U116" s="72"/>
      <c r="V116" s="72"/>
      <c r="W116" s="72"/>
      <c r="X116" s="72"/>
    </row>
    <row r="117" spans="1:24" ht="20.45" customHeight="1">
      <c r="A117" s="72"/>
      <c r="C117" s="72"/>
      <c r="D117" s="72"/>
      <c r="E117" s="72"/>
      <c r="F117" s="72"/>
      <c r="G117" s="72"/>
      <c r="H117" s="72"/>
      <c r="I117" s="72"/>
      <c r="J117" s="72"/>
      <c r="K117" s="72"/>
      <c r="L117" s="74"/>
      <c r="M117" s="74"/>
      <c r="N117" s="115"/>
      <c r="O117" s="72"/>
      <c r="P117" s="72"/>
      <c r="Q117" s="72"/>
      <c r="R117" s="72"/>
      <c r="S117" s="72"/>
      <c r="T117" s="72"/>
      <c r="U117" s="72"/>
      <c r="V117" s="72"/>
      <c r="W117" s="72"/>
      <c r="X117" s="72"/>
    </row>
    <row r="118" spans="1:24" ht="20.45" customHeight="1">
      <c r="A118" s="72"/>
      <c r="C118" s="72"/>
      <c r="D118" s="72"/>
      <c r="E118" s="72"/>
      <c r="F118" s="72"/>
      <c r="G118" s="72"/>
      <c r="H118" s="72"/>
      <c r="I118" s="72"/>
      <c r="J118" s="72"/>
      <c r="K118" s="72"/>
      <c r="L118" s="74"/>
      <c r="M118" s="74"/>
      <c r="N118" s="115"/>
      <c r="O118" s="72"/>
      <c r="P118" s="72"/>
      <c r="Q118" s="72"/>
      <c r="R118" s="72"/>
      <c r="S118" s="72"/>
      <c r="T118" s="72"/>
      <c r="U118" s="72"/>
      <c r="V118" s="72"/>
      <c r="W118" s="72"/>
      <c r="X118" s="72"/>
    </row>
    <row r="119" spans="1:24" ht="20.45" customHeight="1">
      <c r="A119" s="72"/>
      <c r="B119" s="72"/>
      <c r="C119" s="72"/>
      <c r="D119" s="72"/>
      <c r="E119" s="72"/>
      <c r="F119" s="72"/>
      <c r="G119" s="72"/>
      <c r="H119" s="72"/>
      <c r="I119" s="72"/>
      <c r="J119" s="72"/>
      <c r="K119" s="72"/>
      <c r="L119" s="74"/>
      <c r="M119" s="74"/>
      <c r="N119" s="115"/>
      <c r="O119" s="72"/>
      <c r="P119" s="72"/>
      <c r="Q119" s="72"/>
      <c r="R119" s="72"/>
      <c r="S119" s="72"/>
      <c r="T119" s="72"/>
      <c r="U119" s="72"/>
      <c r="V119" s="72"/>
      <c r="W119" s="72"/>
      <c r="X119" s="72"/>
    </row>
    <row r="120" spans="1:24" ht="20.45" customHeight="1">
      <c r="A120" s="72"/>
      <c r="B120" s="73"/>
      <c r="C120" s="72"/>
      <c r="D120" s="72"/>
      <c r="E120" s="72"/>
      <c r="F120" s="72"/>
      <c r="G120" s="72"/>
      <c r="H120" s="72"/>
      <c r="I120" s="72"/>
      <c r="J120" s="72"/>
      <c r="K120" s="72"/>
      <c r="L120" s="74"/>
      <c r="M120" s="74"/>
      <c r="N120" s="115"/>
      <c r="O120" s="72"/>
      <c r="P120" s="72"/>
      <c r="Q120" s="72"/>
      <c r="R120" s="72"/>
      <c r="S120" s="72"/>
      <c r="T120" s="72"/>
      <c r="U120" s="72"/>
      <c r="V120" s="72"/>
      <c r="W120" s="72"/>
      <c r="X120" s="72"/>
    </row>
    <row r="121" spans="1:24" ht="20.45" customHeight="1">
      <c r="A121" s="72"/>
      <c r="B121" s="73" t="s">
        <v>65</v>
      </c>
      <c r="C121" s="72"/>
      <c r="D121" s="72"/>
      <c r="E121" s="72"/>
      <c r="F121" s="72"/>
      <c r="G121" s="72"/>
      <c r="H121" s="72"/>
      <c r="I121" s="72"/>
      <c r="J121" s="72"/>
      <c r="K121" s="72"/>
      <c r="L121" s="74"/>
      <c r="M121" s="74"/>
      <c r="N121" s="115"/>
      <c r="O121" s="72"/>
      <c r="P121" s="72"/>
      <c r="Q121" s="72"/>
      <c r="R121" s="72"/>
      <c r="S121" s="72"/>
      <c r="T121" s="72"/>
      <c r="U121" s="72"/>
      <c r="V121" s="72"/>
      <c r="W121" s="72"/>
      <c r="X121" s="72"/>
    </row>
    <row r="122" spans="1:24" ht="20.45" customHeight="1">
      <c r="A122" s="72"/>
      <c r="B122" s="89" t="s">
        <v>51</v>
      </c>
      <c r="C122" s="72"/>
      <c r="D122" s="72"/>
      <c r="E122" s="72"/>
      <c r="F122" s="72"/>
      <c r="G122" s="72"/>
      <c r="H122" s="72"/>
      <c r="I122" s="72"/>
      <c r="J122" s="72"/>
      <c r="K122" s="72"/>
      <c r="L122" s="74"/>
      <c r="M122" s="74"/>
      <c r="N122" s="115"/>
      <c r="O122" s="72"/>
      <c r="P122" s="72"/>
      <c r="Q122" s="72"/>
      <c r="R122" s="72"/>
      <c r="S122" s="72"/>
      <c r="T122" s="72"/>
      <c r="U122" s="72"/>
      <c r="V122" s="72"/>
      <c r="W122" s="72"/>
      <c r="X122" s="72"/>
    </row>
    <row r="123" spans="1:24" ht="20.45" customHeight="1">
      <c r="A123" s="72"/>
      <c r="B123" s="89" t="s">
        <v>52</v>
      </c>
      <c r="C123" s="72"/>
      <c r="D123" s="72"/>
      <c r="E123" s="72"/>
      <c r="F123" s="72"/>
      <c r="G123" s="72"/>
      <c r="H123" s="72"/>
      <c r="I123" s="72"/>
      <c r="J123" s="72"/>
      <c r="K123" s="72"/>
      <c r="L123" s="74"/>
      <c r="M123" s="74"/>
      <c r="N123" s="115"/>
      <c r="O123" s="72"/>
      <c r="P123" s="72"/>
      <c r="Q123" s="72"/>
      <c r="R123" s="72"/>
      <c r="S123" s="72"/>
      <c r="T123" s="72"/>
      <c r="U123" s="72"/>
      <c r="V123" s="72"/>
      <c r="W123" s="72"/>
      <c r="X123" s="72"/>
    </row>
    <row r="124" spans="1:24" ht="20.45" customHeight="1">
      <c r="A124" s="72"/>
      <c r="B124" s="89" t="s">
        <v>56</v>
      </c>
      <c r="C124" s="72"/>
      <c r="D124" s="72"/>
      <c r="E124" s="72"/>
      <c r="F124" s="72"/>
      <c r="G124" s="72"/>
      <c r="H124" s="72"/>
      <c r="I124" s="72"/>
      <c r="J124" s="72"/>
      <c r="K124" s="72"/>
      <c r="L124" s="74"/>
      <c r="M124" s="74"/>
      <c r="N124" s="115"/>
      <c r="O124" s="72"/>
      <c r="P124" s="72"/>
      <c r="Q124" s="72"/>
      <c r="R124" s="72"/>
      <c r="S124" s="72"/>
      <c r="T124" s="72"/>
      <c r="U124" s="72"/>
      <c r="V124" s="72"/>
      <c r="W124" s="72"/>
      <c r="X124" s="72"/>
    </row>
    <row r="125" spans="1:24" ht="20.45" customHeight="1">
      <c r="A125" s="72"/>
      <c r="B125" s="89" t="s">
        <v>53</v>
      </c>
      <c r="C125" s="72"/>
      <c r="D125" s="72"/>
      <c r="E125" s="72"/>
      <c r="F125" s="72"/>
      <c r="G125" s="72"/>
      <c r="H125" s="72"/>
      <c r="I125" s="72"/>
      <c r="J125" s="72"/>
      <c r="K125" s="72"/>
      <c r="L125" s="74"/>
      <c r="M125" s="74"/>
      <c r="N125" s="115"/>
      <c r="O125" s="72"/>
      <c r="P125" s="72"/>
      <c r="Q125" s="72"/>
      <c r="R125" s="72"/>
      <c r="S125" s="72"/>
      <c r="T125" s="72"/>
      <c r="U125" s="72"/>
      <c r="V125" s="72"/>
      <c r="W125" s="72"/>
      <c r="X125" s="72"/>
    </row>
    <row r="126" spans="1:24" ht="20.45" customHeight="1">
      <c r="A126" s="72"/>
      <c r="B126" s="89" t="s">
        <v>54</v>
      </c>
      <c r="C126" s="72"/>
      <c r="D126" s="72"/>
      <c r="E126" s="72"/>
      <c r="F126" s="72"/>
      <c r="G126" s="72"/>
      <c r="H126" s="72"/>
      <c r="I126" s="72"/>
      <c r="J126" s="72"/>
      <c r="K126" s="72"/>
      <c r="L126" s="74"/>
      <c r="M126" s="74"/>
      <c r="N126" s="115"/>
      <c r="O126" s="72"/>
      <c r="P126" s="72"/>
      <c r="Q126" s="72"/>
      <c r="R126" s="72"/>
      <c r="S126" s="72"/>
      <c r="T126" s="72"/>
      <c r="U126" s="72"/>
      <c r="V126" s="72"/>
      <c r="W126" s="72"/>
      <c r="X126" s="72"/>
    </row>
    <row r="127" spans="1:24" ht="20.45" customHeight="1">
      <c r="A127" s="72"/>
      <c r="B127" s="89" t="s">
        <v>55</v>
      </c>
      <c r="C127" s="72"/>
      <c r="D127" s="72"/>
      <c r="E127" s="72"/>
      <c r="F127" s="72"/>
      <c r="G127" s="72"/>
      <c r="H127" s="72"/>
      <c r="I127" s="72"/>
      <c r="J127" s="72"/>
      <c r="K127" s="72"/>
      <c r="L127" s="74"/>
      <c r="M127" s="74"/>
      <c r="N127" s="115"/>
      <c r="O127" s="72"/>
      <c r="P127" s="72"/>
      <c r="Q127" s="72"/>
      <c r="R127" s="72"/>
      <c r="S127" s="72"/>
      <c r="T127" s="72"/>
      <c r="U127" s="72"/>
      <c r="V127" s="72"/>
      <c r="W127" s="72"/>
      <c r="X127" s="72"/>
    </row>
    <row r="128" spans="1:24" ht="20.45" customHeight="1">
      <c r="A128" s="72"/>
      <c r="B128" s="89"/>
      <c r="C128" s="72"/>
      <c r="D128" s="72"/>
      <c r="E128" s="72"/>
      <c r="F128" s="72"/>
      <c r="G128" s="72"/>
      <c r="H128" s="72"/>
      <c r="I128" s="72"/>
      <c r="J128" s="72"/>
      <c r="K128" s="72"/>
      <c r="L128" s="74"/>
      <c r="M128" s="74"/>
      <c r="N128" s="115"/>
      <c r="O128" s="72"/>
      <c r="P128" s="72"/>
      <c r="Q128" s="72"/>
      <c r="R128" s="72"/>
      <c r="S128" s="72"/>
      <c r="T128" s="72"/>
      <c r="U128" s="72"/>
      <c r="V128" s="72"/>
      <c r="W128" s="72"/>
      <c r="X128" s="72"/>
    </row>
    <row r="129" spans="1:24" ht="20.45" customHeight="1">
      <c r="A129" s="72"/>
      <c r="B129" s="89" t="s">
        <v>57</v>
      </c>
      <c r="C129" s="72"/>
      <c r="D129" s="72"/>
      <c r="E129" s="72"/>
      <c r="F129" s="72"/>
      <c r="G129" s="72"/>
      <c r="H129" s="72"/>
      <c r="I129" s="72"/>
      <c r="J129" s="72"/>
      <c r="K129" s="72"/>
      <c r="L129" s="74"/>
      <c r="M129" s="74"/>
      <c r="N129" s="115"/>
      <c r="O129" s="72"/>
      <c r="P129" s="72"/>
      <c r="Q129" s="72"/>
      <c r="R129" s="72"/>
      <c r="S129" s="72"/>
      <c r="T129" s="72"/>
      <c r="U129" s="72"/>
      <c r="V129" s="72"/>
      <c r="W129" s="72"/>
      <c r="X129" s="72"/>
    </row>
    <row r="130" spans="1:24" ht="20.45" customHeight="1">
      <c r="A130" s="72"/>
      <c r="B130" s="73"/>
      <c r="C130" s="72"/>
      <c r="D130" s="72"/>
      <c r="E130" s="72"/>
      <c r="F130" s="72"/>
      <c r="G130" s="72"/>
      <c r="H130" s="72"/>
      <c r="I130" s="72"/>
      <c r="J130" s="72"/>
      <c r="K130" s="72"/>
      <c r="L130" s="74"/>
      <c r="M130" s="74"/>
      <c r="N130" s="115"/>
      <c r="O130" s="72"/>
      <c r="P130" s="72"/>
      <c r="Q130" s="72"/>
      <c r="R130" s="72"/>
      <c r="S130" s="72"/>
      <c r="T130" s="72"/>
      <c r="U130" s="72"/>
      <c r="V130" s="72"/>
      <c r="W130" s="72"/>
      <c r="X130" s="72"/>
    </row>
    <row r="131" spans="1:24" ht="20.45" customHeight="1">
      <c r="A131" s="72"/>
      <c r="B131" s="89" t="s">
        <v>58</v>
      </c>
      <c r="C131" s="72"/>
      <c r="D131" s="72"/>
      <c r="E131" s="72"/>
      <c r="F131" s="72"/>
      <c r="G131" s="72"/>
      <c r="H131" s="72"/>
      <c r="I131" s="72"/>
      <c r="J131" s="72"/>
      <c r="K131" s="72"/>
      <c r="L131" s="74"/>
      <c r="M131" s="74"/>
      <c r="N131" s="115"/>
      <c r="O131" s="72"/>
      <c r="P131" s="72"/>
      <c r="Q131" s="72"/>
      <c r="R131" s="72"/>
      <c r="S131" s="72"/>
      <c r="T131" s="72"/>
      <c r="U131" s="72"/>
      <c r="V131" s="72"/>
      <c r="W131" s="72"/>
      <c r="X131" s="72"/>
    </row>
    <row r="132" spans="1:24" ht="20.45" customHeight="1">
      <c r="A132" s="72"/>
      <c r="B132" s="89" t="s">
        <v>59</v>
      </c>
      <c r="C132" s="72"/>
      <c r="D132" s="72"/>
      <c r="E132" s="72"/>
      <c r="F132" s="72"/>
      <c r="G132" s="72"/>
      <c r="H132" s="72"/>
      <c r="I132" s="72"/>
      <c r="J132" s="72"/>
      <c r="K132" s="72"/>
      <c r="L132" s="74"/>
      <c r="M132" s="74"/>
      <c r="N132" s="115"/>
      <c r="O132" s="72"/>
      <c r="P132" s="72"/>
      <c r="Q132" s="72"/>
      <c r="R132" s="72"/>
      <c r="S132" s="72"/>
      <c r="T132" s="72"/>
      <c r="U132" s="72"/>
      <c r="V132" s="72"/>
      <c r="W132" s="72"/>
      <c r="X132" s="72"/>
    </row>
    <row r="133" spans="1:24" ht="20.45" customHeight="1">
      <c r="B133" s="73" t="s">
        <v>60</v>
      </c>
    </row>
    <row r="134" spans="1:24" ht="20.45" customHeight="1">
      <c r="B134" s="73"/>
    </row>
    <row r="135" spans="1:24" ht="20.45" customHeight="1">
      <c r="B135" s="89" t="s">
        <v>61</v>
      </c>
    </row>
    <row r="136" spans="1:24" ht="20.45" customHeight="1">
      <c r="B136" s="73"/>
    </row>
    <row r="137" spans="1:24" ht="20.45" customHeight="1">
      <c r="B137" s="73" t="s">
        <v>62</v>
      </c>
    </row>
    <row r="138" spans="1:24" ht="20.45" customHeight="1">
      <c r="B138" s="73" t="s">
        <v>64</v>
      </c>
    </row>
    <row r="139" spans="1:24" ht="20.45" customHeight="1">
      <c r="B139" s="73" t="s">
        <v>63</v>
      </c>
    </row>
    <row r="140" spans="1:24" ht="20.45" customHeight="1"/>
    <row r="141" spans="1:24" ht="20.45" customHeight="1"/>
    <row r="142" spans="1:24" ht="20.45" customHeight="1"/>
    <row r="143" spans="1:24" ht="20.45" customHeight="1"/>
    <row r="144" spans="1:24" ht="20.45" customHeight="1"/>
    <row r="145" ht="20.45" customHeight="1"/>
    <row r="146" ht="20.45" customHeight="1"/>
    <row r="147" ht="20.45" customHeight="1"/>
    <row r="148" ht="20.45" customHeight="1"/>
    <row r="149" ht="20.45" customHeight="1"/>
    <row r="150" ht="20.45" customHeight="1"/>
    <row r="151" ht="20.45" customHeight="1"/>
    <row r="152" ht="20.45" customHeight="1"/>
    <row r="153" ht="20.45" customHeight="1"/>
    <row r="154" ht="20.45" customHeight="1"/>
    <row r="155" ht="20.45" customHeight="1"/>
    <row r="156" ht="20.45" customHeight="1"/>
    <row r="157" ht="20.45" customHeight="1"/>
    <row r="158" ht="20.45" customHeight="1"/>
    <row r="159" ht="20.45" customHeight="1"/>
    <row r="160" ht="20.45" customHeight="1"/>
    <row r="161" ht="20.45" customHeight="1"/>
    <row r="162" ht="20.45" customHeight="1"/>
    <row r="163" ht="20.45" customHeight="1"/>
    <row r="164" ht="20.45" customHeight="1"/>
    <row r="165" ht="20.45" customHeight="1"/>
    <row r="166" ht="20.45" customHeight="1"/>
    <row r="167" ht="20.45" customHeight="1"/>
    <row r="168" ht="20.45" customHeight="1"/>
    <row r="169" ht="20.45" customHeight="1"/>
    <row r="170" ht="20.45" customHeight="1"/>
    <row r="171" ht="20.45" customHeight="1"/>
    <row r="172" ht="20.45" customHeight="1"/>
    <row r="173" ht="20.45" customHeight="1"/>
    <row r="174" ht="20.45" customHeight="1"/>
    <row r="175" ht="20.45" customHeight="1"/>
    <row r="176" ht="20.45" customHeight="1"/>
    <row r="177" ht="20.45" customHeight="1"/>
    <row r="178" ht="20.45" customHeight="1"/>
    <row r="179" ht="20.45" customHeight="1"/>
    <row r="180" ht="20.45" customHeight="1"/>
    <row r="181" ht="20.45" customHeight="1"/>
    <row r="182" ht="20.45" customHeight="1"/>
    <row r="183" ht="20.45" customHeight="1"/>
    <row r="184" ht="20.45" customHeight="1"/>
    <row r="185" ht="20.45" customHeight="1"/>
    <row r="186" ht="20.45" customHeight="1"/>
    <row r="187" ht="20.45" customHeight="1"/>
    <row r="188" ht="20.45" customHeight="1"/>
    <row r="189" ht="20.45" customHeight="1"/>
    <row r="190" ht="20.45" customHeight="1"/>
    <row r="191" ht="20.45" customHeight="1"/>
    <row r="192" ht="20.45" customHeight="1"/>
    <row r="193" ht="20.45" customHeight="1"/>
    <row r="194" ht="20.45" customHeight="1"/>
    <row r="195" ht="20.45" customHeight="1"/>
    <row r="196" ht="20.45" customHeight="1"/>
    <row r="197" ht="20.45" customHeight="1"/>
    <row r="198" ht="20.45" customHeight="1"/>
    <row r="199" ht="20.45" customHeight="1"/>
    <row r="200" ht="20.45" customHeight="1"/>
    <row r="201" ht="20.45" customHeight="1"/>
    <row r="202" ht="20.45" customHeight="1"/>
    <row r="203" ht="20.45" customHeight="1"/>
    <row r="204" ht="20.45" customHeight="1"/>
    <row r="205" ht="20.45" customHeight="1"/>
    <row r="206" ht="20.45" customHeight="1"/>
    <row r="207" ht="20.45" customHeight="1"/>
    <row r="208" ht="20.45" customHeight="1"/>
    <row r="209" ht="20.45" customHeight="1"/>
    <row r="210" ht="20.45" customHeight="1"/>
    <row r="211" ht="20.45" customHeight="1"/>
    <row r="212" ht="20.45" customHeight="1"/>
    <row r="213" ht="20.45" customHeight="1"/>
    <row r="214" ht="20.45" customHeight="1"/>
    <row r="215" ht="20.45" customHeight="1"/>
    <row r="216" ht="20.45" customHeight="1"/>
    <row r="217" ht="20.45" customHeight="1"/>
    <row r="218" ht="20.45" customHeight="1"/>
    <row r="219" ht="20.45" customHeight="1"/>
    <row r="220" ht="20.45" customHeight="1"/>
    <row r="221" ht="20.45" customHeight="1"/>
    <row r="222" ht="20.45" customHeight="1"/>
    <row r="223" ht="20.45" customHeight="1"/>
    <row r="224" ht="20.45" customHeight="1"/>
    <row r="225" ht="20.45" customHeight="1"/>
    <row r="226" ht="20.45" customHeight="1"/>
    <row r="227" ht="20.45" customHeight="1"/>
    <row r="228" ht="20.45" customHeight="1"/>
    <row r="229" ht="20.45" customHeight="1"/>
    <row r="230" ht="20.45" customHeight="1"/>
    <row r="231" ht="20.45" customHeight="1"/>
    <row r="232" ht="20.45" customHeight="1"/>
    <row r="233" ht="20.45" customHeight="1"/>
    <row r="234" ht="20.45" customHeight="1"/>
    <row r="235" ht="20.45" customHeight="1"/>
    <row r="236" ht="20.45" customHeight="1"/>
    <row r="237" ht="20.45" customHeight="1"/>
    <row r="238" ht="20.45" customHeight="1"/>
    <row r="239" ht="20.45" customHeight="1"/>
    <row r="240" ht="20.45" customHeight="1"/>
    <row r="241" ht="20.45" customHeight="1"/>
    <row r="242" ht="20.45" customHeight="1"/>
    <row r="243" ht="20.45" customHeight="1"/>
    <row r="244" ht="20.45" customHeight="1"/>
    <row r="245" ht="20.45" customHeight="1"/>
    <row r="246" ht="20.45" customHeight="1"/>
    <row r="247" ht="20.45" customHeight="1"/>
    <row r="248" ht="20.45" customHeight="1"/>
    <row r="249" ht="20.45" customHeight="1"/>
    <row r="250" ht="20.45" customHeight="1"/>
    <row r="251" ht="20.45" customHeight="1"/>
    <row r="252" ht="20.45" customHeight="1"/>
    <row r="253" ht="20.45" customHeight="1"/>
    <row r="254" ht="20.45" customHeight="1"/>
    <row r="255" ht="20.45" customHeight="1"/>
    <row r="256" ht="20.45" customHeight="1"/>
    <row r="257" ht="20.45" customHeight="1"/>
    <row r="258" ht="20.45" customHeight="1"/>
    <row r="259" ht="20.45" customHeight="1"/>
    <row r="260" ht="20.45" customHeight="1"/>
    <row r="261" ht="20.45" customHeight="1"/>
    <row r="262" ht="20.45" customHeight="1"/>
    <row r="263" ht="20.45" customHeight="1"/>
    <row r="264" ht="20.45" customHeight="1"/>
    <row r="265" ht="20.45" customHeight="1"/>
    <row r="266" ht="20.45" customHeight="1"/>
    <row r="267" ht="20.45" customHeight="1"/>
    <row r="268" ht="20.45" customHeight="1"/>
    <row r="269" ht="20.45" customHeight="1"/>
    <row r="270" ht="20.45" customHeight="1"/>
    <row r="271" ht="20.45" customHeight="1"/>
    <row r="272" ht="20.45" customHeight="1"/>
    <row r="273" ht="20.45" customHeight="1"/>
    <row r="274" ht="20.45" customHeight="1"/>
    <row r="275" ht="20.45" customHeight="1"/>
    <row r="276" ht="20.45" customHeight="1"/>
    <row r="277" ht="20.45" customHeight="1"/>
    <row r="278" ht="20.45" customHeight="1"/>
    <row r="279" ht="20.45" customHeight="1"/>
    <row r="280" ht="20.45" customHeight="1"/>
    <row r="281" ht="20.45" customHeight="1"/>
    <row r="282" ht="20.45" customHeight="1"/>
    <row r="283" ht="20.45" customHeight="1"/>
    <row r="284" ht="20.45" customHeight="1"/>
    <row r="285" ht="20.45" customHeight="1"/>
    <row r="286" ht="20.45" customHeight="1"/>
    <row r="287" ht="20.45" customHeight="1"/>
    <row r="288" ht="20.45" customHeight="1"/>
    <row r="289" ht="20.45" customHeight="1"/>
    <row r="290" ht="20.45" customHeight="1"/>
    <row r="291" ht="20.45" customHeight="1"/>
    <row r="292" ht="20.45" customHeight="1"/>
    <row r="293" ht="20.45" customHeight="1"/>
    <row r="294" ht="20.45" customHeight="1"/>
    <row r="295" ht="20.45" customHeight="1"/>
    <row r="296" ht="20.45" customHeight="1"/>
    <row r="297" ht="20.45" customHeight="1"/>
    <row r="298" ht="20.45" customHeight="1"/>
    <row r="299" ht="20.45" customHeight="1"/>
    <row r="300" ht="20.45" customHeight="1"/>
    <row r="301" ht="20.45" customHeight="1"/>
    <row r="302" ht="20.45" customHeight="1"/>
    <row r="303" ht="20.45" customHeight="1"/>
    <row r="304" ht="20.45" customHeight="1"/>
    <row r="305" ht="20.45" customHeight="1"/>
    <row r="306" ht="20.45" customHeight="1"/>
    <row r="307" ht="20.45" customHeight="1"/>
    <row r="308" ht="20.45" customHeight="1"/>
    <row r="309" ht="20.45" customHeight="1"/>
    <row r="310" ht="20.45" customHeight="1"/>
    <row r="311" ht="20.45" customHeight="1"/>
    <row r="312" ht="20.45" customHeight="1"/>
    <row r="313" ht="20.45" customHeight="1"/>
    <row r="314" ht="20.45" customHeight="1"/>
    <row r="315" ht="20.45" customHeight="1"/>
    <row r="316" ht="20.45" customHeight="1"/>
    <row r="317" ht="20.45" customHeight="1"/>
    <row r="318" ht="20.45" customHeight="1"/>
    <row r="319" ht="20.45" customHeight="1"/>
    <row r="320" ht="20.45" customHeight="1"/>
    <row r="321" ht="20.45" customHeight="1"/>
    <row r="322" ht="20.45" customHeight="1"/>
    <row r="323" ht="20.45" customHeight="1"/>
    <row r="324" ht="20.45" customHeight="1"/>
    <row r="325" ht="20.45" customHeight="1"/>
    <row r="326" ht="20.45" customHeight="1"/>
    <row r="327" ht="20.45" customHeight="1"/>
    <row r="328" ht="20.45" customHeight="1"/>
    <row r="329" ht="20.45" customHeight="1"/>
    <row r="330" ht="20.45" customHeight="1"/>
    <row r="331" ht="20.45" customHeight="1"/>
    <row r="332" ht="20.45" customHeight="1"/>
    <row r="333" ht="20.45" customHeight="1"/>
    <row r="334" ht="20.45" customHeight="1"/>
    <row r="335" ht="20.45" customHeight="1"/>
    <row r="336" ht="20.45" customHeight="1"/>
    <row r="337" ht="20.45" customHeight="1"/>
    <row r="338" ht="20.45" customHeight="1"/>
    <row r="339" ht="20.45" customHeight="1"/>
    <row r="340" ht="20.45" customHeight="1"/>
    <row r="341" ht="20.45" customHeight="1"/>
    <row r="342" ht="20.45" customHeight="1"/>
    <row r="343" ht="20.45" customHeight="1"/>
    <row r="344" ht="20.45" customHeight="1"/>
    <row r="345" ht="20.45" customHeight="1"/>
    <row r="346" ht="20.45" customHeight="1"/>
    <row r="347" ht="20.45" customHeight="1"/>
    <row r="348" ht="20.45" customHeight="1"/>
    <row r="349" ht="20.45" customHeight="1"/>
    <row r="350" ht="20.45" customHeight="1"/>
    <row r="351" ht="20.45" customHeight="1"/>
    <row r="352" ht="20.45" customHeight="1"/>
    <row r="353" ht="20.45" customHeight="1"/>
    <row r="354" ht="20.45" customHeight="1"/>
    <row r="355" ht="20.45" customHeight="1"/>
    <row r="356" ht="20.45" customHeight="1"/>
    <row r="357" ht="20.45" customHeight="1"/>
    <row r="358" ht="20.45" customHeight="1"/>
    <row r="359" ht="20.45" customHeight="1"/>
    <row r="360" ht="20.45" customHeight="1"/>
    <row r="361" ht="20.45" customHeight="1"/>
    <row r="362" ht="20.45" customHeight="1"/>
    <row r="363" ht="20.45" customHeight="1"/>
    <row r="364" ht="20.45" customHeight="1"/>
    <row r="365" ht="20.45" customHeight="1"/>
    <row r="366" ht="20.45" customHeight="1"/>
    <row r="367" ht="20.45" customHeight="1"/>
    <row r="368" ht="20.45" customHeight="1"/>
    <row r="369" ht="20.45" customHeight="1"/>
    <row r="370" ht="20.45" customHeight="1"/>
    <row r="371" ht="20.45" customHeight="1"/>
    <row r="372" ht="20.45" customHeight="1"/>
    <row r="373" ht="20.45" customHeight="1"/>
    <row r="374" ht="20.45" customHeight="1"/>
    <row r="375" ht="20.45" customHeight="1"/>
    <row r="376" ht="20.45" customHeight="1"/>
    <row r="377" ht="20.45" customHeight="1"/>
    <row r="378" ht="20.45" customHeight="1"/>
    <row r="379" ht="20.45" customHeight="1"/>
    <row r="380" ht="20.45" customHeight="1"/>
    <row r="381" ht="20.45" customHeight="1"/>
    <row r="382" ht="20.45" customHeight="1"/>
    <row r="383" ht="20.45" customHeight="1"/>
    <row r="384" ht="20.45" customHeight="1"/>
    <row r="385" ht="20.45" customHeight="1"/>
    <row r="386" ht="20.45" customHeight="1"/>
    <row r="387" ht="20.45" customHeight="1"/>
    <row r="388" ht="20.45" customHeight="1"/>
    <row r="389" ht="20.45" customHeight="1"/>
    <row r="390" ht="20.45" customHeight="1"/>
    <row r="391" ht="20.45" customHeight="1"/>
    <row r="392" ht="20.45" customHeight="1"/>
    <row r="393" ht="20.45" customHeight="1"/>
    <row r="394" ht="20.45" customHeight="1"/>
    <row r="395" ht="20.45" customHeight="1"/>
    <row r="396" ht="20.45" customHeight="1"/>
    <row r="397" ht="20.45" customHeight="1"/>
    <row r="398" ht="20.45" customHeight="1"/>
    <row r="399" ht="20.45" customHeight="1"/>
    <row r="400" ht="20.45" customHeight="1"/>
    <row r="401" ht="20.45" customHeight="1"/>
    <row r="402" ht="20.45" customHeight="1"/>
    <row r="403" ht="20.45" customHeight="1"/>
    <row r="404" ht="20.45" customHeight="1"/>
    <row r="405" ht="20.45" customHeight="1"/>
    <row r="406" ht="20.45" customHeight="1"/>
    <row r="407" ht="20.45" customHeight="1"/>
    <row r="408" ht="20.45" customHeight="1"/>
    <row r="409" ht="20.45" customHeight="1"/>
    <row r="410" ht="20.45" customHeight="1"/>
    <row r="411" ht="20.45" customHeight="1"/>
    <row r="412" ht="20.45" customHeight="1"/>
    <row r="413" ht="20.45" customHeight="1"/>
    <row r="414" ht="20.45" customHeight="1"/>
    <row r="415" ht="20.45" customHeight="1"/>
    <row r="416" ht="20.45" customHeight="1"/>
    <row r="417" ht="20.45" customHeight="1"/>
    <row r="418" ht="20.45" customHeight="1"/>
    <row r="419" ht="20.45" customHeight="1"/>
    <row r="420" ht="20.45" customHeight="1"/>
    <row r="421" ht="20.45" customHeight="1"/>
    <row r="422" ht="20.45" customHeight="1"/>
    <row r="423" ht="20.45" customHeight="1"/>
    <row r="424" ht="20.45" customHeight="1"/>
    <row r="425" ht="20.45" customHeight="1"/>
    <row r="426" ht="20.45" customHeight="1"/>
    <row r="427" ht="20.45" customHeight="1"/>
    <row r="428" ht="20.45" customHeight="1"/>
    <row r="429" ht="20.45" customHeight="1"/>
    <row r="430" ht="20.45" customHeight="1"/>
    <row r="431" ht="20.45" customHeight="1"/>
    <row r="432" ht="20.45" customHeight="1"/>
    <row r="433" ht="20.45" customHeight="1"/>
    <row r="434" ht="20.45" customHeight="1"/>
    <row r="435" ht="20.45" customHeight="1"/>
    <row r="436" ht="20.45" customHeight="1"/>
    <row r="437" ht="20.45" customHeight="1"/>
    <row r="438" ht="20.45" customHeight="1"/>
    <row r="439" ht="20.45" customHeight="1"/>
    <row r="440" ht="20.45" customHeight="1"/>
    <row r="441" ht="20.45" customHeight="1"/>
    <row r="442" ht="20.45" customHeight="1"/>
    <row r="443" ht="20.45" customHeight="1"/>
    <row r="444" ht="20.45" customHeight="1"/>
    <row r="445" ht="20.45" customHeight="1"/>
    <row r="446" ht="20.45" customHeight="1"/>
    <row r="447" ht="20.45" customHeight="1"/>
    <row r="448" ht="20.45" customHeight="1"/>
    <row r="449" ht="20.45" customHeight="1"/>
    <row r="450" ht="20.45" customHeight="1"/>
    <row r="451" ht="20.45" customHeight="1"/>
    <row r="452" ht="20.45" customHeight="1"/>
    <row r="453" ht="20.45" customHeight="1"/>
    <row r="454" ht="20.45" customHeight="1"/>
    <row r="455" ht="20.45" customHeight="1"/>
    <row r="456" ht="20.45" customHeight="1"/>
    <row r="457" ht="20.45" customHeight="1"/>
    <row r="458" ht="20.45" customHeight="1"/>
    <row r="459" ht="20.45" customHeight="1"/>
    <row r="460" ht="20.45" customHeight="1"/>
    <row r="461" ht="20.45" customHeight="1"/>
    <row r="462" ht="20.45" customHeight="1"/>
    <row r="463" ht="20.45" customHeight="1"/>
    <row r="464" ht="20.45" customHeight="1"/>
    <row r="465" ht="20.45" customHeight="1"/>
    <row r="466" ht="20.45" customHeight="1"/>
    <row r="467" ht="20.45" customHeight="1"/>
    <row r="468" ht="20.45" customHeight="1"/>
    <row r="469" ht="20.45" customHeight="1"/>
    <row r="470" ht="20.45" customHeight="1"/>
    <row r="471" ht="20.45" customHeight="1"/>
    <row r="472" ht="20.45" customHeight="1"/>
    <row r="473" ht="20.45" customHeight="1"/>
    <row r="474" ht="20.45" customHeight="1"/>
    <row r="475" ht="20.45" customHeight="1"/>
    <row r="476" ht="20.45" customHeight="1"/>
    <row r="477" ht="20.45" customHeight="1"/>
    <row r="478" ht="20.45" customHeight="1"/>
    <row r="479" ht="20.45" customHeight="1"/>
    <row r="480" ht="20.45" customHeight="1"/>
    <row r="481" ht="20.45" customHeight="1"/>
    <row r="482" ht="20.45" customHeight="1"/>
    <row r="483" ht="20.45" customHeight="1"/>
    <row r="484" ht="20.45" customHeight="1"/>
    <row r="485" ht="20.45" customHeight="1"/>
    <row r="486" ht="20.45" customHeight="1"/>
    <row r="487" ht="20.45" customHeight="1"/>
    <row r="488" ht="20.45" customHeight="1"/>
    <row r="489" ht="20.45" customHeight="1"/>
    <row r="490" ht="20.45" customHeight="1"/>
    <row r="491" ht="20.45" customHeight="1"/>
    <row r="492" ht="20.45" customHeight="1"/>
    <row r="493" ht="20.45" customHeight="1"/>
    <row r="494" ht="20.45" customHeight="1"/>
    <row r="495" ht="20.45" customHeight="1"/>
    <row r="496" ht="20.45" customHeight="1"/>
    <row r="497" ht="20.45" customHeight="1"/>
    <row r="498" ht="20.45" customHeight="1"/>
    <row r="499" ht="20.45" customHeight="1"/>
    <row r="500" ht="20.45" customHeight="1"/>
    <row r="501" ht="20.45" customHeight="1"/>
    <row r="502" ht="20.45" customHeight="1"/>
    <row r="503" ht="20.45" customHeight="1"/>
    <row r="504" ht="20.45" customHeight="1"/>
    <row r="505" ht="20.45" customHeight="1"/>
    <row r="506" ht="20.45" customHeight="1"/>
    <row r="507" ht="20.45" customHeight="1"/>
    <row r="508" ht="20.45" customHeight="1"/>
    <row r="509" ht="20.45" customHeight="1"/>
    <row r="510" ht="20.45" customHeight="1"/>
    <row r="511" ht="20.45" customHeight="1"/>
    <row r="512" ht="20.45" customHeight="1"/>
    <row r="513" ht="20.45" customHeight="1"/>
    <row r="514" ht="20.45" customHeight="1"/>
    <row r="515" ht="20.45" customHeight="1"/>
    <row r="516" ht="20.45" customHeight="1"/>
    <row r="517" ht="20.45" customHeight="1"/>
    <row r="518" ht="20.45" customHeight="1"/>
    <row r="519" ht="20.45" customHeight="1"/>
    <row r="520" ht="20.45" customHeight="1"/>
    <row r="521" ht="20.45" customHeight="1"/>
    <row r="522" ht="20.45" customHeight="1"/>
    <row r="523" ht="20.45" customHeight="1"/>
    <row r="524" ht="20.45" customHeight="1"/>
    <row r="525" ht="20.45" customHeight="1"/>
    <row r="526" ht="20.45" customHeight="1"/>
    <row r="527" ht="20.45" customHeight="1"/>
    <row r="528" ht="20.45" customHeight="1"/>
    <row r="529" ht="20.45" customHeight="1"/>
    <row r="530" ht="20.45" customHeight="1"/>
    <row r="531" ht="20.45" customHeight="1"/>
    <row r="532" ht="20.45" customHeight="1"/>
    <row r="533" ht="20.45" customHeight="1"/>
    <row r="534" ht="20.45" customHeight="1"/>
    <row r="535" ht="20.45" customHeight="1"/>
    <row r="536" ht="20.45" customHeight="1"/>
    <row r="537" ht="20.45" customHeight="1"/>
    <row r="538" ht="20.45" customHeight="1"/>
    <row r="539" ht="20.45" customHeight="1"/>
    <row r="540" ht="20.45" customHeight="1"/>
    <row r="541" ht="20.45" customHeight="1"/>
    <row r="542" ht="20.45" customHeight="1"/>
    <row r="543" ht="20.45" customHeight="1"/>
    <row r="544" ht="20.45" customHeight="1"/>
    <row r="545" ht="20.45" customHeight="1"/>
    <row r="546" ht="20.45" customHeight="1"/>
    <row r="547" ht="20.45" customHeight="1"/>
    <row r="548" ht="20.45" customHeight="1"/>
    <row r="549" ht="20.45" customHeight="1"/>
    <row r="550" ht="20.45" customHeight="1"/>
    <row r="551" ht="20.45" customHeight="1"/>
    <row r="552" ht="20.45" customHeight="1"/>
    <row r="553" ht="20.45" customHeight="1"/>
    <row r="554" ht="20.45" customHeight="1"/>
    <row r="555" ht="20.45" customHeight="1"/>
    <row r="556" ht="20.45" customHeight="1"/>
    <row r="557" ht="20.45" customHeight="1"/>
    <row r="558" ht="20.45" customHeight="1"/>
    <row r="559" ht="20.45" customHeight="1"/>
    <row r="560" ht="20.45" customHeight="1"/>
    <row r="561" ht="20.45" customHeight="1"/>
    <row r="562" ht="20.45" customHeight="1"/>
    <row r="563" ht="20.45" customHeight="1"/>
    <row r="564" ht="20.45" customHeight="1"/>
    <row r="565" ht="20.45" customHeight="1"/>
    <row r="566" ht="20.45" customHeight="1"/>
    <row r="567" ht="20.45" customHeight="1"/>
    <row r="568" ht="20.45" customHeight="1"/>
    <row r="569" ht="20.45" customHeight="1"/>
    <row r="570" ht="20.45" customHeight="1"/>
    <row r="571" ht="20.45" customHeight="1"/>
    <row r="572" ht="20.45" customHeight="1"/>
    <row r="573" ht="20.45" customHeight="1"/>
    <row r="574" ht="20.45" customHeight="1"/>
    <row r="575" ht="20.45" customHeight="1"/>
    <row r="576" ht="20.45" customHeight="1"/>
    <row r="577" ht="20.45" customHeight="1"/>
    <row r="578" ht="20.45" customHeight="1"/>
    <row r="579" ht="20.45" customHeight="1"/>
    <row r="580" ht="20.45" customHeight="1"/>
    <row r="581" ht="20.45" customHeight="1"/>
    <row r="582" ht="20.45" customHeight="1"/>
    <row r="583" ht="20.45" customHeight="1"/>
    <row r="584" ht="20.45" customHeight="1"/>
    <row r="585" ht="20.45" customHeight="1"/>
    <row r="586" ht="20.45" customHeight="1"/>
    <row r="587" ht="20.45" customHeight="1"/>
    <row r="588" ht="20.45" customHeight="1"/>
    <row r="589" ht="20.45" customHeight="1"/>
    <row r="590" ht="20.45" customHeight="1"/>
    <row r="591" ht="20.45" customHeight="1"/>
    <row r="592" ht="20.45" customHeight="1"/>
    <row r="593" ht="20.45" customHeight="1"/>
    <row r="594" ht="20.45" customHeight="1"/>
    <row r="595" ht="20.45" customHeight="1"/>
    <row r="596" ht="20.45" customHeight="1"/>
    <row r="597" ht="20.45" customHeight="1"/>
    <row r="598" ht="20.45" customHeight="1"/>
    <row r="599" ht="20.45" customHeight="1"/>
    <row r="600" ht="20.45" customHeight="1"/>
    <row r="601" ht="20.45" customHeight="1"/>
    <row r="602" ht="20.45" customHeight="1"/>
    <row r="603" ht="20.45" customHeight="1"/>
    <row r="604" ht="20.45" customHeight="1"/>
    <row r="605" ht="20.45" customHeight="1"/>
    <row r="606" ht="20.45" customHeight="1"/>
    <row r="607" ht="20.45" customHeight="1"/>
    <row r="608" ht="20.45" customHeight="1"/>
    <row r="609" ht="20.45" customHeight="1"/>
    <row r="610" ht="20.45" customHeight="1"/>
    <row r="611" ht="20.45" customHeight="1"/>
    <row r="612" ht="20.45" customHeight="1"/>
    <row r="613" ht="20.45" customHeight="1"/>
    <row r="614" ht="20.45" customHeight="1"/>
    <row r="615" ht="20.45" customHeight="1"/>
    <row r="616" ht="20.45" customHeight="1"/>
    <row r="617" ht="20.45" customHeight="1"/>
    <row r="618" ht="20.45" customHeight="1"/>
    <row r="619" ht="20.45" customHeight="1"/>
    <row r="620" ht="20.45" customHeight="1"/>
    <row r="621" ht="20.45" customHeight="1"/>
    <row r="622" ht="20.45" customHeight="1"/>
    <row r="623" ht="20.45" customHeight="1"/>
    <row r="624" ht="20.45" customHeight="1"/>
    <row r="625" ht="20.45" customHeight="1"/>
    <row r="626" ht="20.45" customHeight="1"/>
    <row r="627" ht="20.45" customHeight="1"/>
    <row r="628" ht="20.45" customHeight="1"/>
    <row r="629" ht="20.45" customHeight="1"/>
    <row r="630" ht="20.45" customHeight="1"/>
    <row r="631" ht="20.45" customHeight="1"/>
    <row r="632" ht="20.45" customHeight="1"/>
    <row r="633" ht="20.45" customHeight="1"/>
    <row r="634" ht="20.45" customHeight="1"/>
    <row r="635" ht="20.45" customHeight="1"/>
    <row r="636" ht="20.45" customHeight="1"/>
    <row r="637" ht="20.45" customHeight="1"/>
    <row r="638" ht="20.45" customHeight="1"/>
    <row r="639" ht="20.45" customHeight="1"/>
    <row r="640" ht="20.45" customHeight="1"/>
    <row r="641" ht="20.45" customHeight="1"/>
    <row r="642" ht="20.45" customHeight="1"/>
    <row r="643" ht="20.45" customHeight="1"/>
    <row r="644" ht="20.45" customHeight="1"/>
    <row r="645" ht="20.45" customHeight="1"/>
    <row r="646" ht="20.45" customHeight="1"/>
    <row r="647" ht="20.45" customHeight="1"/>
    <row r="648" ht="20.45" customHeight="1"/>
    <row r="649" ht="20.45" customHeight="1"/>
    <row r="650" ht="20.45" customHeight="1"/>
    <row r="651" ht="20.45" customHeight="1"/>
    <row r="652" ht="20.45" customHeight="1"/>
    <row r="653" ht="20.45" customHeight="1"/>
    <row r="654" ht="20.45" customHeight="1"/>
    <row r="655" ht="20.45" customHeight="1"/>
    <row r="656" ht="20.45" customHeight="1"/>
    <row r="657" ht="20.45" customHeight="1"/>
    <row r="658" ht="20.45" customHeight="1"/>
    <row r="659" ht="20.45" customHeight="1"/>
    <row r="660" ht="20.45" customHeight="1"/>
    <row r="661" ht="20.45" customHeight="1"/>
    <row r="662" ht="20.45" customHeight="1"/>
    <row r="663" ht="20.45" customHeight="1"/>
    <row r="664" ht="20.45" customHeight="1"/>
    <row r="665" ht="20.45" customHeight="1"/>
    <row r="666" ht="20.45" customHeight="1"/>
    <row r="667" ht="20.45" customHeight="1"/>
    <row r="668" ht="20.45" customHeight="1"/>
    <row r="669" ht="20.45" customHeight="1"/>
    <row r="670" ht="20.45" customHeight="1"/>
    <row r="671" ht="20.45" customHeight="1"/>
    <row r="672" ht="20.45" customHeight="1"/>
    <row r="673" ht="20.45" customHeight="1"/>
    <row r="674" ht="20.45" customHeight="1"/>
    <row r="675" ht="20.45" customHeight="1"/>
    <row r="676" ht="20.45" customHeight="1"/>
    <row r="677" ht="20.45" customHeight="1"/>
    <row r="678" ht="20.45" customHeight="1"/>
    <row r="679" ht="20.45" customHeight="1"/>
    <row r="680" ht="20.45" customHeight="1"/>
    <row r="681" ht="20.45" customHeight="1"/>
    <row r="682" ht="20.45" customHeight="1"/>
    <row r="683" ht="20.45" customHeight="1"/>
    <row r="684" ht="20.45" customHeight="1"/>
    <row r="685" ht="20.45" customHeight="1"/>
    <row r="686" ht="20.45" customHeight="1"/>
    <row r="687" ht="20.45" customHeight="1"/>
    <row r="688" ht="20.45" customHeight="1"/>
    <row r="689" ht="20.45" customHeight="1"/>
    <row r="690" ht="20.45" customHeight="1"/>
    <row r="691" ht="20.45" customHeight="1"/>
    <row r="692" ht="20.45" customHeight="1"/>
    <row r="693" ht="20.45" customHeight="1"/>
    <row r="694" ht="20.45" customHeight="1"/>
    <row r="695" ht="20.45" customHeight="1"/>
    <row r="696" ht="20.45" customHeight="1"/>
    <row r="697" ht="20.45" customHeight="1"/>
    <row r="698" ht="20.45" customHeight="1"/>
    <row r="699" ht="20.45" customHeight="1"/>
    <row r="700" ht="20.45" customHeight="1"/>
    <row r="701" ht="20.45" customHeight="1"/>
    <row r="702" ht="20.45" customHeight="1"/>
    <row r="703" ht="20.45" customHeight="1"/>
    <row r="704" ht="20.45" customHeight="1"/>
    <row r="705" ht="20.45" customHeight="1"/>
    <row r="706" ht="20.45" customHeight="1"/>
    <row r="707" ht="20.45" customHeight="1"/>
    <row r="708" ht="20.45" customHeight="1"/>
    <row r="709" ht="20.45" customHeight="1"/>
    <row r="710" ht="20.45" customHeight="1"/>
    <row r="711" ht="20.45" customHeight="1"/>
    <row r="712" ht="20.45" customHeight="1"/>
    <row r="713" ht="20.45" customHeight="1"/>
    <row r="714" ht="20.45" customHeight="1"/>
    <row r="715" ht="20.45" customHeight="1"/>
    <row r="716" ht="20.45" customHeight="1"/>
    <row r="717" ht="20.45" customHeight="1"/>
    <row r="718" ht="20.45" customHeight="1"/>
    <row r="719" ht="20.45" customHeight="1"/>
    <row r="720" ht="20.45" customHeight="1"/>
    <row r="721" ht="20.45" customHeight="1"/>
    <row r="722" ht="20.45" customHeight="1"/>
    <row r="723" ht="20.45" customHeight="1"/>
    <row r="724" ht="20.45" customHeight="1"/>
    <row r="725" ht="20.45" customHeight="1"/>
    <row r="726" ht="20.45" customHeight="1"/>
    <row r="727" ht="20.45" customHeight="1"/>
    <row r="728" ht="20.45" customHeight="1"/>
    <row r="729" ht="20.45" customHeight="1"/>
    <row r="730" ht="20.45" customHeight="1"/>
    <row r="731" ht="20.45" customHeight="1"/>
    <row r="732" ht="20.45" customHeight="1"/>
    <row r="733" ht="20.45" customHeight="1"/>
    <row r="734" ht="20.45" customHeight="1"/>
    <row r="735" ht="20.45" customHeight="1"/>
    <row r="736" ht="20.45" customHeight="1"/>
    <row r="737" ht="20.45" customHeight="1"/>
    <row r="738" ht="20.45" customHeight="1"/>
    <row r="739" ht="20.45" customHeight="1"/>
    <row r="740" ht="20.45" customHeight="1"/>
    <row r="741" ht="20.45" customHeight="1"/>
    <row r="742" ht="20.45" customHeight="1"/>
    <row r="743" ht="20.45" customHeight="1"/>
    <row r="744" ht="20.45" customHeight="1"/>
    <row r="745" ht="20.45" customHeight="1"/>
    <row r="746" ht="20.45" customHeight="1"/>
    <row r="747" ht="20.45" customHeight="1"/>
    <row r="748" ht="20.45" customHeight="1"/>
    <row r="749" ht="20.45" customHeight="1"/>
    <row r="750" ht="20.45" customHeight="1"/>
    <row r="751" ht="20.45" customHeight="1"/>
    <row r="752" ht="20.45" customHeight="1"/>
    <row r="753" ht="20.45" customHeight="1"/>
    <row r="754" ht="20.45" customHeight="1"/>
    <row r="755" ht="20.45" customHeight="1"/>
    <row r="756" ht="20.45" customHeight="1"/>
    <row r="757" ht="20.45" customHeight="1"/>
    <row r="758" ht="20.45" customHeight="1"/>
    <row r="759" ht="20.45" customHeight="1"/>
    <row r="760" ht="20.45" customHeight="1"/>
    <row r="761" ht="20.45" customHeight="1"/>
    <row r="762" ht="20.45" customHeight="1"/>
    <row r="763" ht="20.45" customHeight="1"/>
    <row r="764" ht="20.45" customHeight="1"/>
    <row r="765" ht="20.45" customHeight="1"/>
    <row r="766" ht="20.45" customHeight="1"/>
    <row r="767" ht="20.45" customHeight="1"/>
    <row r="768" ht="20.45" customHeight="1"/>
    <row r="769" ht="20.45" customHeight="1"/>
    <row r="770" ht="20.45" customHeight="1"/>
    <row r="771" ht="20.45" customHeight="1"/>
    <row r="772" ht="20.45" customHeight="1"/>
    <row r="773" ht="20.45" customHeight="1"/>
    <row r="774" ht="20.45" customHeight="1"/>
    <row r="775" ht="20.45" customHeight="1"/>
    <row r="776" ht="20.45" customHeight="1"/>
    <row r="777" ht="20.45" customHeight="1"/>
    <row r="778" ht="20.45" customHeight="1"/>
    <row r="779" ht="20.45" customHeight="1"/>
    <row r="780" ht="20.45" customHeight="1"/>
    <row r="781" ht="20.45" customHeight="1"/>
    <row r="782" ht="20.45" customHeight="1"/>
    <row r="783" ht="20.45" customHeight="1"/>
    <row r="784" ht="20.45" customHeight="1"/>
    <row r="785" ht="20.45" customHeight="1"/>
    <row r="786" ht="20.45" customHeight="1"/>
    <row r="787" ht="20.45" customHeight="1"/>
    <row r="788" ht="20.45" customHeight="1"/>
    <row r="789" ht="20.45" customHeight="1"/>
    <row r="790" ht="20.45" customHeight="1"/>
    <row r="791" ht="20.45" customHeight="1"/>
    <row r="792" ht="20.45" customHeight="1"/>
    <row r="793" ht="20.45" customHeight="1"/>
    <row r="794" ht="20.45" customHeight="1"/>
    <row r="795" ht="20.45" customHeight="1"/>
    <row r="796" ht="20.45" customHeight="1"/>
    <row r="797" ht="20.45" customHeight="1"/>
    <row r="798" ht="20.45" customHeight="1"/>
    <row r="799" ht="20.45" customHeight="1"/>
    <row r="800" ht="20.45" customHeight="1"/>
    <row r="801" ht="20.45" customHeight="1"/>
    <row r="802" ht="20.45" customHeight="1"/>
    <row r="803" ht="20.45" customHeight="1"/>
    <row r="804" ht="20.45" customHeight="1"/>
    <row r="805" ht="20.45" customHeight="1"/>
    <row r="806" ht="20.45" customHeight="1"/>
    <row r="807" ht="20.45" customHeight="1"/>
    <row r="808" ht="20.45" customHeight="1"/>
    <row r="809" ht="20.45" customHeight="1"/>
    <row r="810" ht="20.45" customHeight="1"/>
    <row r="811" ht="20.45" customHeight="1"/>
    <row r="812" ht="20.45" customHeight="1"/>
    <row r="813" ht="20.45" customHeight="1"/>
    <row r="814" ht="20.45" customHeight="1"/>
    <row r="815" ht="20.45" customHeight="1"/>
    <row r="816" ht="20.45" customHeight="1"/>
    <row r="817" ht="20.45" customHeight="1"/>
    <row r="818" ht="20.45" customHeight="1"/>
    <row r="819" ht="20.45" customHeight="1"/>
    <row r="820" ht="20.45" customHeight="1"/>
    <row r="821" ht="20.45" customHeight="1"/>
    <row r="822" ht="20.45" customHeight="1"/>
    <row r="823" ht="20.45" customHeight="1"/>
    <row r="824" ht="20.45" customHeight="1"/>
    <row r="825" ht="20.45" customHeight="1"/>
    <row r="826" ht="20.45" customHeight="1"/>
    <row r="827" ht="20.45" customHeight="1"/>
    <row r="828" ht="20.45" customHeight="1"/>
    <row r="829" ht="20.45" customHeight="1"/>
    <row r="830" ht="20.45" customHeight="1"/>
    <row r="831" ht="20.45" customHeight="1"/>
    <row r="832" ht="20.45" customHeight="1"/>
    <row r="833" ht="20.45" customHeight="1"/>
    <row r="834" ht="20.45" customHeight="1"/>
    <row r="835" ht="20.45" customHeight="1"/>
    <row r="836" ht="20.45" customHeight="1"/>
    <row r="837" ht="20.45" customHeight="1"/>
    <row r="838" ht="20.45" customHeight="1"/>
    <row r="839" ht="20.45" customHeight="1"/>
    <row r="840" ht="20.45" customHeight="1"/>
    <row r="841" ht="20.45" customHeight="1"/>
    <row r="842" ht="20.45" customHeight="1"/>
    <row r="843" ht="20.45" customHeight="1"/>
    <row r="844" ht="20.45" customHeight="1"/>
    <row r="845" ht="20.45" customHeight="1"/>
    <row r="846" ht="20.45" customHeight="1"/>
    <row r="847" ht="20.45" customHeight="1"/>
    <row r="848" ht="20.45" customHeight="1"/>
    <row r="849" ht="20.45" customHeight="1"/>
    <row r="850" ht="20.45" customHeight="1"/>
    <row r="851" ht="20.45" customHeight="1"/>
    <row r="852" ht="20.45" customHeight="1"/>
    <row r="853" ht="20.45" customHeight="1"/>
    <row r="854" ht="20.45" customHeight="1"/>
    <row r="855" ht="20.45" customHeight="1"/>
    <row r="856" ht="20.45" customHeight="1"/>
    <row r="857" ht="20.45" customHeight="1"/>
    <row r="858" ht="20.45" customHeight="1"/>
    <row r="859" ht="20.45" customHeight="1"/>
    <row r="860" ht="20.45" customHeight="1"/>
    <row r="861" ht="20.45" customHeight="1"/>
    <row r="862" ht="20.45" customHeight="1"/>
    <row r="863" ht="20.45" customHeight="1"/>
    <row r="864" ht="20.45" customHeight="1"/>
    <row r="865" ht="20.45" customHeight="1"/>
    <row r="866" ht="20.45" customHeight="1"/>
    <row r="867" ht="20.45" customHeight="1"/>
    <row r="868" ht="20.45" customHeight="1"/>
    <row r="869" ht="20.45" customHeight="1"/>
    <row r="870" ht="20.45" customHeight="1"/>
    <row r="871" ht="20.45" customHeight="1"/>
    <row r="872" ht="20.45" customHeight="1"/>
    <row r="873" ht="20.45" customHeight="1"/>
    <row r="874" ht="20.45" customHeight="1"/>
    <row r="875" ht="20.45" customHeight="1"/>
    <row r="876" ht="20.45" customHeight="1"/>
    <row r="877" ht="20.45" customHeight="1"/>
    <row r="878" ht="20.45" customHeight="1"/>
    <row r="879" ht="20.45" customHeight="1"/>
    <row r="880" ht="20.45" customHeight="1"/>
    <row r="881" ht="20.45" customHeight="1"/>
    <row r="882" ht="20.45" customHeight="1"/>
    <row r="883" ht="20.45" customHeight="1"/>
    <row r="884" ht="20.45" customHeight="1"/>
    <row r="885" ht="20.45" customHeight="1"/>
    <row r="886" ht="20.45" customHeight="1"/>
    <row r="887" ht="20.45" customHeight="1"/>
    <row r="888" ht="20.45" customHeight="1"/>
    <row r="889" ht="20.45" customHeight="1"/>
    <row r="890" ht="20.45" customHeight="1"/>
    <row r="891" ht="20.45" customHeight="1"/>
    <row r="892" ht="20.45" customHeight="1"/>
    <row r="893" ht="20.45" customHeight="1"/>
    <row r="894" ht="20.45" customHeight="1"/>
    <row r="895" ht="20.45" customHeight="1"/>
    <row r="896" ht="20.45" customHeight="1"/>
    <row r="897" ht="20.45" customHeight="1"/>
    <row r="898" ht="20.45" customHeight="1"/>
    <row r="899" ht="20.45" customHeight="1"/>
    <row r="900" ht="20.45" customHeight="1"/>
    <row r="901" ht="20.45" customHeight="1"/>
    <row r="902" ht="20.45" customHeight="1"/>
    <row r="903" ht="20.45" customHeight="1"/>
    <row r="904" ht="20.45" customHeight="1"/>
    <row r="905" ht="20.45" customHeight="1"/>
    <row r="906" ht="20.45" customHeight="1"/>
    <row r="907" ht="20.45" customHeight="1"/>
    <row r="908" ht="20.45" customHeight="1"/>
    <row r="909" ht="20.45" customHeight="1"/>
    <row r="910" ht="20.45" customHeight="1"/>
    <row r="911" ht="20.45" customHeight="1"/>
    <row r="912" ht="20.45" customHeight="1"/>
    <row r="913" ht="20.45" customHeight="1"/>
    <row r="914" ht="20.45" customHeight="1"/>
    <row r="915" ht="20.45" customHeight="1"/>
    <row r="916" ht="20.45" customHeight="1"/>
    <row r="917" ht="20.45" customHeight="1"/>
    <row r="918" ht="20.45" customHeight="1"/>
    <row r="919" ht="20.45" customHeight="1"/>
    <row r="920" ht="20.45" customHeight="1"/>
    <row r="921" ht="20.45" customHeight="1"/>
    <row r="922" ht="20.45" customHeight="1"/>
    <row r="923" ht="20.45" customHeight="1"/>
    <row r="924" ht="20.45" customHeight="1"/>
    <row r="925" ht="20.45" customHeight="1"/>
    <row r="926" ht="20.45" customHeight="1"/>
    <row r="927" ht="20.45" customHeight="1"/>
    <row r="928" ht="20.45" customHeight="1"/>
    <row r="929" ht="20.45" customHeight="1"/>
    <row r="930" ht="20.45" customHeight="1"/>
    <row r="931" ht="20.45" customHeight="1"/>
    <row r="932" ht="20.45" customHeight="1"/>
    <row r="933" ht="20.45" customHeight="1"/>
    <row r="934" ht="20.45" customHeight="1"/>
    <row r="935" ht="20.45" customHeight="1"/>
    <row r="936" ht="20.45" customHeight="1"/>
    <row r="937" ht="20.45" customHeight="1"/>
    <row r="938" ht="20.45" customHeight="1"/>
    <row r="939" ht="20.45" customHeight="1"/>
    <row r="940" ht="20.45" customHeight="1"/>
    <row r="941" ht="20.45" customHeight="1"/>
    <row r="942" ht="20.45" customHeight="1"/>
    <row r="943" ht="20.45" customHeight="1"/>
    <row r="944" ht="20.45" customHeight="1"/>
    <row r="945" ht="20.45" customHeight="1"/>
    <row r="946" ht="20.45" customHeight="1"/>
    <row r="947" ht="20.45" customHeight="1"/>
    <row r="948" ht="20.45" customHeight="1"/>
    <row r="949" ht="20.45" customHeight="1"/>
    <row r="950" ht="20.45" customHeight="1"/>
    <row r="951" ht="20.45" customHeight="1"/>
    <row r="952" ht="20.45" customHeight="1"/>
    <row r="953" ht="20.45" customHeight="1"/>
    <row r="954" ht="20.45" customHeight="1"/>
    <row r="955" ht="20.45" customHeight="1"/>
    <row r="956" ht="20.45" customHeight="1"/>
    <row r="957" ht="20.45" customHeight="1"/>
    <row r="958" ht="20.45" customHeight="1"/>
    <row r="959" ht="20.45" customHeight="1"/>
    <row r="960" ht="20.45" customHeight="1"/>
    <row r="961" ht="20.45" customHeight="1"/>
    <row r="962" ht="20.45" customHeight="1"/>
    <row r="963" ht="20.45" customHeight="1"/>
    <row r="964" ht="20.45" customHeight="1"/>
    <row r="965" ht="20.45" customHeight="1"/>
    <row r="966" ht="20.45" customHeight="1"/>
  </sheetData>
  <sheetProtection password="EFCF" sheet="1" objects="1" scenarios="1"/>
  <mergeCells count="21">
    <mergeCell ref="BD3:BE3"/>
    <mergeCell ref="Y4:Z4"/>
    <mergeCell ref="Q4:Q5"/>
    <mergeCell ref="H4:H5"/>
    <mergeCell ref="L4:L5"/>
    <mergeCell ref="M3:P3"/>
    <mergeCell ref="O100:P100"/>
    <mergeCell ref="O4:O5"/>
    <mergeCell ref="P4:P5"/>
    <mergeCell ref="N4:N5"/>
    <mergeCell ref="T4:T5"/>
    <mergeCell ref="A4:A5"/>
    <mergeCell ref="B4:B5"/>
    <mergeCell ref="C4:C5"/>
    <mergeCell ref="D4:D5"/>
    <mergeCell ref="M4:M5"/>
    <mergeCell ref="E4:F4"/>
    <mergeCell ref="G4:G5"/>
    <mergeCell ref="J4:J5"/>
    <mergeCell ref="K4:K5"/>
    <mergeCell ref="I4:I5"/>
  </mergeCells>
  <phoneticPr fontId="3"/>
  <dataValidations count="1">
    <dataValidation type="whole" errorStyle="warning" operator="equal" allowBlank="1" showInputMessage="1" showErrorMessage="1" error="数量は１として下さい。" sqref="H6">
      <formula1>1</formula1>
    </dataValidation>
  </dataValidations>
  <pageMargins left="0.9055118110236221" right="0.70866141732283472" top="0.55118110236220474" bottom="0.55118110236220474" header="0.31496062992125984" footer="0.31496062992125984"/>
  <pageSetup paperSize="9" scale="48" fitToHeight="0" orientation="landscape" r:id="rId1"/>
  <headerFooter>
    <oddFooter xml:space="preserve">&amp;L&amp;"Meiryo UI,標準"&amp;14注１．『耐用年数』シートに基づき耐用年数を登録してください。
</oddFooter>
  </headerFooter>
  <drawing r:id="rId2"/>
  <legacyDrawing r:id="rId3"/>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手入力も可能　先に進めます">
          <x14:formula1>
            <xm:f>ritsu!$A$3:$A$37</xm:f>
          </x14:formula1>
          <xm:sqref>D3:E3</xm:sqref>
        </x14:dataValidation>
        <x14:dataValidation type="list" allowBlank="1" showInputMessage="1" showErrorMessage="1">
          <x14:formula1>
            <xm:f>科目別集計!$C$27:$C$36</xm:f>
          </x14:formula1>
          <xm:sqref>F6:F97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98"/>
  <sheetViews>
    <sheetView view="pageBreakPreview" zoomScale="75" zoomScaleNormal="55" zoomScaleSheetLayoutView="75" zoomScalePageLayoutView="70" workbookViewId="0">
      <selection activeCell="B3" sqref="B3"/>
    </sheetView>
  </sheetViews>
  <sheetFormatPr defaultColWidth="9" defaultRowHeight="15.75"/>
  <cols>
    <col min="1" max="1" width="5.875" style="39" customWidth="1"/>
    <col min="2" max="2" width="16.5" style="39" customWidth="1"/>
    <col min="3" max="5" width="19.375" style="39" hidden="1" customWidth="1"/>
    <col min="6" max="6" width="31.375" style="39" customWidth="1"/>
    <col min="7" max="7" width="11.25" style="39" customWidth="1"/>
    <col min="8" max="8" width="12.75" style="16" customWidth="1"/>
    <col min="9" max="10" width="27.625" style="1" customWidth="1"/>
    <col min="11" max="12" width="9" style="39"/>
    <col min="13" max="14" width="10.875" style="1" customWidth="1"/>
    <col min="15" max="15" width="9" style="1"/>
    <col min="16" max="19" width="27.875" style="1" customWidth="1"/>
    <col min="20" max="20" width="17.875" style="39" customWidth="1"/>
    <col min="21" max="21" width="9" style="1"/>
    <col min="22" max="25" width="28" style="1" customWidth="1"/>
    <col min="26" max="16384" width="9" style="1"/>
  </cols>
  <sheetData>
    <row r="1" spans="1:31" ht="30" customHeight="1">
      <c r="A1" s="26"/>
      <c r="B1" s="25" t="s">
        <v>45</v>
      </c>
      <c r="C1" s="26"/>
      <c r="D1" s="26"/>
      <c r="E1" s="26"/>
      <c r="F1" s="26"/>
      <c r="G1" s="26"/>
      <c r="H1" s="15"/>
      <c r="I1" s="2"/>
      <c r="J1" s="2"/>
      <c r="K1" s="26"/>
      <c r="L1" s="26"/>
      <c r="M1" s="2"/>
      <c r="N1" s="2"/>
      <c r="O1" s="2"/>
      <c r="P1" s="2"/>
      <c r="Q1" s="2"/>
      <c r="R1" s="2"/>
      <c r="S1" s="2"/>
      <c r="T1" s="40" t="s">
        <v>44</v>
      </c>
      <c r="U1" s="2"/>
      <c r="V1" s="2"/>
      <c r="W1" s="2"/>
      <c r="X1" s="2"/>
      <c r="Y1" s="2"/>
      <c r="Z1" s="2"/>
      <c r="AA1" s="2"/>
      <c r="AB1" s="2"/>
      <c r="AC1" s="2"/>
      <c r="AD1" s="2"/>
      <c r="AE1" s="2"/>
    </row>
    <row r="2" spans="1:31" ht="23.25" customHeight="1" thickBot="1">
      <c r="A2" s="26"/>
      <c r="B2" s="26"/>
      <c r="C2" s="26"/>
      <c r="D2" s="26"/>
      <c r="E2" s="26"/>
      <c r="F2" s="26"/>
      <c r="G2" s="26"/>
      <c r="H2" s="15"/>
      <c r="I2" s="2"/>
      <c r="J2" s="2"/>
      <c r="K2" s="26"/>
      <c r="L2" s="26"/>
      <c r="M2" s="2"/>
      <c r="N2" s="2"/>
      <c r="O2" s="2"/>
      <c r="P2" s="2"/>
      <c r="Q2" s="2"/>
      <c r="R2" s="2"/>
      <c r="S2" s="2"/>
      <c r="T2" s="26"/>
      <c r="U2" s="2"/>
      <c r="V2" s="2"/>
      <c r="W2" s="2"/>
      <c r="X2" s="2"/>
      <c r="Y2" s="2"/>
      <c r="Z2" s="2"/>
      <c r="AA2" s="2"/>
      <c r="AB2" s="2"/>
      <c r="AC2" s="2"/>
      <c r="AD2" s="2"/>
      <c r="AE2" s="2"/>
    </row>
    <row r="3" spans="1:31" ht="30" customHeight="1" thickTop="1" thickBot="1">
      <c r="A3" s="26"/>
      <c r="B3" s="27">
        <v>2018</v>
      </c>
      <c r="C3" s="28"/>
      <c r="D3" s="28"/>
      <c r="E3" s="28"/>
      <c r="F3" s="29"/>
      <c r="G3" s="26"/>
      <c r="H3" s="15"/>
      <c r="I3" s="2"/>
      <c r="J3" s="52" t="s">
        <v>49</v>
      </c>
      <c r="K3" s="26"/>
      <c r="L3" s="26"/>
      <c r="M3" s="2"/>
      <c r="N3" s="2"/>
      <c r="O3" s="321" t="s">
        <v>0</v>
      </c>
      <c r="P3" s="321"/>
      <c r="Q3" s="321"/>
      <c r="R3" s="321"/>
      <c r="S3" s="321"/>
      <c r="T3" s="41" t="s">
        <v>1</v>
      </c>
      <c r="U3" s="2"/>
      <c r="V3" s="332"/>
      <c r="W3" s="332"/>
      <c r="X3" s="332"/>
      <c r="Y3" s="332"/>
      <c r="Z3" s="2"/>
      <c r="AA3" s="2"/>
      <c r="AB3" s="2"/>
      <c r="AC3" s="2"/>
      <c r="AD3" s="2"/>
      <c r="AE3" s="2"/>
    </row>
    <row r="4" spans="1:31" ht="32.25" customHeight="1" thickTop="1">
      <c r="A4" s="26"/>
      <c r="B4" s="322" t="s">
        <v>2</v>
      </c>
      <c r="C4" s="320" t="s">
        <v>66</v>
      </c>
      <c r="D4" s="320" t="s">
        <v>67</v>
      </c>
      <c r="E4" s="320" t="s">
        <v>68</v>
      </c>
      <c r="F4" s="324" t="s">
        <v>3</v>
      </c>
      <c r="G4" s="325" t="s">
        <v>41</v>
      </c>
      <c r="H4" s="318" t="s">
        <v>46</v>
      </c>
      <c r="I4" s="326" t="s">
        <v>4</v>
      </c>
      <c r="J4" s="327"/>
      <c r="K4" s="325" t="s">
        <v>36</v>
      </c>
      <c r="L4" s="325" t="s">
        <v>37</v>
      </c>
      <c r="M4" s="328" t="s">
        <v>38</v>
      </c>
      <c r="N4" s="328" t="s">
        <v>39</v>
      </c>
      <c r="O4" s="330" t="s">
        <v>40</v>
      </c>
      <c r="P4" s="297" t="s">
        <v>5</v>
      </c>
      <c r="Q4" s="298"/>
      <c r="R4" s="297" t="s">
        <v>6</v>
      </c>
      <c r="S4" s="298"/>
      <c r="T4" s="299" t="s">
        <v>7</v>
      </c>
      <c r="U4" s="2"/>
      <c r="V4" s="297" t="s">
        <v>69</v>
      </c>
      <c r="W4" s="298"/>
      <c r="X4" s="297" t="s">
        <v>70</v>
      </c>
      <c r="Y4" s="298"/>
      <c r="Z4" s="2"/>
      <c r="AA4" s="2"/>
      <c r="AB4" s="2"/>
      <c r="AC4" s="2"/>
      <c r="AD4" s="2"/>
      <c r="AE4" s="2"/>
    </row>
    <row r="5" spans="1:31" ht="54.75" customHeight="1">
      <c r="A5" s="26"/>
      <c r="B5" s="323"/>
      <c r="C5" s="320"/>
      <c r="D5" s="320"/>
      <c r="E5" s="320"/>
      <c r="F5" s="324"/>
      <c r="G5" s="320"/>
      <c r="H5" s="319"/>
      <c r="I5" s="8" t="s">
        <v>8</v>
      </c>
      <c r="J5" s="13" t="s">
        <v>9</v>
      </c>
      <c r="K5" s="320"/>
      <c r="L5" s="320"/>
      <c r="M5" s="329"/>
      <c r="N5" s="329"/>
      <c r="O5" s="331"/>
      <c r="P5" s="12" t="s">
        <v>8</v>
      </c>
      <c r="Q5" s="14" t="s">
        <v>9</v>
      </c>
      <c r="R5" s="12" t="s">
        <v>8</v>
      </c>
      <c r="S5" s="14" t="s">
        <v>9</v>
      </c>
      <c r="T5" s="299"/>
      <c r="U5" s="2"/>
      <c r="V5" s="63" t="s">
        <v>8</v>
      </c>
      <c r="W5" s="62" t="s">
        <v>9</v>
      </c>
      <c r="X5" s="10" t="s">
        <v>8</v>
      </c>
      <c r="Y5" s="9" t="s">
        <v>9</v>
      </c>
      <c r="Z5" s="2"/>
      <c r="AA5" s="2"/>
      <c r="AB5" s="2"/>
      <c r="AC5" s="2"/>
      <c r="AD5" s="2"/>
      <c r="AE5" s="2"/>
    </row>
    <row r="6" spans="1:31" ht="33" customHeight="1">
      <c r="A6" s="26"/>
      <c r="B6" s="300" t="s">
        <v>10</v>
      </c>
      <c r="C6" s="293"/>
      <c r="D6" s="293"/>
      <c r="E6" s="293"/>
      <c r="F6" s="30" t="s">
        <v>11</v>
      </c>
      <c r="G6" s="31" t="s">
        <v>12</v>
      </c>
      <c r="H6" s="54">
        <v>0.104</v>
      </c>
      <c r="I6" s="20">
        <v>500000000</v>
      </c>
      <c r="J6" s="6">
        <f>I6*H6</f>
        <v>52000000</v>
      </c>
      <c r="K6" s="19">
        <v>1970</v>
      </c>
      <c r="L6" s="20">
        <v>50</v>
      </c>
      <c r="M6" s="58" t="s">
        <v>13</v>
      </c>
      <c r="N6" s="58" t="s">
        <v>48</v>
      </c>
      <c r="O6" s="6">
        <f>IF(K6="不明","0",$B$3-K6+1)</f>
        <v>49</v>
      </c>
      <c r="P6" s="6">
        <f t="shared" ref="P6:P19" si="0">ROUNDDOWN(IF(L6&gt;O6,I6/L6*O6,IF(I6&lt;0,I6+1,I6-1)),0)</f>
        <v>490000000</v>
      </c>
      <c r="Q6" s="6">
        <f t="shared" ref="Q6:Q19" si="1">ROUNDDOWN(IF(L6&gt;O6,J6/L6*O6,IF(J6&lt;0,J6+1,J6-1)),0)</f>
        <v>50960000</v>
      </c>
      <c r="R6" s="6">
        <f t="shared" ref="R6:R19" si="2">I6-P6</f>
        <v>10000000</v>
      </c>
      <c r="S6" s="6">
        <f t="shared" ref="S6:S19" si="3">J6-Q6</f>
        <v>1040000</v>
      </c>
      <c r="T6" s="31"/>
      <c r="U6" s="2"/>
      <c r="V6" s="11">
        <f>ROUNDDOWN(IF(OR(I6=1,L6&lt;O6),"0",I6/L6),0)</f>
        <v>10000000</v>
      </c>
      <c r="W6" s="11">
        <f>ROUNDDOWN(IF(OR(J6=1,L6&lt;O6),"0",J6/L6),0)</f>
        <v>1040000</v>
      </c>
      <c r="X6" s="11" t="e">
        <f>IF($K6="不明","0",P6*VLOOKUP($K6,#REF!,2,FALSE))</f>
        <v>#REF!</v>
      </c>
      <c r="Y6" s="11" t="e">
        <f>IF($K6="不明","0",Q6*VLOOKUP($K6,#REF!,2,FALSE))</f>
        <v>#REF!</v>
      </c>
      <c r="Z6" s="2"/>
      <c r="AA6" s="2"/>
      <c r="AB6" s="2"/>
      <c r="AC6" s="2"/>
      <c r="AD6" s="2"/>
      <c r="AE6" s="2"/>
    </row>
    <row r="7" spans="1:31" ht="33" customHeight="1">
      <c r="A7" s="26"/>
      <c r="B7" s="301"/>
      <c r="C7" s="293"/>
      <c r="D7" s="293"/>
      <c r="E7" s="293"/>
      <c r="F7" s="30" t="s">
        <v>15</v>
      </c>
      <c r="G7" s="31" t="s">
        <v>12</v>
      </c>
      <c r="H7" s="54">
        <v>0.104</v>
      </c>
      <c r="I7" s="20">
        <v>50000000</v>
      </c>
      <c r="J7" s="6">
        <f t="shared" ref="J7:J19" si="4">I7*H7</f>
        <v>5200000</v>
      </c>
      <c r="K7" s="19">
        <v>2005</v>
      </c>
      <c r="L7" s="20">
        <v>50</v>
      </c>
      <c r="M7" s="58" t="s">
        <v>16</v>
      </c>
      <c r="N7" s="58" t="s">
        <v>14</v>
      </c>
      <c r="O7" s="6">
        <f t="shared" ref="O7:O19" si="5">IF(K7="不明","0",$B$3-K7+1)</f>
        <v>14</v>
      </c>
      <c r="P7" s="6">
        <f t="shared" si="0"/>
        <v>14000000</v>
      </c>
      <c r="Q7" s="6">
        <f t="shared" si="1"/>
        <v>1456000</v>
      </c>
      <c r="R7" s="6">
        <f t="shared" si="2"/>
        <v>36000000</v>
      </c>
      <c r="S7" s="6">
        <f t="shared" si="3"/>
        <v>3744000</v>
      </c>
      <c r="T7" s="31"/>
      <c r="U7" s="2"/>
      <c r="V7" s="11">
        <f t="shared" ref="V7:V19" si="6">ROUNDDOWN(IF(OR(I7=1,L7&lt;O7),"0",I7/L7),0)</f>
        <v>1000000</v>
      </c>
      <c r="W7" s="11">
        <f t="shared" ref="W7:W19" si="7">ROUNDDOWN(IF(OR(J7=1,L7&lt;O7),"0",J7/L7),0)</f>
        <v>104000</v>
      </c>
      <c r="X7" s="11" t="e">
        <f>IF($K7="不明","0",P7*VLOOKUP($K7,#REF!,2,FALSE))</f>
        <v>#REF!</v>
      </c>
      <c r="Y7" s="11" t="e">
        <f>IF($K7="不明","0",Q7*VLOOKUP($K7,#REF!,2,FALSE))</f>
        <v>#REF!</v>
      </c>
      <c r="Z7" s="2"/>
      <c r="AA7" s="2"/>
      <c r="AB7" s="2"/>
      <c r="AC7" s="2"/>
      <c r="AD7" s="2"/>
      <c r="AE7" s="2"/>
    </row>
    <row r="8" spans="1:31" ht="33" customHeight="1">
      <c r="A8" s="26"/>
      <c r="B8" s="302"/>
      <c r="C8" s="293"/>
      <c r="D8" s="293"/>
      <c r="E8" s="293"/>
      <c r="F8" s="30" t="s">
        <v>17</v>
      </c>
      <c r="G8" s="31" t="s">
        <v>12</v>
      </c>
      <c r="H8" s="54">
        <v>0.104</v>
      </c>
      <c r="I8" s="20">
        <v>200000000</v>
      </c>
      <c r="J8" s="6">
        <f t="shared" si="4"/>
        <v>20800000</v>
      </c>
      <c r="K8" s="19">
        <v>2015</v>
      </c>
      <c r="L8" s="20">
        <v>50</v>
      </c>
      <c r="M8" s="58" t="s">
        <v>18</v>
      </c>
      <c r="N8" s="58" t="s">
        <v>14</v>
      </c>
      <c r="O8" s="6">
        <f t="shared" si="5"/>
        <v>4</v>
      </c>
      <c r="P8" s="6">
        <f t="shared" si="0"/>
        <v>16000000</v>
      </c>
      <c r="Q8" s="6">
        <f t="shared" si="1"/>
        <v>1664000</v>
      </c>
      <c r="R8" s="6">
        <f t="shared" si="2"/>
        <v>184000000</v>
      </c>
      <c r="S8" s="6">
        <f t="shared" si="3"/>
        <v>19136000</v>
      </c>
      <c r="T8" s="31"/>
      <c r="U8" s="2"/>
      <c r="V8" s="11">
        <f t="shared" si="6"/>
        <v>4000000</v>
      </c>
      <c r="W8" s="11">
        <f t="shared" si="7"/>
        <v>416000</v>
      </c>
      <c r="X8" s="11" t="e">
        <f>IF($K8="不明","0",P8*VLOOKUP($K8,#REF!,2,FALSE))</f>
        <v>#REF!</v>
      </c>
      <c r="Y8" s="11" t="e">
        <f>IF($K8="不明","0",Q8*VLOOKUP($K8,#REF!,2,FALSE))</f>
        <v>#REF!</v>
      </c>
      <c r="Z8" s="2"/>
      <c r="AA8" s="2"/>
      <c r="AB8" s="2"/>
      <c r="AC8" s="2"/>
      <c r="AD8" s="2"/>
      <c r="AE8" s="2"/>
    </row>
    <row r="9" spans="1:31" ht="33" customHeight="1">
      <c r="A9" s="26"/>
      <c r="B9" s="300" t="s">
        <v>19</v>
      </c>
      <c r="C9" s="293"/>
      <c r="D9" s="293"/>
      <c r="E9" s="293"/>
      <c r="F9" s="30" t="s">
        <v>11</v>
      </c>
      <c r="G9" s="31" t="s">
        <v>20</v>
      </c>
      <c r="H9" s="54">
        <v>0.15</v>
      </c>
      <c r="I9" s="20">
        <v>100000000</v>
      </c>
      <c r="J9" s="6">
        <f t="shared" si="4"/>
        <v>15000000</v>
      </c>
      <c r="K9" s="19">
        <v>1978</v>
      </c>
      <c r="L9" s="20">
        <v>40</v>
      </c>
      <c r="M9" s="58" t="s">
        <v>13</v>
      </c>
      <c r="N9" s="58" t="s">
        <v>21</v>
      </c>
      <c r="O9" s="6">
        <f t="shared" si="5"/>
        <v>41</v>
      </c>
      <c r="P9" s="6">
        <f t="shared" si="0"/>
        <v>99999999</v>
      </c>
      <c r="Q9" s="6">
        <f t="shared" si="1"/>
        <v>14999999</v>
      </c>
      <c r="R9" s="6">
        <f t="shared" si="2"/>
        <v>1</v>
      </c>
      <c r="S9" s="6">
        <f t="shared" si="3"/>
        <v>1</v>
      </c>
      <c r="T9" s="31" t="s">
        <v>22</v>
      </c>
      <c r="U9" s="2"/>
      <c r="V9" s="11">
        <f t="shared" si="6"/>
        <v>0</v>
      </c>
      <c r="W9" s="11">
        <f t="shared" si="7"/>
        <v>0</v>
      </c>
      <c r="X9" s="11" t="e">
        <f>IF($K9="不明","0",P9*VLOOKUP($K9,#REF!,2,FALSE))</f>
        <v>#REF!</v>
      </c>
      <c r="Y9" s="11" t="e">
        <f>IF($K9="不明","0",Q9*VLOOKUP($K9,#REF!,2,FALSE))</f>
        <v>#REF!</v>
      </c>
      <c r="Z9" s="2"/>
      <c r="AA9" s="2"/>
      <c r="AB9" s="2"/>
      <c r="AC9" s="2"/>
      <c r="AD9" s="2"/>
      <c r="AE9" s="2"/>
    </row>
    <row r="10" spans="1:31" ht="33" customHeight="1">
      <c r="A10" s="26"/>
      <c r="B10" s="301"/>
      <c r="C10" s="293"/>
      <c r="D10" s="293"/>
      <c r="E10" s="293"/>
      <c r="F10" s="30" t="s">
        <v>17</v>
      </c>
      <c r="G10" s="31" t="s">
        <v>20</v>
      </c>
      <c r="H10" s="54">
        <v>0.15</v>
      </c>
      <c r="I10" s="20">
        <v>50000000</v>
      </c>
      <c r="J10" s="6">
        <f t="shared" si="4"/>
        <v>7500000</v>
      </c>
      <c r="K10" s="19">
        <v>1998</v>
      </c>
      <c r="L10" s="20">
        <v>40</v>
      </c>
      <c r="M10" s="58" t="s">
        <v>18</v>
      </c>
      <c r="N10" s="58" t="s">
        <v>21</v>
      </c>
      <c r="O10" s="6">
        <f t="shared" si="5"/>
        <v>21</v>
      </c>
      <c r="P10" s="6">
        <f t="shared" si="0"/>
        <v>26250000</v>
      </c>
      <c r="Q10" s="6">
        <f t="shared" si="1"/>
        <v>3937500</v>
      </c>
      <c r="R10" s="6">
        <f t="shared" si="2"/>
        <v>23750000</v>
      </c>
      <c r="S10" s="6">
        <f t="shared" si="3"/>
        <v>3562500</v>
      </c>
      <c r="T10" s="31"/>
      <c r="U10" s="2"/>
      <c r="V10" s="11">
        <f t="shared" si="6"/>
        <v>1250000</v>
      </c>
      <c r="W10" s="11">
        <f t="shared" si="7"/>
        <v>187500</v>
      </c>
      <c r="X10" s="11" t="e">
        <f>IF($K10="不明","0",P10*VLOOKUP($K10,#REF!,2,FALSE))</f>
        <v>#REF!</v>
      </c>
      <c r="Y10" s="11" t="e">
        <f>IF($K10="不明","0",Q10*VLOOKUP($K10,#REF!,2,FALSE))</f>
        <v>#REF!</v>
      </c>
      <c r="Z10" s="2"/>
      <c r="AA10" s="2"/>
      <c r="AB10" s="2"/>
      <c r="AC10" s="2"/>
      <c r="AD10" s="2"/>
      <c r="AE10" s="2"/>
    </row>
    <row r="11" spans="1:31" ht="33" customHeight="1">
      <c r="A11" s="26"/>
      <c r="B11" s="301"/>
      <c r="C11" s="293"/>
      <c r="D11" s="293"/>
      <c r="E11" s="293"/>
      <c r="F11" s="32" t="s">
        <v>23</v>
      </c>
      <c r="G11" s="33" t="s">
        <v>20</v>
      </c>
      <c r="H11" s="54">
        <v>0.15</v>
      </c>
      <c r="I11" s="22">
        <v>50000000</v>
      </c>
      <c r="J11" s="6">
        <f t="shared" si="4"/>
        <v>7500000</v>
      </c>
      <c r="K11" s="21">
        <v>2016</v>
      </c>
      <c r="L11" s="22">
        <v>40</v>
      </c>
      <c r="M11" s="58" t="s">
        <v>18</v>
      </c>
      <c r="N11" s="58" t="s">
        <v>47</v>
      </c>
      <c r="O11" s="6">
        <f t="shared" si="5"/>
        <v>3</v>
      </c>
      <c r="P11" s="6">
        <f t="shared" si="0"/>
        <v>3750000</v>
      </c>
      <c r="Q11" s="6">
        <f t="shared" si="1"/>
        <v>562500</v>
      </c>
      <c r="R11" s="6">
        <f t="shared" si="2"/>
        <v>46250000</v>
      </c>
      <c r="S11" s="6">
        <f t="shared" si="3"/>
        <v>6937500</v>
      </c>
      <c r="T11" s="33"/>
      <c r="U11" s="2"/>
      <c r="V11" s="11">
        <f t="shared" si="6"/>
        <v>1250000</v>
      </c>
      <c r="W11" s="11">
        <f t="shared" si="7"/>
        <v>187500</v>
      </c>
      <c r="X11" s="11" t="e">
        <f>IF($K11="不明","0",P11*VLOOKUP($K11,#REF!,2,FALSE))</f>
        <v>#REF!</v>
      </c>
      <c r="Y11" s="11" t="e">
        <f>IF($K11="不明","0",Q11*VLOOKUP($K11,#REF!,2,FALSE))</f>
        <v>#REF!</v>
      </c>
      <c r="Z11" s="2"/>
      <c r="AA11" s="2"/>
      <c r="AB11" s="2"/>
      <c r="AC11" s="2"/>
      <c r="AD11" s="2"/>
      <c r="AE11" s="2"/>
    </row>
    <row r="12" spans="1:31" ht="33" customHeight="1">
      <c r="A12" s="26"/>
      <c r="B12" s="302"/>
      <c r="C12" s="293"/>
      <c r="D12" s="293"/>
      <c r="E12" s="293"/>
      <c r="F12" s="32"/>
      <c r="G12" s="33"/>
      <c r="H12" s="54">
        <v>0.15</v>
      </c>
      <c r="I12" s="22">
        <f>-I9</f>
        <v>-100000000</v>
      </c>
      <c r="J12" s="6">
        <f t="shared" si="4"/>
        <v>-15000000</v>
      </c>
      <c r="K12" s="21">
        <v>1978</v>
      </c>
      <c r="L12" s="22">
        <v>40</v>
      </c>
      <c r="M12" s="59" t="s">
        <v>24</v>
      </c>
      <c r="N12" s="58" t="s">
        <v>21</v>
      </c>
      <c r="O12" s="6">
        <f t="shared" si="5"/>
        <v>41</v>
      </c>
      <c r="P12" s="6">
        <f t="shared" si="0"/>
        <v>-99999999</v>
      </c>
      <c r="Q12" s="6">
        <f t="shared" si="1"/>
        <v>-14999999</v>
      </c>
      <c r="R12" s="6">
        <f t="shared" si="2"/>
        <v>-1</v>
      </c>
      <c r="S12" s="6">
        <f t="shared" si="3"/>
        <v>-1</v>
      </c>
      <c r="T12" s="33"/>
      <c r="U12" s="2"/>
      <c r="V12" s="11">
        <f t="shared" si="6"/>
        <v>0</v>
      </c>
      <c r="W12" s="11">
        <f t="shared" si="7"/>
        <v>0</v>
      </c>
      <c r="X12" s="11" t="e">
        <f>IF($K12="不明","0",P12*VLOOKUP($K12,#REF!,2,FALSE))</f>
        <v>#REF!</v>
      </c>
      <c r="Y12" s="11" t="e">
        <f>IF($K12="不明","0",Q12*VLOOKUP($K12,#REF!,2,FALSE))</f>
        <v>#REF!</v>
      </c>
      <c r="Z12" s="2"/>
      <c r="AA12" s="2"/>
      <c r="AB12" s="2"/>
      <c r="AC12" s="2"/>
      <c r="AD12" s="2"/>
      <c r="AE12" s="2"/>
    </row>
    <row r="13" spans="1:31" ht="33" customHeight="1">
      <c r="A13" s="26"/>
      <c r="B13" s="34" t="s">
        <v>25</v>
      </c>
      <c r="C13" s="64"/>
      <c r="D13" s="64"/>
      <c r="E13" s="64"/>
      <c r="F13" s="32"/>
      <c r="G13" s="33" t="s">
        <v>26</v>
      </c>
      <c r="H13" s="55">
        <v>1</v>
      </c>
      <c r="I13" s="22">
        <v>1</v>
      </c>
      <c r="J13" s="6">
        <f t="shared" si="4"/>
        <v>1</v>
      </c>
      <c r="K13" s="21" t="s">
        <v>50</v>
      </c>
      <c r="L13" s="22">
        <v>40</v>
      </c>
      <c r="M13" s="59" t="s">
        <v>13</v>
      </c>
      <c r="N13" s="58" t="s">
        <v>21</v>
      </c>
      <c r="O13" s="18" t="str">
        <f>IF(K13="不明","0",$B$3-K13+1)</f>
        <v>0</v>
      </c>
      <c r="P13" s="6">
        <f t="shared" si="0"/>
        <v>0</v>
      </c>
      <c r="Q13" s="6">
        <f t="shared" si="1"/>
        <v>0</v>
      </c>
      <c r="R13" s="6">
        <f t="shared" si="2"/>
        <v>1</v>
      </c>
      <c r="S13" s="6">
        <f t="shared" si="3"/>
        <v>1</v>
      </c>
      <c r="T13" s="33" t="s">
        <v>27</v>
      </c>
      <c r="U13" s="2"/>
      <c r="V13" s="11">
        <f t="shared" si="6"/>
        <v>0</v>
      </c>
      <c r="W13" s="11">
        <f t="shared" si="7"/>
        <v>0</v>
      </c>
      <c r="X13" s="11" t="str">
        <f>IF($K13="不明","0",P13*VLOOKUP($K13,#REF!,2,FALSE))</f>
        <v>0</v>
      </c>
      <c r="Y13" s="11" t="str">
        <f>IF($K13="不明","0",Q13*VLOOKUP($K13,#REF!,2,FALSE))</f>
        <v>0</v>
      </c>
      <c r="Z13" s="2"/>
      <c r="AA13" s="2"/>
      <c r="AB13" s="2"/>
      <c r="AC13" s="2"/>
      <c r="AD13" s="2"/>
      <c r="AE13" s="2"/>
    </row>
    <row r="14" spans="1:31" ht="33" customHeight="1">
      <c r="A14" s="26"/>
      <c r="B14" s="303" t="s">
        <v>28</v>
      </c>
      <c r="C14" s="291"/>
      <c r="D14" s="291"/>
      <c r="E14" s="291"/>
      <c r="F14" s="32" t="s">
        <v>29</v>
      </c>
      <c r="G14" s="33" t="s">
        <v>20</v>
      </c>
      <c r="H14" s="55">
        <v>0.125</v>
      </c>
      <c r="I14" s="22">
        <v>230000000</v>
      </c>
      <c r="J14" s="6">
        <f t="shared" si="4"/>
        <v>28750000</v>
      </c>
      <c r="K14" s="21">
        <v>2008</v>
      </c>
      <c r="L14" s="22">
        <v>40</v>
      </c>
      <c r="M14" s="59" t="s">
        <v>13</v>
      </c>
      <c r="N14" s="58" t="s">
        <v>21</v>
      </c>
      <c r="O14" s="6">
        <f t="shared" si="5"/>
        <v>11</v>
      </c>
      <c r="P14" s="6">
        <f t="shared" si="0"/>
        <v>63250000</v>
      </c>
      <c r="Q14" s="6">
        <f t="shared" si="1"/>
        <v>7906250</v>
      </c>
      <c r="R14" s="6">
        <f t="shared" si="2"/>
        <v>166750000</v>
      </c>
      <c r="S14" s="6">
        <f t="shared" si="3"/>
        <v>20843750</v>
      </c>
      <c r="T14" s="33"/>
      <c r="U14" s="2"/>
      <c r="V14" s="11">
        <f t="shared" si="6"/>
        <v>5750000</v>
      </c>
      <c r="W14" s="11">
        <f t="shared" si="7"/>
        <v>718750</v>
      </c>
      <c r="X14" s="11" t="e">
        <f>IF($K14="不明","0",P14*VLOOKUP($K14,#REF!,2,FALSE))</f>
        <v>#REF!</v>
      </c>
      <c r="Y14" s="11" t="e">
        <f>IF($K14="不明","0",Q14*VLOOKUP($K14,#REF!,2,FALSE))</f>
        <v>#REF!</v>
      </c>
      <c r="Z14" s="2"/>
      <c r="AA14" s="2"/>
      <c r="AB14" s="2"/>
      <c r="AC14" s="2"/>
      <c r="AD14" s="2"/>
      <c r="AE14" s="2"/>
    </row>
    <row r="15" spans="1:31" ht="33" customHeight="1">
      <c r="A15" s="26"/>
      <c r="B15" s="304"/>
      <c r="C15" s="291"/>
      <c r="D15" s="291"/>
      <c r="E15" s="291"/>
      <c r="F15" s="32" t="s">
        <v>30</v>
      </c>
      <c r="G15" s="33" t="s">
        <v>26</v>
      </c>
      <c r="H15" s="55">
        <v>1</v>
      </c>
      <c r="I15" s="22">
        <v>60000000</v>
      </c>
      <c r="J15" s="6">
        <f t="shared" si="4"/>
        <v>60000000</v>
      </c>
      <c r="K15" s="21">
        <v>2016</v>
      </c>
      <c r="L15" s="22">
        <v>15</v>
      </c>
      <c r="M15" s="59" t="s">
        <v>18</v>
      </c>
      <c r="N15" s="58" t="s">
        <v>21</v>
      </c>
      <c r="O15" s="6">
        <f t="shared" si="5"/>
        <v>3</v>
      </c>
      <c r="P15" s="6">
        <f t="shared" si="0"/>
        <v>12000000</v>
      </c>
      <c r="Q15" s="6">
        <f t="shared" si="1"/>
        <v>12000000</v>
      </c>
      <c r="R15" s="6">
        <f t="shared" si="2"/>
        <v>48000000</v>
      </c>
      <c r="S15" s="6">
        <f t="shared" si="3"/>
        <v>48000000</v>
      </c>
      <c r="T15" s="33"/>
      <c r="U15" s="2"/>
      <c r="V15" s="11">
        <f t="shared" si="6"/>
        <v>4000000</v>
      </c>
      <c r="W15" s="11">
        <f t="shared" si="7"/>
        <v>4000000</v>
      </c>
      <c r="X15" s="11" t="e">
        <f>IF($K15="不明","0",P15*VLOOKUP($K15,#REF!,2,FALSE))</f>
        <v>#REF!</v>
      </c>
      <c r="Y15" s="11" t="e">
        <f>IF($K15="不明","0",Q15*VLOOKUP($K15,#REF!,2,FALSE))</f>
        <v>#REF!</v>
      </c>
      <c r="Z15" s="2"/>
      <c r="AA15" s="2"/>
      <c r="AB15" s="2"/>
      <c r="AC15" s="2"/>
      <c r="AD15" s="2"/>
      <c r="AE15" s="2"/>
    </row>
    <row r="16" spans="1:31" ht="33" customHeight="1">
      <c r="A16" s="26"/>
      <c r="B16" s="35" t="s">
        <v>31</v>
      </c>
      <c r="C16" s="65"/>
      <c r="D16" s="65"/>
      <c r="E16" s="65"/>
      <c r="F16" s="32" t="s">
        <v>11</v>
      </c>
      <c r="G16" s="33" t="s">
        <v>26</v>
      </c>
      <c r="H16" s="55">
        <v>1</v>
      </c>
      <c r="I16" s="22">
        <v>30000000</v>
      </c>
      <c r="J16" s="6">
        <f t="shared" si="4"/>
        <v>30000000</v>
      </c>
      <c r="K16" s="21" t="s">
        <v>50</v>
      </c>
      <c r="L16" s="22">
        <v>40</v>
      </c>
      <c r="M16" s="59" t="s">
        <v>13</v>
      </c>
      <c r="N16" s="58" t="s">
        <v>21</v>
      </c>
      <c r="O16" s="6" t="str">
        <f t="shared" si="5"/>
        <v>0</v>
      </c>
      <c r="P16" s="6">
        <f t="shared" si="0"/>
        <v>29999999</v>
      </c>
      <c r="Q16" s="6">
        <f t="shared" si="1"/>
        <v>29999999</v>
      </c>
      <c r="R16" s="6">
        <f t="shared" si="2"/>
        <v>1</v>
      </c>
      <c r="S16" s="6">
        <f t="shared" si="3"/>
        <v>1</v>
      </c>
      <c r="T16" s="33" t="s">
        <v>32</v>
      </c>
      <c r="U16" s="2"/>
      <c r="V16" s="11">
        <f t="shared" si="6"/>
        <v>0</v>
      </c>
      <c r="W16" s="11">
        <f t="shared" si="7"/>
        <v>0</v>
      </c>
      <c r="X16" s="11" t="str">
        <f>IF($K16="不明","0",P16*VLOOKUP($K16,#REF!,2,FALSE))</f>
        <v>0</v>
      </c>
      <c r="Y16" s="11" t="str">
        <f>IF($K16="不明","0",Q16*VLOOKUP($K16,#REF!,2,FALSE))</f>
        <v>0</v>
      </c>
      <c r="Z16" s="2"/>
      <c r="AA16" s="2"/>
      <c r="AB16" s="2"/>
      <c r="AC16" s="2"/>
      <c r="AD16" s="2"/>
      <c r="AE16" s="2"/>
    </row>
    <row r="17" spans="1:31" ht="33" customHeight="1">
      <c r="A17" s="26"/>
      <c r="B17" s="303" t="s">
        <v>33</v>
      </c>
      <c r="C17" s="291"/>
      <c r="D17" s="291"/>
      <c r="E17" s="291"/>
      <c r="F17" s="306" t="s">
        <v>11</v>
      </c>
      <c r="G17" s="309" t="s">
        <v>20</v>
      </c>
      <c r="H17" s="55">
        <v>0.13</v>
      </c>
      <c r="I17" s="22">
        <v>30000000</v>
      </c>
      <c r="J17" s="6">
        <f t="shared" si="4"/>
        <v>3900000</v>
      </c>
      <c r="K17" s="19">
        <v>1995</v>
      </c>
      <c r="L17" s="19">
        <v>40</v>
      </c>
      <c r="M17" s="60" t="s">
        <v>13</v>
      </c>
      <c r="N17" s="58" t="s">
        <v>21</v>
      </c>
      <c r="O17" s="6">
        <f t="shared" si="5"/>
        <v>24</v>
      </c>
      <c r="P17" s="6">
        <f t="shared" si="0"/>
        <v>18000000</v>
      </c>
      <c r="Q17" s="6">
        <f t="shared" si="1"/>
        <v>2340000</v>
      </c>
      <c r="R17" s="6">
        <f t="shared" si="2"/>
        <v>12000000</v>
      </c>
      <c r="S17" s="6">
        <f t="shared" si="3"/>
        <v>1560000</v>
      </c>
      <c r="T17" s="312" t="s">
        <v>34</v>
      </c>
      <c r="U17" s="2"/>
      <c r="V17" s="11">
        <f t="shared" si="6"/>
        <v>750000</v>
      </c>
      <c r="W17" s="11">
        <f t="shared" si="7"/>
        <v>97500</v>
      </c>
      <c r="X17" s="11" t="e">
        <f>IF($K17="不明","0",P17*VLOOKUP($K17,#REF!,2,FALSE))</f>
        <v>#REF!</v>
      </c>
      <c r="Y17" s="11" t="e">
        <f>IF($K17="不明","0",Q17*VLOOKUP($K17,#REF!,2,FALSE))</f>
        <v>#REF!</v>
      </c>
      <c r="Z17" s="2"/>
      <c r="AA17" s="2"/>
      <c r="AB17" s="2"/>
      <c r="AC17" s="2"/>
      <c r="AD17" s="2"/>
      <c r="AE17" s="2"/>
    </row>
    <row r="18" spans="1:31" ht="33" customHeight="1">
      <c r="A18" s="26"/>
      <c r="B18" s="304"/>
      <c r="C18" s="291"/>
      <c r="D18" s="291"/>
      <c r="E18" s="291"/>
      <c r="F18" s="307"/>
      <c r="G18" s="310"/>
      <c r="H18" s="54">
        <v>0.13</v>
      </c>
      <c r="I18" s="20">
        <f>-I17</f>
        <v>-30000000</v>
      </c>
      <c r="J18" s="6">
        <f t="shared" si="4"/>
        <v>-3900000</v>
      </c>
      <c r="K18" s="19">
        <v>1995</v>
      </c>
      <c r="L18" s="19">
        <v>40</v>
      </c>
      <c r="M18" s="60" t="s">
        <v>13</v>
      </c>
      <c r="N18" s="58" t="s">
        <v>21</v>
      </c>
      <c r="O18" s="6">
        <f t="shared" si="5"/>
        <v>24</v>
      </c>
      <c r="P18" s="6">
        <f t="shared" si="0"/>
        <v>-18000000</v>
      </c>
      <c r="Q18" s="6">
        <f t="shared" si="1"/>
        <v>-2340000</v>
      </c>
      <c r="R18" s="6">
        <f t="shared" si="2"/>
        <v>-12000000</v>
      </c>
      <c r="S18" s="6">
        <f t="shared" si="3"/>
        <v>-1560000</v>
      </c>
      <c r="T18" s="313"/>
      <c r="U18" s="2"/>
      <c r="V18" s="11">
        <f t="shared" si="6"/>
        <v>-750000</v>
      </c>
      <c r="W18" s="11">
        <f t="shared" si="7"/>
        <v>-97500</v>
      </c>
      <c r="X18" s="11" t="e">
        <f>IF($K18="不明","0",P18*VLOOKUP($K18,#REF!,2,FALSE))</f>
        <v>#REF!</v>
      </c>
      <c r="Y18" s="11" t="e">
        <f>IF($K18="不明","0",Q18*VLOOKUP($K18,#REF!,2,FALSE))</f>
        <v>#REF!</v>
      </c>
      <c r="Z18" s="2"/>
      <c r="AA18" s="2"/>
      <c r="AB18" s="2"/>
      <c r="AC18" s="2"/>
      <c r="AD18" s="2"/>
      <c r="AE18" s="2"/>
    </row>
    <row r="19" spans="1:31" ht="33" customHeight="1" thickBot="1">
      <c r="A19" s="26"/>
      <c r="B19" s="305"/>
      <c r="C19" s="292"/>
      <c r="D19" s="292"/>
      <c r="E19" s="292"/>
      <c r="F19" s="308"/>
      <c r="G19" s="311"/>
      <c r="H19" s="56">
        <v>0.15</v>
      </c>
      <c r="I19" s="24">
        <v>50000000</v>
      </c>
      <c r="J19" s="6">
        <f t="shared" si="4"/>
        <v>7500000</v>
      </c>
      <c r="K19" s="23">
        <v>1995</v>
      </c>
      <c r="L19" s="23">
        <v>40</v>
      </c>
      <c r="M19" s="61" t="s">
        <v>13</v>
      </c>
      <c r="N19" s="58" t="s">
        <v>21</v>
      </c>
      <c r="O19" s="6">
        <f t="shared" si="5"/>
        <v>24</v>
      </c>
      <c r="P19" s="6">
        <f t="shared" si="0"/>
        <v>30000000</v>
      </c>
      <c r="Q19" s="6">
        <f t="shared" si="1"/>
        <v>4500000</v>
      </c>
      <c r="R19" s="6">
        <f t="shared" si="2"/>
        <v>20000000</v>
      </c>
      <c r="S19" s="6">
        <f t="shared" si="3"/>
        <v>3000000</v>
      </c>
      <c r="T19" s="314"/>
      <c r="U19" s="2"/>
      <c r="V19" s="11">
        <f t="shared" si="6"/>
        <v>1250000</v>
      </c>
      <c r="W19" s="11">
        <f t="shared" si="7"/>
        <v>187500</v>
      </c>
      <c r="X19" s="11" t="e">
        <f>IF($K19="不明","0",P19*VLOOKUP($K19,#REF!,2,FALSE))</f>
        <v>#REF!</v>
      </c>
      <c r="Y19" s="11" t="e">
        <f>IF($K19="不明","0",Q19*VLOOKUP($K19,#REF!,2,FALSE))</f>
        <v>#REF!</v>
      </c>
      <c r="Z19" s="2"/>
      <c r="AA19" s="2"/>
      <c r="AB19" s="2"/>
      <c r="AC19" s="2"/>
      <c r="AD19" s="2"/>
      <c r="AE19" s="2"/>
    </row>
    <row r="20" spans="1:31" ht="33" customHeight="1" thickTop="1">
      <c r="A20" s="26"/>
      <c r="B20" s="36" t="s">
        <v>35</v>
      </c>
      <c r="C20" s="36"/>
      <c r="D20" s="36"/>
      <c r="E20" s="36"/>
      <c r="F20" s="37"/>
      <c r="G20" s="38"/>
      <c r="H20" s="57"/>
      <c r="I20" s="7">
        <f>ROUNDDOWN(SUM(I6:I19),0)</f>
        <v>1220000001</v>
      </c>
      <c r="J20" s="7">
        <f>ROUNDDOWN(SUM(J6:J19),0)</f>
        <v>219250001</v>
      </c>
      <c r="K20" s="43"/>
      <c r="L20" s="43"/>
      <c r="M20" s="3"/>
      <c r="N20" s="3"/>
      <c r="O20" s="3"/>
      <c r="P20" s="7">
        <f>ROUNDDOWN(SUM(P6:P19),-1)</f>
        <v>685249990</v>
      </c>
      <c r="Q20" s="7">
        <f>ROUNDDOWN(SUM(Q6:Q19),-1)</f>
        <v>112986240</v>
      </c>
      <c r="R20" s="7">
        <f>SUM(R6:R19)</f>
        <v>534750002</v>
      </c>
      <c r="S20" s="7">
        <f>SUM(S6:S19)</f>
        <v>106263752</v>
      </c>
      <c r="T20" s="42"/>
      <c r="U20" s="2"/>
      <c r="V20" s="7">
        <f>ROUNDDOWN(SUM(V6:V19),-1)</f>
        <v>28500000</v>
      </c>
      <c r="W20" s="7">
        <f>ROUNDDOWN(SUM(W6:W19),-1)</f>
        <v>6841250</v>
      </c>
      <c r="X20" s="7" t="e">
        <f>ROUNDDOWN(SUM(X6:X19),-1)</f>
        <v>#REF!</v>
      </c>
      <c r="Y20" s="7" t="e">
        <f>ROUNDDOWN(SUM(Y6:Y19),-1)</f>
        <v>#REF!</v>
      </c>
      <c r="Z20" s="2"/>
      <c r="AA20" s="2"/>
      <c r="AB20" s="2"/>
      <c r="AC20" s="2"/>
      <c r="AD20" s="2"/>
      <c r="AE20" s="2"/>
    </row>
    <row r="21" spans="1:31" ht="33" customHeight="1" thickBot="1">
      <c r="A21" s="26"/>
      <c r="B21" s="26"/>
      <c r="C21" s="26"/>
      <c r="D21" s="26"/>
      <c r="E21" s="26"/>
      <c r="F21" s="26"/>
      <c r="G21" s="26"/>
      <c r="H21" s="15"/>
      <c r="I21" s="2"/>
      <c r="J21" s="2"/>
      <c r="K21" s="26"/>
      <c r="L21" s="26"/>
      <c r="M21" s="2"/>
      <c r="N21" s="2"/>
      <c r="O21" s="2"/>
      <c r="P21" s="2"/>
      <c r="Q21" s="2"/>
      <c r="R21" s="2"/>
      <c r="S21" s="2"/>
      <c r="T21" s="26"/>
      <c r="U21" s="2"/>
      <c r="V21" s="2"/>
      <c r="W21" s="2"/>
      <c r="X21" s="2"/>
      <c r="Y21" s="2"/>
      <c r="Z21" s="2"/>
      <c r="AA21" s="2"/>
      <c r="AB21" s="2"/>
      <c r="AC21" s="2"/>
      <c r="AD21" s="2"/>
      <c r="AE21" s="2"/>
    </row>
    <row r="22" spans="1:31" ht="33" customHeight="1" thickBot="1">
      <c r="A22" s="26"/>
      <c r="B22" s="26"/>
      <c r="C22" s="26"/>
      <c r="D22" s="26"/>
      <c r="E22" s="26"/>
      <c r="F22" s="26"/>
      <c r="G22" s="26"/>
      <c r="H22" s="15"/>
      <c r="I22" s="2"/>
      <c r="J22" s="2"/>
      <c r="K22" s="26"/>
      <c r="L22" s="26"/>
      <c r="M22" s="2"/>
      <c r="N22" s="2"/>
      <c r="O22" s="2"/>
      <c r="P22" s="315" t="s">
        <v>42</v>
      </c>
      <c r="Q22" s="316"/>
      <c r="R22" s="317"/>
      <c r="S22" s="4">
        <f>SUMIF(N6:N19,"所有",R6:R19)</f>
        <v>304750002</v>
      </c>
      <c r="T22" s="26"/>
      <c r="U22" s="2"/>
      <c r="V22" s="2"/>
      <c r="W22" s="2"/>
      <c r="X22" s="2"/>
      <c r="Y22" s="2"/>
      <c r="Z22" s="2"/>
      <c r="AA22" s="2"/>
      <c r="AB22" s="2"/>
      <c r="AC22" s="2"/>
      <c r="AD22" s="2"/>
      <c r="AE22" s="2"/>
    </row>
    <row r="23" spans="1:31" ht="33" customHeight="1" thickBot="1">
      <c r="A23" s="26"/>
      <c r="B23" s="26"/>
      <c r="C23" s="26"/>
      <c r="D23" s="26"/>
      <c r="E23" s="26"/>
      <c r="F23" s="26"/>
      <c r="G23" s="26"/>
      <c r="H23" s="15"/>
      <c r="I23" s="2"/>
      <c r="J23" s="2"/>
      <c r="K23" s="26"/>
      <c r="L23" s="26"/>
      <c r="M23" s="2"/>
      <c r="N23" s="2"/>
      <c r="O23" s="2"/>
      <c r="P23" s="294" t="s">
        <v>43</v>
      </c>
      <c r="Q23" s="295"/>
      <c r="R23" s="296"/>
      <c r="S23" s="5">
        <f>SUMIF(N6:N19,"管理受託",S6:S19)</f>
        <v>23920000</v>
      </c>
      <c r="T23" s="26"/>
      <c r="U23" s="2"/>
      <c r="V23" s="2"/>
      <c r="W23" s="2"/>
      <c r="X23" s="2"/>
      <c r="Y23" s="2"/>
      <c r="Z23" s="2"/>
      <c r="AA23" s="2"/>
      <c r="AB23" s="2"/>
      <c r="AC23" s="2"/>
      <c r="AD23" s="2"/>
      <c r="AE23" s="2"/>
    </row>
    <row r="24" spans="1:31" ht="33" customHeight="1">
      <c r="A24" s="26"/>
      <c r="B24" s="26"/>
      <c r="C24" s="26"/>
      <c r="D24" s="26"/>
      <c r="E24" s="26"/>
      <c r="F24" s="26"/>
      <c r="G24" s="26"/>
      <c r="H24" s="15"/>
      <c r="I24" s="2"/>
      <c r="J24" s="2"/>
      <c r="K24" s="26"/>
      <c r="L24" s="26"/>
      <c r="M24" s="2"/>
      <c r="N24" s="2"/>
      <c r="O24" s="2"/>
      <c r="P24" s="2"/>
      <c r="Q24" s="2"/>
      <c r="R24" s="44"/>
      <c r="S24" s="44"/>
      <c r="T24" s="26"/>
      <c r="U24" s="2"/>
      <c r="V24" s="2"/>
      <c r="W24" s="2"/>
      <c r="X24" s="2"/>
      <c r="Y24" s="2"/>
      <c r="Z24" s="2"/>
      <c r="AA24" s="2"/>
      <c r="AB24" s="2"/>
      <c r="AC24" s="2"/>
      <c r="AD24" s="2"/>
      <c r="AE24" s="2"/>
    </row>
    <row r="25" spans="1:31" ht="33.6" customHeight="1">
      <c r="B25" s="26"/>
      <c r="C25" s="26"/>
      <c r="D25" s="26"/>
      <c r="E25" s="26"/>
      <c r="F25" s="26"/>
      <c r="G25" s="26"/>
      <c r="H25" s="15"/>
      <c r="I25" s="2"/>
      <c r="J25" s="2"/>
      <c r="K25" s="26"/>
      <c r="L25" s="26"/>
      <c r="M25" s="2"/>
      <c r="N25" s="2"/>
      <c r="O25" s="2"/>
      <c r="P25" s="2"/>
      <c r="Q25" s="2"/>
      <c r="R25" s="44"/>
      <c r="S25" s="44"/>
      <c r="U25" s="2"/>
      <c r="V25" s="2"/>
      <c r="W25" s="2"/>
      <c r="X25" s="2"/>
      <c r="Y25" s="2"/>
      <c r="Z25" s="2"/>
      <c r="AA25" s="2"/>
      <c r="AB25" s="2"/>
      <c r="AC25" s="2"/>
      <c r="AD25" s="2"/>
      <c r="AE25" s="2"/>
    </row>
    <row r="26" spans="1:31" ht="33.6" customHeight="1">
      <c r="A26" s="26"/>
      <c r="B26" s="26"/>
      <c r="C26" s="26"/>
      <c r="D26" s="26"/>
      <c r="E26" s="26"/>
      <c r="F26" s="26"/>
      <c r="G26" s="26"/>
      <c r="H26" s="15"/>
      <c r="I26" s="2"/>
      <c r="J26" s="2"/>
      <c r="K26" s="26"/>
      <c r="L26" s="26"/>
      <c r="M26" s="2"/>
      <c r="N26" s="2"/>
      <c r="O26" s="2"/>
      <c r="P26" s="17"/>
      <c r="Q26" s="17"/>
      <c r="R26" s="44"/>
      <c r="S26" s="44"/>
      <c r="T26" s="26"/>
      <c r="U26" s="2"/>
      <c r="V26" s="2"/>
      <c r="W26" s="2"/>
      <c r="X26" s="2"/>
      <c r="Y26" s="2"/>
      <c r="Z26" s="2"/>
      <c r="AA26" s="2"/>
      <c r="AB26" s="2"/>
      <c r="AC26" s="2"/>
      <c r="AD26" s="2"/>
      <c r="AE26" s="2"/>
    </row>
    <row r="27" spans="1:31" ht="33.6" customHeight="1">
      <c r="A27" s="26"/>
      <c r="B27" s="26"/>
      <c r="C27" s="26"/>
      <c r="D27" s="26"/>
      <c r="E27" s="26"/>
      <c r="F27" s="26"/>
      <c r="G27" s="26"/>
      <c r="H27" s="15"/>
      <c r="I27" s="2"/>
      <c r="J27" s="2"/>
      <c r="K27" s="26"/>
      <c r="L27" s="26"/>
      <c r="M27" s="2"/>
      <c r="N27" s="2"/>
      <c r="O27" s="2"/>
      <c r="P27" s="17"/>
      <c r="Q27" s="17"/>
      <c r="R27" s="44"/>
      <c r="S27" s="44"/>
      <c r="T27" s="26"/>
      <c r="U27" s="2"/>
      <c r="V27" s="2"/>
      <c r="W27" s="2"/>
      <c r="X27" s="2"/>
      <c r="Y27" s="2"/>
      <c r="Z27" s="2"/>
      <c r="AA27" s="2"/>
      <c r="AB27" s="2"/>
      <c r="AC27" s="2"/>
      <c r="AD27" s="2"/>
      <c r="AE27" s="2"/>
    </row>
    <row r="28" spans="1:31" ht="33.6" customHeight="1">
      <c r="A28" s="26"/>
      <c r="B28" s="26"/>
      <c r="C28" s="26"/>
      <c r="D28" s="26"/>
      <c r="E28" s="26"/>
      <c r="F28" s="26"/>
      <c r="G28" s="26"/>
      <c r="H28" s="15"/>
      <c r="I28" s="2"/>
      <c r="J28" s="2"/>
      <c r="K28" s="26"/>
      <c r="L28" s="26"/>
      <c r="M28" s="2"/>
      <c r="N28" s="2"/>
      <c r="O28" s="2"/>
      <c r="P28" s="2"/>
      <c r="Q28" s="2"/>
      <c r="R28" s="44"/>
      <c r="S28" s="44"/>
      <c r="T28" s="26"/>
      <c r="U28" s="2"/>
      <c r="V28" s="2"/>
      <c r="W28" s="2"/>
      <c r="X28" s="2"/>
      <c r="Y28" s="2"/>
      <c r="Z28" s="2"/>
      <c r="AA28" s="2"/>
      <c r="AB28" s="2"/>
      <c r="AC28" s="2"/>
      <c r="AD28" s="2"/>
      <c r="AE28" s="2"/>
    </row>
    <row r="29" spans="1:31" ht="33.6" customHeight="1">
      <c r="A29" s="26"/>
      <c r="B29" s="26"/>
      <c r="C29" s="26"/>
      <c r="D29" s="26"/>
      <c r="E29" s="26"/>
      <c r="F29" s="26"/>
      <c r="G29" s="26"/>
      <c r="H29" s="15"/>
      <c r="I29" s="2"/>
      <c r="J29" s="2"/>
      <c r="K29" s="26"/>
      <c r="L29" s="26"/>
      <c r="M29" s="2"/>
      <c r="N29" s="2"/>
      <c r="O29" s="2"/>
      <c r="P29" s="2"/>
      <c r="Q29" s="2"/>
      <c r="R29" s="44"/>
      <c r="S29" s="44"/>
      <c r="T29" s="26"/>
      <c r="U29" s="2"/>
      <c r="V29" s="2"/>
      <c r="W29" s="2"/>
      <c r="X29" s="2"/>
      <c r="Y29" s="2"/>
      <c r="Z29" s="2"/>
      <c r="AA29" s="2"/>
      <c r="AB29" s="2"/>
      <c r="AC29" s="2"/>
      <c r="AD29" s="2"/>
      <c r="AE29" s="2"/>
    </row>
    <row r="30" spans="1:31" ht="33.6" customHeight="1">
      <c r="A30" s="26"/>
      <c r="B30" s="25" t="s">
        <v>65</v>
      </c>
      <c r="C30" s="26"/>
      <c r="D30" s="26"/>
      <c r="E30" s="26"/>
      <c r="F30" s="26"/>
      <c r="G30" s="26"/>
      <c r="H30" s="15"/>
      <c r="I30" s="2"/>
      <c r="J30" s="2"/>
      <c r="K30" s="26"/>
      <c r="L30" s="26"/>
      <c r="M30" s="2"/>
      <c r="N30" s="2"/>
      <c r="O30" s="2"/>
      <c r="P30" s="2"/>
      <c r="Q30" s="2"/>
      <c r="R30" s="44"/>
      <c r="S30" s="44"/>
      <c r="T30" s="26"/>
      <c r="U30" s="2"/>
      <c r="V30" s="2"/>
      <c r="W30" s="2"/>
      <c r="X30" s="2"/>
      <c r="Y30" s="2"/>
      <c r="Z30" s="2"/>
      <c r="AA30" s="2"/>
      <c r="AB30" s="2"/>
      <c r="AC30" s="2"/>
      <c r="AD30" s="2"/>
      <c r="AE30" s="2"/>
    </row>
    <row r="31" spans="1:31" ht="20.45" customHeight="1">
      <c r="A31" s="26"/>
      <c r="B31" s="53" t="s">
        <v>51</v>
      </c>
      <c r="C31" s="26"/>
      <c r="D31" s="26"/>
      <c r="E31" s="26"/>
      <c r="F31" s="26"/>
      <c r="G31" s="26"/>
      <c r="H31" s="15"/>
      <c r="I31" s="2"/>
      <c r="J31" s="2"/>
      <c r="K31" s="26"/>
      <c r="L31" s="26"/>
      <c r="M31" s="2"/>
      <c r="N31" s="2"/>
      <c r="O31" s="2"/>
      <c r="P31" s="2"/>
      <c r="Q31" s="2"/>
      <c r="R31" s="44"/>
      <c r="S31" s="44"/>
      <c r="T31" s="26"/>
      <c r="U31" s="2"/>
      <c r="V31" s="2"/>
      <c r="W31" s="2"/>
      <c r="X31" s="2"/>
      <c r="Y31" s="2"/>
      <c r="Z31" s="44"/>
      <c r="AA31" s="2"/>
      <c r="AB31" s="2"/>
      <c r="AC31" s="2"/>
      <c r="AD31" s="2"/>
      <c r="AE31" s="2"/>
    </row>
    <row r="32" spans="1:31" ht="20.45" customHeight="1">
      <c r="A32" s="26"/>
      <c r="B32" s="53" t="s">
        <v>52</v>
      </c>
      <c r="C32" s="26"/>
      <c r="D32" s="26"/>
      <c r="E32" s="26"/>
      <c r="F32" s="26"/>
      <c r="G32" s="26"/>
      <c r="H32" s="15"/>
      <c r="I32" s="2"/>
      <c r="J32" s="2"/>
      <c r="K32" s="26"/>
      <c r="L32" s="26"/>
      <c r="M32" s="2"/>
      <c r="N32" s="2"/>
      <c r="O32" s="2"/>
      <c r="P32" s="2"/>
      <c r="Q32" s="2"/>
      <c r="R32" s="44"/>
      <c r="S32" s="44"/>
      <c r="T32" s="26"/>
      <c r="U32" s="2"/>
      <c r="V32" s="2"/>
      <c r="W32" s="2"/>
      <c r="X32" s="2"/>
      <c r="Y32" s="2"/>
      <c r="Z32" s="44"/>
      <c r="AA32" s="2"/>
      <c r="AB32" s="2"/>
      <c r="AC32" s="2"/>
      <c r="AD32" s="2"/>
      <c r="AE32" s="2"/>
    </row>
    <row r="33" spans="1:31" ht="20.45" customHeight="1">
      <c r="A33" s="26"/>
      <c r="B33" s="53" t="s">
        <v>56</v>
      </c>
      <c r="C33" s="26"/>
      <c r="D33" s="26"/>
      <c r="E33" s="26"/>
      <c r="F33" s="26"/>
      <c r="G33" s="26"/>
      <c r="H33" s="15"/>
      <c r="I33" s="2"/>
      <c r="J33" s="2"/>
      <c r="K33" s="26"/>
      <c r="L33" s="26"/>
      <c r="M33" s="2"/>
      <c r="N33" s="2"/>
      <c r="O33" s="2"/>
      <c r="P33" s="2"/>
      <c r="Q33" s="2"/>
      <c r="R33" s="2"/>
      <c r="S33" s="44"/>
      <c r="T33" s="26"/>
      <c r="U33" s="2"/>
      <c r="V33" s="2"/>
      <c r="W33" s="2"/>
      <c r="X33" s="2"/>
      <c r="Y33" s="2"/>
      <c r="Z33" s="44"/>
      <c r="AA33" s="2"/>
      <c r="AB33" s="2"/>
      <c r="AC33" s="2"/>
      <c r="AD33" s="2"/>
      <c r="AE33" s="2"/>
    </row>
    <row r="34" spans="1:31" ht="20.45" customHeight="1">
      <c r="A34" s="26"/>
      <c r="B34" s="53" t="s">
        <v>53</v>
      </c>
      <c r="C34" s="26"/>
      <c r="D34" s="26"/>
      <c r="E34" s="26"/>
      <c r="F34" s="26"/>
      <c r="G34" s="26"/>
      <c r="H34" s="15"/>
      <c r="I34" s="2"/>
      <c r="J34" s="2"/>
      <c r="K34" s="26"/>
      <c r="L34" s="26"/>
      <c r="M34" s="2"/>
      <c r="N34" s="2"/>
      <c r="O34" s="2"/>
      <c r="P34" s="2"/>
      <c r="Q34" s="2"/>
      <c r="R34" s="2"/>
      <c r="S34" s="44"/>
      <c r="T34" s="26"/>
      <c r="U34" s="2"/>
      <c r="V34" s="2"/>
      <c r="W34" s="2"/>
      <c r="X34" s="2"/>
      <c r="Y34" s="2"/>
      <c r="Z34" s="2"/>
      <c r="AA34" s="2"/>
      <c r="AB34" s="2"/>
      <c r="AC34" s="2"/>
      <c r="AD34" s="2"/>
      <c r="AE34" s="2"/>
    </row>
    <row r="35" spans="1:31" ht="20.45" customHeight="1">
      <c r="A35" s="26"/>
      <c r="B35" s="53" t="s">
        <v>54</v>
      </c>
      <c r="C35" s="26"/>
      <c r="D35" s="26"/>
      <c r="E35" s="26"/>
      <c r="F35" s="26"/>
      <c r="G35" s="26"/>
      <c r="H35" s="15"/>
      <c r="I35" s="2"/>
      <c r="J35" s="2"/>
      <c r="K35" s="26"/>
      <c r="L35" s="26"/>
      <c r="M35" s="2"/>
      <c r="N35" s="2"/>
      <c r="O35" s="2"/>
      <c r="P35" s="2"/>
      <c r="Q35" s="2"/>
      <c r="R35" s="2"/>
      <c r="S35" s="44"/>
      <c r="T35" s="26"/>
      <c r="U35" s="2"/>
      <c r="V35" s="2"/>
      <c r="W35" s="2"/>
      <c r="X35" s="2"/>
      <c r="Y35" s="2"/>
      <c r="Z35" s="2"/>
      <c r="AA35" s="2"/>
      <c r="AB35" s="2"/>
      <c r="AC35" s="2"/>
      <c r="AD35" s="2"/>
      <c r="AE35" s="2"/>
    </row>
    <row r="36" spans="1:31" ht="20.45" customHeight="1">
      <c r="A36" s="26"/>
      <c r="B36" s="53" t="s">
        <v>55</v>
      </c>
      <c r="C36" s="26"/>
      <c r="D36" s="26"/>
      <c r="E36" s="26"/>
      <c r="F36" s="26"/>
      <c r="G36" s="26"/>
      <c r="H36" s="15"/>
      <c r="I36" s="2"/>
      <c r="J36" s="2"/>
      <c r="K36" s="26"/>
      <c r="L36" s="26"/>
      <c r="M36" s="2"/>
      <c r="N36" s="2"/>
      <c r="O36" s="2"/>
      <c r="P36" s="2"/>
      <c r="Q36" s="2"/>
      <c r="R36" s="44"/>
      <c r="S36" s="44"/>
      <c r="T36" s="26"/>
      <c r="U36" s="2"/>
      <c r="V36" s="2"/>
      <c r="W36" s="2"/>
      <c r="X36" s="2"/>
      <c r="Y36" s="2"/>
      <c r="Z36" s="2"/>
      <c r="AA36" s="2"/>
      <c r="AB36" s="2"/>
      <c r="AC36" s="2"/>
      <c r="AD36" s="2"/>
      <c r="AE36" s="2"/>
    </row>
    <row r="37" spans="1:31" ht="20.45" customHeight="1">
      <c r="A37" s="26"/>
      <c r="B37" s="53"/>
      <c r="C37" s="26"/>
      <c r="D37" s="26"/>
      <c r="E37" s="26"/>
      <c r="F37" s="26"/>
      <c r="G37" s="26"/>
      <c r="H37" s="15"/>
      <c r="I37" s="2"/>
      <c r="J37" s="2"/>
      <c r="K37" s="26"/>
      <c r="L37" s="26"/>
      <c r="M37" s="2"/>
      <c r="N37" s="2"/>
      <c r="O37" s="2"/>
      <c r="P37" s="2"/>
      <c r="Q37" s="2"/>
      <c r="R37" s="44"/>
      <c r="S37" s="44"/>
      <c r="T37" s="26"/>
      <c r="U37" s="2"/>
      <c r="V37" s="2"/>
      <c r="W37" s="2"/>
      <c r="X37" s="2"/>
      <c r="Y37" s="2"/>
      <c r="Z37" s="2"/>
      <c r="AA37" s="2"/>
      <c r="AB37" s="2"/>
      <c r="AC37" s="2"/>
      <c r="AD37" s="2"/>
      <c r="AE37" s="2"/>
    </row>
    <row r="38" spans="1:31" ht="20.45" customHeight="1">
      <c r="A38" s="26"/>
      <c r="B38" s="53" t="s">
        <v>57</v>
      </c>
      <c r="C38" s="26"/>
      <c r="D38" s="26"/>
      <c r="E38" s="26"/>
      <c r="F38" s="26"/>
      <c r="G38" s="26"/>
      <c r="H38" s="15"/>
      <c r="I38" s="2"/>
      <c r="J38" s="2"/>
      <c r="K38" s="26"/>
      <c r="L38" s="26"/>
      <c r="M38" s="2"/>
      <c r="N38" s="2"/>
      <c r="O38" s="2"/>
      <c r="P38" s="2"/>
      <c r="Q38" s="2"/>
      <c r="R38" s="44"/>
      <c r="S38" s="44"/>
      <c r="T38" s="26"/>
      <c r="U38" s="2"/>
      <c r="V38" s="2"/>
      <c r="W38" s="2"/>
      <c r="X38" s="2"/>
      <c r="Y38" s="2"/>
      <c r="Z38" s="2"/>
      <c r="AA38" s="2"/>
      <c r="AB38" s="2"/>
      <c r="AC38" s="2"/>
      <c r="AD38" s="2"/>
      <c r="AE38" s="2"/>
    </row>
    <row r="39" spans="1:31" ht="20.45" customHeight="1">
      <c r="A39" s="26"/>
      <c r="B39" s="25"/>
      <c r="C39" s="26"/>
      <c r="D39" s="26"/>
      <c r="E39" s="26"/>
      <c r="F39" s="26"/>
      <c r="G39" s="26"/>
      <c r="H39" s="15"/>
      <c r="I39" s="2"/>
      <c r="J39" s="2"/>
      <c r="K39" s="26"/>
      <c r="L39" s="26"/>
      <c r="M39" s="2"/>
      <c r="N39" s="2"/>
      <c r="O39" s="2"/>
      <c r="P39" s="2"/>
      <c r="Q39" s="2"/>
      <c r="R39" s="2"/>
      <c r="S39" s="2"/>
      <c r="T39" s="26"/>
      <c r="U39" s="2"/>
      <c r="V39" s="2"/>
      <c r="W39" s="2"/>
      <c r="X39" s="2"/>
      <c r="Y39" s="2"/>
      <c r="Z39" s="2"/>
      <c r="AA39" s="2"/>
      <c r="AB39" s="2"/>
      <c r="AC39" s="2"/>
      <c r="AD39" s="2"/>
      <c r="AE39" s="2"/>
    </row>
    <row r="40" spans="1:31" ht="20.45" customHeight="1">
      <c r="A40" s="26"/>
      <c r="B40" s="53" t="s">
        <v>58</v>
      </c>
      <c r="C40" s="26"/>
      <c r="D40" s="26"/>
      <c r="E40" s="26"/>
      <c r="F40" s="26"/>
      <c r="G40" s="26"/>
      <c r="H40" s="15"/>
      <c r="I40" s="2"/>
      <c r="J40" s="2"/>
      <c r="K40" s="26"/>
      <c r="L40" s="26"/>
      <c r="M40" s="2"/>
      <c r="N40" s="2"/>
      <c r="O40" s="2"/>
      <c r="P40" s="2"/>
      <c r="Q40" s="2"/>
      <c r="R40" s="2"/>
      <c r="S40" s="2"/>
      <c r="T40" s="26"/>
      <c r="U40" s="2"/>
      <c r="V40" s="2"/>
      <c r="W40" s="2"/>
      <c r="X40" s="2"/>
      <c r="Y40" s="2"/>
      <c r="Z40" s="2"/>
      <c r="AA40" s="2"/>
      <c r="AB40" s="2"/>
      <c r="AC40" s="2"/>
      <c r="AD40" s="2"/>
      <c r="AE40" s="2"/>
    </row>
    <row r="41" spans="1:31" ht="20.45" customHeight="1">
      <c r="A41" s="26"/>
      <c r="B41" s="53" t="s">
        <v>59</v>
      </c>
      <c r="C41" s="26"/>
      <c r="D41" s="26"/>
      <c r="E41" s="26"/>
      <c r="F41" s="26"/>
      <c r="G41" s="26"/>
      <c r="H41" s="15"/>
      <c r="I41" s="2"/>
      <c r="J41" s="2"/>
      <c r="K41" s="26"/>
      <c r="L41" s="26"/>
      <c r="M41" s="2"/>
      <c r="N41" s="2"/>
      <c r="O41" s="2"/>
      <c r="P41" s="2"/>
      <c r="Q41" s="2"/>
      <c r="R41" s="2"/>
      <c r="S41" s="2"/>
      <c r="T41" s="26"/>
      <c r="U41" s="2"/>
      <c r="V41" s="2"/>
      <c r="W41" s="2"/>
      <c r="X41" s="2"/>
      <c r="Y41" s="2"/>
      <c r="Z41" s="2"/>
      <c r="AA41" s="2"/>
      <c r="AB41" s="2"/>
      <c r="AC41" s="2"/>
      <c r="AD41" s="2"/>
      <c r="AE41" s="2"/>
    </row>
    <row r="42" spans="1:31" ht="20.45" customHeight="1">
      <c r="A42" s="26"/>
      <c r="B42" s="25" t="s">
        <v>60</v>
      </c>
      <c r="C42" s="26"/>
      <c r="D42" s="26"/>
      <c r="E42" s="26"/>
      <c r="F42" s="26"/>
      <c r="G42" s="26"/>
      <c r="H42" s="15"/>
      <c r="I42" s="2"/>
      <c r="J42" s="2"/>
      <c r="K42" s="26"/>
      <c r="L42" s="26"/>
      <c r="M42" s="2"/>
      <c r="N42" s="2"/>
      <c r="O42" s="2"/>
      <c r="P42" s="2"/>
      <c r="Q42" s="2"/>
      <c r="R42" s="2"/>
      <c r="S42" s="2"/>
      <c r="T42" s="26"/>
      <c r="U42" s="2"/>
      <c r="V42" s="2"/>
      <c r="W42" s="2"/>
      <c r="X42" s="2"/>
      <c r="Y42" s="2"/>
      <c r="Z42" s="2"/>
      <c r="AA42" s="2"/>
      <c r="AB42" s="2"/>
      <c r="AC42" s="2"/>
      <c r="AD42" s="2"/>
      <c r="AE42" s="2"/>
    </row>
    <row r="43" spans="1:31" ht="20.45" customHeight="1">
      <c r="A43" s="26"/>
      <c r="B43" s="25"/>
      <c r="C43" s="26"/>
      <c r="D43" s="26"/>
      <c r="E43" s="26"/>
      <c r="F43" s="26"/>
      <c r="G43" s="26"/>
      <c r="H43" s="15"/>
      <c r="I43" s="2"/>
      <c r="J43" s="2"/>
      <c r="K43" s="26"/>
      <c r="L43" s="26"/>
      <c r="M43" s="2"/>
      <c r="N43" s="2"/>
      <c r="O43" s="2"/>
      <c r="P43" s="2"/>
      <c r="Q43" s="2"/>
      <c r="R43" s="2"/>
      <c r="S43" s="2"/>
      <c r="T43" s="26"/>
      <c r="U43" s="2"/>
      <c r="V43" s="2"/>
      <c r="W43" s="2"/>
      <c r="X43" s="2"/>
      <c r="Y43" s="2"/>
      <c r="Z43" s="2"/>
      <c r="AA43" s="2"/>
      <c r="AB43" s="2"/>
      <c r="AC43" s="2"/>
      <c r="AD43" s="2"/>
      <c r="AE43" s="2"/>
    </row>
    <row r="44" spans="1:31" ht="20.45" customHeight="1">
      <c r="A44" s="26"/>
      <c r="B44" s="53" t="s">
        <v>61</v>
      </c>
      <c r="C44" s="26"/>
      <c r="D44" s="26"/>
      <c r="E44" s="26"/>
      <c r="F44" s="26"/>
      <c r="G44" s="26"/>
      <c r="H44" s="15"/>
      <c r="I44" s="2"/>
      <c r="J44" s="2"/>
      <c r="K44" s="26"/>
      <c r="L44" s="26"/>
      <c r="M44" s="2"/>
      <c r="N44" s="2"/>
      <c r="O44" s="2"/>
      <c r="P44" s="2"/>
      <c r="Q44" s="2"/>
      <c r="R44" s="2"/>
      <c r="S44" s="2"/>
      <c r="T44" s="26"/>
      <c r="U44" s="2"/>
      <c r="V44" s="2"/>
      <c r="W44" s="2"/>
      <c r="X44" s="2"/>
      <c r="Y44" s="2"/>
      <c r="Z44" s="2"/>
      <c r="AA44" s="2"/>
      <c r="AB44" s="2"/>
      <c r="AC44" s="2"/>
      <c r="AD44" s="2"/>
      <c r="AE44" s="2"/>
    </row>
    <row r="45" spans="1:31" ht="20.45" customHeight="1">
      <c r="A45" s="26"/>
      <c r="B45" s="25"/>
      <c r="C45" s="26"/>
      <c r="D45" s="26"/>
      <c r="E45" s="26"/>
      <c r="F45" s="26"/>
      <c r="G45" s="26"/>
      <c r="H45" s="15"/>
      <c r="I45" s="2"/>
      <c r="J45" s="2"/>
      <c r="K45" s="26"/>
      <c r="L45" s="26"/>
      <c r="M45" s="2"/>
      <c r="N45" s="2"/>
      <c r="O45" s="2"/>
      <c r="P45" s="2"/>
      <c r="Q45" s="2"/>
      <c r="R45" s="2"/>
      <c r="S45" s="2"/>
      <c r="T45" s="26"/>
      <c r="U45" s="2"/>
      <c r="V45" s="2"/>
      <c r="W45" s="2"/>
      <c r="X45" s="2"/>
      <c r="Y45" s="2"/>
      <c r="Z45" s="2"/>
      <c r="AA45" s="2"/>
      <c r="AB45" s="2"/>
      <c r="AC45" s="2"/>
      <c r="AD45" s="2"/>
      <c r="AE45" s="2"/>
    </row>
    <row r="46" spans="1:31" ht="20.45" customHeight="1">
      <c r="A46" s="26"/>
      <c r="B46" s="25" t="s">
        <v>62</v>
      </c>
      <c r="C46" s="26"/>
      <c r="D46" s="26"/>
      <c r="E46" s="26"/>
      <c r="F46" s="26"/>
      <c r="G46" s="26"/>
      <c r="H46" s="15"/>
      <c r="I46" s="2"/>
      <c r="J46" s="2"/>
      <c r="K46" s="26"/>
      <c r="L46" s="26"/>
      <c r="M46" s="2"/>
      <c r="N46" s="2"/>
      <c r="O46" s="2"/>
      <c r="P46" s="2"/>
      <c r="Q46" s="2"/>
      <c r="R46" s="2"/>
      <c r="S46" s="2"/>
      <c r="T46" s="26"/>
      <c r="U46" s="2"/>
      <c r="V46" s="2"/>
      <c r="W46" s="2"/>
      <c r="X46" s="2"/>
      <c r="Y46" s="2"/>
      <c r="Z46" s="2"/>
      <c r="AA46" s="2"/>
      <c r="AB46" s="2"/>
      <c r="AC46" s="2"/>
      <c r="AD46" s="2"/>
      <c r="AE46" s="2"/>
    </row>
    <row r="47" spans="1:31" ht="20.45" customHeight="1">
      <c r="A47" s="26"/>
      <c r="B47" s="25" t="s">
        <v>64</v>
      </c>
      <c r="C47" s="26"/>
      <c r="D47" s="26"/>
      <c r="E47" s="26"/>
      <c r="F47" s="26"/>
      <c r="G47" s="26"/>
      <c r="H47" s="15"/>
      <c r="I47" s="2"/>
      <c r="J47" s="2"/>
      <c r="K47" s="26"/>
      <c r="L47" s="26"/>
      <c r="M47" s="2"/>
      <c r="N47" s="2"/>
      <c r="O47" s="2"/>
      <c r="P47" s="2"/>
      <c r="Q47" s="2"/>
      <c r="R47" s="2"/>
      <c r="S47" s="2"/>
      <c r="T47" s="26"/>
      <c r="U47" s="2"/>
      <c r="V47" s="2"/>
      <c r="W47" s="2"/>
      <c r="X47" s="2"/>
      <c r="Y47" s="2"/>
      <c r="Z47" s="2"/>
      <c r="AA47" s="2"/>
      <c r="AB47" s="2"/>
      <c r="AC47" s="2"/>
      <c r="AD47" s="2"/>
      <c r="AE47" s="2"/>
    </row>
    <row r="48" spans="1:31" ht="20.45" customHeight="1">
      <c r="A48" s="26"/>
      <c r="B48" s="25" t="s">
        <v>63</v>
      </c>
      <c r="C48" s="26"/>
      <c r="D48" s="26"/>
      <c r="E48" s="26"/>
      <c r="F48" s="26"/>
      <c r="G48" s="26"/>
      <c r="H48" s="15"/>
      <c r="I48" s="2"/>
      <c r="J48" s="2"/>
      <c r="K48" s="26"/>
      <c r="L48" s="26"/>
      <c r="M48" s="2"/>
      <c r="N48" s="2"/>
      <c r="O48" s="2"/>
      <c r="P48" s="2"/>
      <c r="Q48" s="2"/>
      <c r="R48" s="2"/>
      <c r="S48" s="2"/>
      <c r="T48" s="26"/>
      <c r="U48" s="2"/>
      <c r="V48" s="2"/>
      <c r="W48" s="2"/>
      <c r="X48" s="2"/>
      <c r="Y48" s="2"/>
      <c r="Z48" s="2"/>
      <c r="AA48" s="2"/>
      <c r="AB48" s="2"/>
      <c r="AC48" s="2"/>
      <c r="AD48" s="2"/>
      <c r="AE48" s="2"/>
    </row>
    <row r="49" spans="1:31" ht="20.45" customHeight="1">
      <c r="A49" s="26"/>
      <c r="B49" s="26"/>
      <c r="C49" s="26"/>
      <c r="D49" s="26"/>
      <c r="E49" s="26"/>
      <c r="F49" s="26"/>
      <c r="G49" s="26"/>
      <c r="H49" s="15"/>
      <c r="I49" s="2"/>
      <c r="J49" s="2"/>
      <c r="K49" s="26"/>
      <c r="L49" s="26"/>
      <c r="M49" s="2"/>
      <c r="N49" s="2"/>
      <c r="O49" s="2"/>
      <c r="P49" s="2"/>
      <c r="Q49" s="2"/>
      <c r="R49" s="2"/>
      <c r="S49" s="2"/>
      <c r="T49" s="26"/>
      <c r="U49" s="2"/>
      <c r="V49" s="2"/>
      <c r="W49" s="2"/>
      <c r="X49" s="2"/>
      <c r="Y49" s="2"/>
      <c r="Z49" s="2"/>
      <c r="AA49" s="2"/>
      <c r="AB49" s="2"/>
      <c r="AC49" s="2"/>
      <c r="AD49" s="2"/>
      <c r="AE49" s="2"/>
    </row>
    <row r="50" spans="1:31" ht="20.45" customHeight="1">
      <c r="A50" s="26"/>
      <c r="B50" s="26"/>
      <c r="C50" s="26"/>
      <c r="D50" s="26"/>
      <c r="E50" s="26"/>
      <c r="F50" s="26"/>
      <c r="G50" s="26"/>
      <c r="H50" s="15"/>
      <c r="I50" s="2"/>
      <c r="J50" s="2"/>
      <c r="K50" s="26"/>
      <c r="L50" s="26"/>
      <c r="M50" s="2"/>
      <c r="N50" s="2"/>
      <c r="O50" s="2"/>
      <c r="P50" s="2"/>
      <c r="Q50" s="2"/>
      <c r="R50" s="2"/>
      <c r="S50" s="2"/>
      <c r="T50" s="26"/>
      <c r="U50" s="2"/>
      <c r="V50" s="2"/>
      <c r="W50" s="2"/>
      <c r="X50" s="2"/>
      <c r="Y50" s="2"/>
      <c r="Z50" s="2"/>
      <c r="AA50" s="2"/>
      <c r="AB50" s="2"/>
      <c r="AC50" s="2"/>
      <c r="AD50" s="2"/>
      <c r="AE50" s="2"/>
    </row>
    <row r="51" spans="1:31" ht="20.45" customHeight="1">
      <c r="A51" s="26"/>
      <c r="B51" s="25"/>
      <c r="C51" s="26"/>
      <c r="D51" s="26"/>
      <c r="E51" s="26"/>
      <c r="F51" s="26"/>
      <c r="G51" s="26"/>
      <c r="H51" s="15"/>
      <c r="I51" s="2"/>
      <c r="J51" s="2"/>
      <c r="K51" s="26"/>
      <c r="L51" s="26"/>
      <c r="M51" s="2"/>
      <c r="N51" s="2"/>
      <c r="O51" s="2"/>
      <c r="P51" s="2"/>
      <c r="Q51" s="2"/>
      <c r="R51" s="2"/>
      <c r="S51" s="2"/>
      <c r="T51" s="26"/>
      <c r="U51" s="2"/>
      <c r="V51" s="2"/>
      <c r="W51" s="2"/>
      <c r="X51" s="2"/>
      <c r="Y51" s="2"/>
      <c r="Z51" s="2"/>
      <c r="AA51" s="2"/>
      <c r="AB51" s="2"/>
      <c r="AC51" s="2"/>
      <c r="AD51" s="2"/>
      <c r="AE51" s="2"/>
    </row>
    <row r="52" spans="1:31" ht="20.45" customHeight="1">
      <c r="A52" s="26"/>
      <c r="B52" s="25"/>
      <c r="C52" s="26"/>
      <c r="D52" s="26"/>
      <c r="E52" s="26"/>
      <c r="F52" s="26"/>
      <c r="G52" s="26"/>
      <c r="H52" s="15"/>
      <c r="I52" s="2"/>
      <c r="J52" s="2"/>
      <c r="K52" s="26"/>
      <c r="L52" s="26"/>
      <c r="M52" s="2"/>
      <c r="N52" s="2"/>
      <c r="O52" s="2"/>
      <c r="P52" s="2"/>
      <c r="Q52" s="2"/>
      <c r="R52" s="2"/>
      <c r="S52" s="2"/>
      <c r="T52" s="26"/>
      <c r="U52" s="2"/>
      <c r="V52" s="2"/>
      <c r="W52" s="2"/>
      <c r="X52" s="2"/>
      <c r="Y52" s="2"/>
      <c r="Z52" s="2"/>
      <c r="AA52" s="2"/>
      <c r="AB52" s="2"/>
      <c r="AC52" s="2"/>
      <c r="AD52" s="2"/>
      <c r="AE52" s="2"/>
    </row>
    <row r="53" spans="1:31" ht="20.45" customHeight="1">
      <c r="A53" s="26"/>
      <c r="B53" s="26"/>
      <c r="C53" s="26"/>
      <c r="D53" s="26"/>
      <c r="E53" s="26"/>
      <c r="F53" s="26"/>
      <c r="G53" s="26"/>
      <c r="H53" s="15"/>
      <c r="I53" s="2"/>
      <c r="J53" s="2"/>
      <c r="K53" s="26"/>
      <c r="L53" s="26"/>
      <c r="M53" s="2"/>
      <c r="N53" s="2"/>
      <c r="O53" s="2"/>
      <c r="P53" s="2"/>
      <c r="Q53" s="2"/>
      <c r="R53" s="2"/>
      <c r="S53" s="2"/>
      <c r="T53" s="26"/>
      <c r="U53" s="2"/>
      <c r="V53" s="2"/>
      <c r="W53" s="2"/>
      <c r="X53" s="2"/>
      <c r="Y53" s="2"/>
      <c r="Z53" s="2"/>
      <c r="AA53" s="2"/>
      <c r="AB53" s="2"/>
      <c r="AC53" s="2"/>
      <c r="AD53" s="2"/>
      <c r="AE53" s="2"/>
    </row>
    <row r="54" spans="1:31" ht="20.45" customHeight="1">
      <c r="A54" s="26"/>
      <c r="B54" s="26"/>
      <c r="C54" s="26"/>
      <c r="D54" s="26"/>
      <c r="E54" s="26"/>
      <c r="F54" s="26"/>
      <c r="G54" s="26"/>
      <c r="H54" s="15"/>
      <c r="I54" s="2"/>
      <c r="J54" s="2"/>
      <c r="K54" s="26"/>
      <c r="L54" s="26"/>
      <c r="M54" s="2"/>
      <c r="N54" s="2"/>
      <c r="O54" s="2"/>
      <c r="P54" s="2"/>
      <c r="Q54" s="2"/>
      <c r="R54" s="2"/>
      <c r="S54" s="2"/>
      <c r="T54" s="26"/>
      <c r="U54" s="2"/>
      <c r="V54" s="2"/>
      <c r="W54" s="2"/>
      <c r="X54" s="2"/>
      <c r="Y54" s="2"/>
      <c r="Z54" s="2"/>
      <c r="AA54" s="2"/>
      <c r="AB54" s="2"/>
      <c r="AC54" s="2"/>
      <c r="AD54" s="2"/>
      <c r="AE54" s="2"/>
    </row>
    <row r="55" spans="1:31" ht="20.45" customHeight="1">
      <c r="A55" s="26"/>
      <c r="B55" s="26"/>
      <c r="C55" s="26"/>
      <c r="D55" s="26"/>
      <c r="E55" s="26"/>
      <c r="F55" s="26"/>
      <c r="G55" s="26"/>
      <c r="H55" s="15"/>
      <c r="I55" s="2"/>
      <c r="J55" s="2"/>
      <c r="K55" s="26"/>
      <c r="L55" s="26"/>
      <c r="M55" s="2"/>
      <c r="N55" s="2"/>
      <c r="O55" s="2"/>
      <c r="P55" s="2"/>
      <c r="Q55" s="2"/>
      <c r="R55" s="2"/>
      <c r="S55" s="2"/>
      <c r="T55" s="26"/>
      <c r="U55" s="2"/>
      <c r="V55" s="2"/>
      <c r="W55" s="2"/>
      <c r="X55" s="2"/>
      <c r="Y55" s="2"/>
      <c r="Z55" s="2"/>
      <c r="AA55" s="2"/>
      <c r="AB55" s="2"/>
      <c r="AC55" s="2"/>
      <c r="AD55" s="2"/>
      <c r="AE55" s="2"/>
    </row>
    <row r="56" spans="1:31" ht="20.45" customHeight="1">
      <c r="A56" s="26"/>
      <c r="B56" s="26"/>
      <c r="C56" s="26"/>
      <c r="D56" s="26"/>
      <c r="E56" s="26"/>
      <c r="F56" s="26"/>
      <c r="G56" s="26"/>
      <c r="H56" s="15"/>
      <c r="I56" s="2"/>
      <c r="J56" s="2"/>
      <c r="K56" s="26"/>
      <c r="L56" s="26"/>
      <c r="M56" s="2"/>
      <c r="N56" s="2"/>
      <c r="O56" s="2"/>
      <c r="P56" s="2"/>
      <c r="Q56" s="2"/>
      <c r="R56" s="2"/>
      <c r="S56" s="2"/>
      <c r="T56" s="26"/>
      <c r="U56" s="2"/>
      <c r="V56" s="2"/>
      <c r="W56" s="2"/>
      <c r="X56" s="2"/>
      <c r="Y56" s="2"/>
      <c r="Z56" s="2"/>
      <c r="AA56" s="2"/>
      <c r="AB56" s="2"/>
      <c r="AC56" s="2"/>
      <c r="AD56" s="2"/>
      <c r="AE56" s="2"/>
    </row>
    <row r="57" spans="1:31" ht="20.45" customHeight="1">
      <c r="A57" s="26"/>
      <c r="B57" s="26"/>
      <c r="C57" s="26"/>
      <c r="D57" s="26"/>
      <c r="E57" s="26"/>
      <c r="F57" s="26"/>
      <c r="G57" s="26"/>
      <c r="H57" s="15"/>
      <c r="I57" s="2"/>
      <c r="J57" s="2"/>
      <c r="K57" s="26"/>
      <c r="L57" s="26"/>
      <c r="M57" s="2"/>
      <c r="N57" s="2"/>
      <c r="O57" s="2"/>
      <c r="P57" s="2"/>
      <c r="Q57" s="2"/>
      <c r="R57" s="2"/>
      <c r="S57" s="2"/>
      <c r="T57" s="26"/>
      <c r="U57" s="2"/>
      <c r="V57" s="2"/>
      <c r="W57" s="2"/>
      <c r="X57" s="2"/>
      <c r="Y57" s="2"/>
      <c r="Z57" s="2"/>
      <c r="AA57" s="2"/>
      <c r="AB57" s="2"/>
      <c r="AC57" s="2"/>
      <c r="AD57" s="2"/>
      <c r="AE57" s="2"/>
    </row>
    <row r="58" spans="1:31" ht="20.45" customHeight="1">
      <c r="A58" s="26"/>
      <c r="B58" s="26"/>
      <c r="C58" s="26"/>
      <c r="D58" s="26"/>
      <c r="E58" s="26"/>
      <c r="F58" s="26"/>
      <c r="G58" s="26"/>
      <c r="H58" s="15"/>
      <c r="I58" s="2"/>
      <c r="J58" s="2"/>
      <c r="K58" s="26"/>
      <c r="L58" s="26"/>
      <c r="M58" s="2"/>
      <c r="N58" s="2"/>
      <c r="O58" s="2"/>
      <c r="P58" s="2"/>
      <c r="Q58" s="2"/>
      <c r="R58" s="2"/>
      <c r="S58" s="2"/>
      <c r="T58" s="26"/>
      <c r="U58" s="2"/>
      <c r="V58" s="2"/>
      <c r="W58" s="2"/>
      <c r="X58" s="2"/>
      <c r="Y58" s="2"/>
      <c r="Z58" s="2"/>
      <c r="AA58" s="2"/>
      <c r="AB58" s="2"/>
      <c r="AC58" s="2"/>
      <c r="AD58" s="2"/>
      <c r="AE58" s="2"/>
    </row>
    <row r="59" spans="1:31" ht="20.45" customHeight="1">
      <c r="A59" s="26"/>
      <c r="B59" s="26"/>
      <c r="C59" s="26"/>
      <c r="D59" s="26"/>
      <c r="E59" s="26"/>
      <c r="F59" s="26"/>
      <c r="G59" s="26"/>
      <c r="H59" s="15"/>
      <c r="I59" s="2"/>
      <c r="J59" s="2"/>
      <c r="K59" s="26"/>
      <c r="L59" s="26"/>
      <c r="M59" s="2"/>
      <c r="N59" s="2"/>
      <c r="O59" s="2"/>
      <c r="P59" s="2"/>
      <c r="Q59" s="2"/>
      <c r="R59" s="2"/>
      <c r="S59" s="2"/>
      <c r="T59" s="26"/>
      <c r="U59" s="2"/>
      <c r="V59" s="2"/>
      <c r="W59" s="2"/>
      <c r="X59" s="2"/>
      <c r="Y59" s="2"/>
      <c r="Z59" s="2"/>
      <c r="AA59" s="2"/>
      <c r="AB59" s="2"/>
      <c r="AC59" s="2"/>
      <c r="AD59" s="2"/>
      <c r="AE59" s="2"/>
    </row>
    <row r="60" spans="1:31" ht="20.45" customHeight="1">
      <c r="A60" s="26"/>
      <c r="B60" s="26"/>
      <c r="C60" s="26"/>
      <c r="D60" s="26"/>
      <c r="E60" s="26"/>
      <c r="F60" s="26"/>
      <c r="G60" s="26"/>
      <c r="H60" s="15"/>
      <c r="I60" s="2"/>
      <c r="J60" s="2"/>
      <c r="K60" s="26"/>
      <c r="L60" s="26"/>
      <c r="M60" s="2"/>
      <c r="N60" s="2"/>
      <c r="O60" s="2"/>
      <c r="P60" s="2"/>
      <c r="Q60" s="2"/>
      <c r="R60" s="2"/>
      <c r="S60" s="2"/>
      <c r="T60" s="26"/>
      <c r="U60" s="2"/>
      <c r="V60" s="2"/>
      <c r="W60" s="2"/>
      <c r="X60" s="2"/>
      <c r="Y60" s="2"/>
      <c r="Z60" s="2"/>
      <c r="AA60" s="2"/>
      <c r="AB60" s="2"/>
      <c r="AC60" s="2"/>
      <c r="AD60" s="2"/>
      <c r="AE60" s="2"/>
    </row>
    <row r="61" spans="1:31" ht="20.45" customHeight="1">
      <c r="A61" s="26"/>
      <c r="B61" s="26"/>
      <c r="C61" s="26"/>
      <c r="D61" s="26"/>
      <c r="E61" s="26"/>
      <c r="F61" s="26"/>
      <c r="G61" s="26"/>
      <c r="H61" s="15"/>
      <c r="I61" s="2"/>
      <c r="J61" s="2"/>
      <c r="K61" s="26"/>
      <c r="L61" s="26"/>
      <c r="M61" s="2"/>
      <c r="N61" s="2"/>
      <c r="O61" s="2"/>
      <c r="P61" s="2"/>
      <c r="Q61" s="2"/>
      <c r="R61" s="2"/>
      <c r="S61" s="2"/>
      <c r="T61" s="26"/>
      <c r="U61" s="2"/>
      <c r="V61" s="2"/>
      <c r="W61" s="2"/>
      <c r="X61" s="2"/>
      <c r="Y61" s="2"/>
      <c r="Z61" s="2"/>
      <c r="AA61" s="2"/>
      <c r="AB61" s="2"/>
      <c r="AC61" s="2"/>
      <c r="AD61" s="2"/>
      <c r="AE61" s="2"/>
    </row>
    <row r="62" spans="1:31" ht="20.45" customHeight="1">
      <c r="A62" s="26"/>
      <c r="B62" s="26"/>
      <c r="C62" s="26"/>
      <c r="D62" s="26"/>
      <c r="E62" s="26"/>
      <c r="F62" s="26"/>
      <c r="G62" s="26"/>
      <c r="H62" s="15"/>
      <c r="I62" s="2"/>
      <c r="J62" s="2"/>
      <c r="K62" s="26"/>
      <c r="L62" s="26"/>
      <c r="M62" s="2"/>
      <c r="N62" s="2"/>
      <c r="O62" s="2"/>
      <c r="P62" s="2"/>
      <c r="Q62" s="2"/>
      <c r="R62" s="2"/>
      <c r="S62" s="2"/>
      <c r="T62" s="26"/>
      <c r="U62" s="2"/>
      <c r="V62" s="2"/>
      <c r="W62" s="2"/>
      <c r="X62" s="2"/>
      <c r="Y62" s="2"/>
      <c r="Z62" s="2"/>
      <c r="AA62" s="2"/>
      <c r="AB62" s="2"/>
      <c r="AC62" s="2"/>
      <c r="AD62" s="2"/>
      <c r="AE62" s="2"/>
    </row>
    <row r="63" spans="1:31" ht="20.45" customHeight="1">
      <c r="A63" s="26"/>
      <c r="B63" s="26"/>
      <c r="C63" s="26"/>
      <c r="D63" s="26"/>
      <c r="E63" s="26"/>
      <c r="F63" s="26"/>
      <c r="G63" s="26"/>
      <c r="H63" s="15"/>
      <c r="I63" s="2"/>
      <c r="J63" s="2"/>
      <c r="K63" s="26"/>
      <c r="L63" s="26"/>
      <c r="M63" s="2"/>
      <c r="N63" s="2"/>
      <c r="O63" s="2"/>
      <c r="P63" s="2"/>
      <c r="Q63" s="2"/>
      <c r="R63" s="2"/>
      <c r="S63" s="2"/>
      <c r="T63" s="26"/>
      <c r="U63" s="2"/>
      <c r="V63" s="2"/>
      <c r="W63" s="2"/>
      <c r="X63" s="2"/>
      <c r="Y63" s="2"/>
      <c r="Z63" s="2"/>
      <c r="AA63" s="2"/>
      <c r="AB63" s="2"/>
      <c r="AC63" s="2"/>
      <c r="AD63" s="2"/>
      <c r="AE63" s="2"/>
    </row>
    <row r="64" spans="1:31" ht="20.45" customHeight="1">
      <c r="A64" s="26"/>
      <c r="B64" s="26"/>
      <c r="C64" s="26"/>
      <c r="D64" s="26"/>
      <c r="E64" s="26"/>
      <c r="F64" s="26"/>
      <c r="G64" s="26"/>
      <c r="H64" s="15"/>
      <c r="I64" s="2"/>
      <c r="J64" s="2"/>
      <c r="K64" s="26"/>
      <c r="L64" s="26"/>
      <c r="M64" s="2"/>
      <c r="N64" s="2"/>
      <c r="O64" s="2"/>
      <c r="P64" s="2"/>
      <c r="Q64" s="2"/>
      <c r="R64" s="2"/>
      <c r="S64" s="2"/>
      <c r="T64" s="26"/>
      <c r="U64" s="2"/>
      <c r="V64" s="2"/>
      <c r="W64" s="2"/>
      <c r="X64" s="2"/>
      <c r="Y64" s="2"/>
      <c r="Z64" s="2"/>
      <c r="AA64" s="2"/>
      <c r="AB64" s="2"/>
      <c r="AC64" s="2"/>
      <c r="AD64" s="2"/>
      <c r="AE64" s="2"/>
    </row>
    <row r="65" ht="20.45" customHeight="1"/>
    <row r="66" ht="20.45" customHeight="1"/>
    <row r="67" ht="20.45" customHeight="1"/>
    <row r="68" ht="20.45" customHeight="1"/>
    <row r="69" ht="20.45" customHeight="1"/>
    <row r="70" ht="20.45" customHeight="1"/>
    <row r="71" ht="20.45" customHeight="1"/>
    <row r="72" ht="20.45" customHeight="1"/>
    <row r="73" ht="20.45" customHeight="1"/>
    <row r="74" ht="20.45" customHeight="1"/>
    <row r="75" ht="20.45" customHeight="1"/>
    <row r="76" ht="20.45" customHeight="1"/>
    <row r="77" ht="20.45" customHeight="1"/>
    <row r="78" ht="20.45" customHeight="1"/>
    <row r="79" ht="20.45" customHeight="1"/>
    <row r="80" ht="20.45" customHeight="1"/>
    <row r="81" ht="20.45" customHeight="1"/>
    <row r="82" ht="20.45" customHeight="1"/>
    <row r="83" ht="20.45" customHeight="1"/>
    <row r="84" ht="20.45" customHeight="1"/>
    <row r="85" ht="20.45" customHeight="1"/>
    <row r="86" ht="20.45" customHeight="1"/>
    <row r="87" ht="20.45" customHeight="1"/>
    <row r="88" ht="20.45" customHeight="1"/>
    <row r="89" ht="20.45" customHeight="1"/>
    <row r="90" ht="20.45" customHeight="1"/>
    <row r="91" ht="20.45" customHeight="1"/>
    <row r="92" ht="20.45" customHeight="1"/>
    <row r="93" ht="20.45" customHeight="1"/>
    <row r="94" ht="20.45" customHeight="1"/>
    <row r="95" ht="20.45" customHeight="1"/>
    <row r="96" ht="20.45" customHeight="1"/>
    <row r="97" ht="20.45" customHeight="1"/>
    <row r="98" ht="20.45" customHeight="1"/>
    <row r="99" ht="20.45" customHeight="1"/>
    <row r="100" ht="20.45" customHeight="1"/>
    <row r="101" ht="20.45" customHeight="1"/>
    <row r="102" ht="20.45" customHeight="1"/>
    <row r="103" ht="20.45" customHeight="1"/>
    <row r="104" ht="20.45" customHeight="1"/>
    <row r="105" ht="20.45" customHeight="1"/>
    <row r="106" ht="20.45" customHeight="1"/>
    <row r="107" ht="20.45" customHeight="1"/>
    <row r="108" ht="20.45" customHeight="1"/>
    <row r="109" ht="20.45" customHeight="1"/>
    <row r="110" ht="20.45" customHeight="1"/>
    <row r="111" ht="20.45" customHeight="1"/>
    <row r="112" ht="20.45" customHeight="1"/>
    <row r="113" ht="20.45" customHeight="1"/>
    <row r="114" ht="20.45" customHeight="1"/>
    <row r="115" ht="20.45" customHeight="1"/>
    <row r="116" ht="20.45" customHeight="1"/>
    <row r="117" ht="20.45" customHeight="1"/>
    <row r="118" ht="20.45" customHeight="1"/>
    <row r="119" ht="20.45" customHeight="1"/>
    <row r="120" ht="20.45" customHeight="1"/>
    <row r="121" ht="20.45" customHeight="1"/>
    <row r="122" ht="20.45" customHeight="1"/>
    <row r="123" ht="20.45" customHeight="1"/>
    <row r="124" ht="20.45" customHeight="1"/>
    <row r="125" ht="20.45" customHeight="1"/>
    <row r="126" ht="20.45" customHeight="1"/>
    <row r="127" ht="20.45" customHeight="1"/>
    <row r="128" ht="20.45" customHeight="1"/>
    <row r="129" ht="20.45" customHeight="1"/>
    <row r="130" ht="20.45" customHeight="1"/>
    <row r="131" ht="20.45" customHeight="1"/>
    <row r="132" ht="20.45" customHeight="1"/>
    <row r="133" ht="20.45" customHeight="1"/>
    <row r="134" ht="20.45" customHeight="1"/>
    <row r="135" ht="20.45" customHeight="1"/>
    <row r="136" ht="20.45" customHeight="1"/>
    <row r="137" ht="20.45" customHeight="1"/>
    <row r="138" ht="20.45" customHeight="1"/>
    <row r="139" ht="20.45" customHeight="1"/>
    <row r="140" ht="20.45" customHeight="1"/>
    <row r="141" ht="20.45" customHeight="1"/>
    <row r="142" ht="20.45" customHeight="1"/>
    <row r="143" ht="20.45" customHeight="1"/>
    <row r="144" ht="20.45" customHeight="1"/>
    <row r="145" ht="20.45" customHeight="1"/>
    <row r="146" ht="20.45" customHeight="1"/>
    <row r="147" ht="20.45" customHeight="1"/>
    <row r="148" ht="20.45" customHeight="1"/>
    <row r="149" ht="20.45" customHeight="1"/>
    <row r="150" ht="20.45" customHeight="1"/>
    <row r="151" ht="20.45" customHeight="1"/>
    <row r="152" ht="20.45" customHeight="1"/>
    <row r="153" ht="20.45" customHeight="1"/>
    <row r="154" ht="20.45" customHeight="1"/>
    <row r="155" ht="20.45" customHeight="1"/>
    <row r="156" ht="20.45" customHeight="1"/>
    <row r="157" ht="20.45" customHeight="1"/>
    <row r="158" ht="20.45" customHeight="1"/>
    <row r="159" ht="20.45" customHeight="1"/>
    <row r="160" ht="20.45" customHeight="1"/>
    <row r="161" ht="20.45" customHeight="1"/>
    <row r="162" ht="20.45" customHeight="1"/>
    <row r="163" ht="20.45" customHeight="1"/>
    <row r="164" ht="20.45" customHeight="1"/>
    <row r="165" ht="20.45" customHeight="1"/>
    <row r="166" ht="20.45" customHeight="1"/>
    <row r="167" ht="20.45" customHeight="1"/>
    <row r="168" ht="20.45" customHeight="1"/>
    <row r="169" ht="20.45" customHeight="1"/>
    <row r="170" ht="20.45" customHeight="1"/>
    <row r="171" ht="20.45" customHeight="1"/>
    <row r="172" ht="20.45" customHeight="1"/>
    <row r="173" ht="20.45" customHeight="1"/>
    <row r="174" ht="20.45" customHeight="1"/>
    <row r="175" ht="20.45" customHeight="1"/>
    <row r="176" ht="20.45" customHeight="1"/>
    <row r="177" ht="20.45" customHeight="1"/>
    <row r="178" ht="20.45" customHeight="1"/>
    <row r="179" ht="20.45" customHeight="1"/>
    <row r="180" ht="20.45" customHeight="1"/>
    <row r="181" ht="20.45" customHeight="1"/>
    <row r="182" ht="20.45" customHeight="1"/>
    <row r="183" ht="20.45" customHeight="1"/>
    <row r="184" ht="20.45" customHeight="1"/>
    <row r="185" ht="20.45" customHeight="1"/>
    <row r="186" ht="20.45" customHeight="1"/>
    <row r="187" ht="20.45" customHeight="1"/>
    <row r="188" ht="20.45" customHeight="1"/>
    <row r="189" ht="20.45" customHeight="1"/>
    <row r="190" ht="20.45" customHeight="1"/>
    <row r="191" ht="20.45" customHeight="1"/>
    <row r="192" ht="20.45" customHeight="1"/>
    <row r="193" ht="20.45" customHeight="1"/>
    <row r="194" ht="20.45" customHeight="1"/>
    <row r="195" ht="20.45" customHeight="1"/>
    <row r="196" ht="20.45" customHeight="1"/>
    <row r="197" ht="20.45" customHeight="1"/>
    <row r="198" ht="20.45" customHeight="1"/>
    <row r="199" ht="20.45" customHeight="1"/>
    <row r="200" ht="20.45" customHeight="1"/>
    <row r="201" ht="20.45" customHeight="1"/>
    <row r="202" ht="20.45" customHeight="1"/>
    <row r="203" ht="20.45" customHeight="1"/>
    <row r="204" ht="20.45" customHeight="1"/>
    <row r="205" ht="20.45" customHeight="1"/>
    <row r="206" ht="20.45" customHeight="1"/>
    <row r="207" ht="20.45" customHeight="1"/>
    <row r="208" ht="20.45" customHeight="1"/>
    <row r="209" ht="20.45" customHeight="1"/>
    <row r="210" ht="20.45" customHeight="1"/>
    <row r="211" ht="20.45" customHeight="1"/>
    <row r="212" ht="20.45" customHeight="1"/>
    <row r="213" ht="20.45" customHeight="1"/>
    <row r="214" ht="20.45" customHeight="1"/>
    <row r="215" ht="20.45" customHeight="1"/>
    <row r="216" ht="20.45" customHeight="1"/>
    <row r="217" ht="20.45" customHeight="1"/>
    <row r="218" ht="20.45" customHeight="1"/>
    <row r="219" ht="20.45" customHeight="1"/>
    <row r="220" ht="20.45" customHeight="1"/>
    <row r="221" ht="20.45" customHeight="1"/>
    <row r="222" ht="20.45" customHeight="1"/>
    <row r="223" ht="20.45" customHeight="1"/>
    <row r="224" ht="20.45" customHeight="1"/>
    <row r="225" ht="20.45" customHeight="1"/>
    <row r="226" ht="20.45" customHeight="1"/>
    <row r="227" ht="20.45" customHeight="1"/>
    <row r="228" ht="20.45" customHeight="1"/>
    <row r="229" ht="20.45" customHeight="1"/>
    <row r="230" ht="20.45" customHeight="1"/>
    <row r="231" ht="20.45" customHeight="1"/>
    <row r="232" ht="20.45" customHeight="1"/>
    <row r="233" ht="20.45" customHeight="1"/>
    <row r="234" ht="20.45" customHeight="1"/>
    <row r="235" ht="20.45" customHeight="1"/>
    <row r="236" ht="20.45" customHeight="1"/>
    <row r="237" ht="20.45" customHeight="1"/>
    <row r="238" ht="20.45" customHeight="1"/>
    <row r="239" ht="20.45" customHeight="1"/>
    <row r="240" ht="20.45" customHeight="1"/>
    <row r="241" ht="20.45" customHeight="1"/>
    <row r="242" ht="20.45" customHeight="1"/>
    <row r="243" ht="20.45" customHeight="1"/>
    <row r="244" ht="20.45" customHeight="1"/>
    <row r="245" ht="20.45" customHeight="1"/>
    <row r="246" ht="20.45" customHeight="1"/>
    <row r="247" ht="20.45" customHeight="1"/>
    <row r="248" ht="20.45" customHeight="1"/>
    <row r="249" ht="20.45" customHeight="1"/>
    <row r="250" ht="20.45" customHeight="1"/>
    <row r="251" ht="20.45" customHeight="1"/>
    <row r="252" ht="20.45" customHeight="1"/>
    <row r="253" ht="20.45" customHeight="1"/>
    <row r="254" ht="20.45" customHeight="1"/>
    <row r="255" ht="20.45" customHeight="1"/>
    <row r="256" ht="20.45" customHeight="1"/>
    <row r="257" ht="20.45" customHeight="1"/>
    <row r="258" ht="20.45" customHeight="1"/>
    <row r="259" ht="20.45" customHeight="1"/>
    <row r="260" ht="20.45" customHeight="1"/>
    <row r="261" ht="20.45" customHeight="1"/>
    <row r="262" ht="20.45" customHeight="1"/>
    <row r="263" ht="20.45" customHeight="1"/>
    <row r="264" ht="20.45" customHeight="1"/>
    <row r="265" ht="20.45" customHeight="1"/>
    <row r="266" ht="20.45" customHeight="1"/>
    <row r="267" ht="20.45" customHeight="1"/>
    <row r="268" ht="20.45" customHeight="1"/>
    <row r="269" ht="20.45" customHeight="1"/>
    <row r="270" ht="20.45" customHeight="1"/>
    <row r="271" ht="20.45" customHeight="1"/>
    <row r="272" ht="20.45" customHeight="1"/>
    <row r="273" ht="20.45" customHeight="1"/>
    <row r="274" ht="20.45" customHeight="1"/>
    <row r="275" ht="20.45" customHeight="1"/>
    <row r="276" ht="20.45" customHeight="1"/>
    <row r="277" ht="20.45" customHeight="1"/>
    <row r="278" ht="20.45" customHeight="1"/>
    <row r="279" ht="20.45" customHeight="1"/>
    <row r="280" ht="20.45" customHeight="1"/>
    <row r="281" ht="20.45" customHeight="1"/>
    <row r="282" ht="20.45" customHeight="1"/>
    <row r="283" ht="20.45" customHeight="1"/>
    <row r="284" ht="20.45" customHeight="1"/>
    <row r="285" ht="20.45" customHeight="1"/>
    <row r="286" ht="20.45" customHeight="1"/>
    <row r="287" ht="20.45" customHeight="1"/>
    <row r="288" ht="20.45" customHeight="1"/>
    <row r="289" ht="20.45" customHeight="1"/>
    <row r="290" ht="20.45" customHeight="1"/>
    <row r="291" ht="20.45" customHeight="1"/>
    <row r="292" ht="20.45" customHeight="1"/>
    <row r="293" ht="20.45" customHeight="1"/>
    <row r="294" ht="20.45" customHeight="1"/>
    <row r="295" ht="20.45" customHeight="1"/>
    <row r="296" ht="20.45" customHeight="1"/>
    <row r="297" ht="20.45" customHeight="1"/>
    <row r="298" ht="20.45" customHeight="1"/>
    <row r="299" ht="20.45" customHeight="1"/>
    <row r="300" ht="20.45" customHeight="1"/>
    <row r="301" ht="20.45" customHeight="1"/>
    <row r="302" ht="20.45" customHeight="1"/>
    <row r="303" ht="20.45" customHeight="1"/>
    <row r="304" ht="20.45" customHeight="1"/>
    <row r="305" ht="20.45" customHeight="1"/>
    <row r="306" ht="20.45" customHeight="1"/>
    <row r="307" ht="20.45" customHeight="1"/>
    <row r="308" ht="20.45" customHeight="1"/>
    <row r="309" ht="20.45" customHeight="1"/>
    <row r="310" ht="20.45" customHeight="1"/>
    <row r="311" ht="20.45" customHeight="1"/>
    <row r="312" ht="20.45" customHeight="1"/>
    <row r="313" ht="20.45" customHeight="1"/>
    <row r="314" ht="20.45" customHeight="1"/>
    <row r="315" ht="20.45" customHeight="1"/>
    <row r="316" ht="20.45" customHeight="1"/>
    <row r="317" ht="20.45" customHeight="1"/>
    <row r="318" ht="20.45" customHeight="1"/>
    <row r="319" ht="20.45" customHeight="1"/>
    <row r="320" ht="20.45" customHeight="1"/>
    <row r="321" ht="20.45" customHeight="1"/>
    <row r="322" ht="20.45" customHeight="1"/>
    <row r="323" ht="20.45" customHeight="1"/>
    <row r="324" ht="20.45" customHeight="1"/>
    <row r="325" ht="20.45" customHeight="1"/>
    <row r="326" ht="20.45" customHeight="1"/>
    <row r="327" ht="20.45" customHeight="1"/>
    <row r="328" ht="20.45" customHeight="1"/>
    <row r="329" ht="20.45" customHeight="1"/>
    <row r="330" ht="20.45" customHeight="1"/>
    <row r="331" ht="20.45" customHeight="1"/>
    <row r="332" ht="20.45" customHeight="1"/>
    <row r="333" ht="20.45" customHeight="1"/>
    <row r="334" ht="20.45" customHeight="1"/>
    <row r="335" ht="20.45" customHeight="1"/>
    <row r="336" ht="20.45" customHeight="1"/>
    <row r="337" ht="20.45" customHeight="1"/>
    <row r="338" ht="20.45" customHeight="1"/>
    <row r="339" ht="20.45" customHeight="1"/>
    <row r="340" ht="20.45" customHeight="1"/>
    <row r="341" ht="20.45" customHeight="1"/>
    <row r="342" ht="20.45" customHeight="1"/>
    <row r="343" ht="20.45" customHeight="1"/>
    <row r="344" ht="20.45" customHeight="1"/>
    <row r="345" ht="20.45" customHeight="1"/>
    <row r="346" ht="20.45" customHeight="1"/>
    <row r="347" ht="20.45" customHeight="1"/>
    <row r="348" ht="20.45" customHeight="1"/>
    <row r="349" ht="20.45" customHeight="1"/>
    <row r="350" ht="20.45" customHeight="1"/>
    <row r="351" ht="20.45" customHeight="1"/>
    <row r="352" ht="20.45" customHeight="1"/>
    <row r="353" ht="20.45" customHeight="1"/>
    <row r="354" ht="20.45" customHeight="1"/>
    <row r="355" ht="20.45" customHeight="1"/>
    <row r="356" ht="20.45" customHeight="1"/>
    <row r="357" ht="20.45" customHeight="1"/>
    <row r="358" ht="20.45" customHeight="1"/>
    <row r="359" ht="20.45" customHeight="1"/>
    <row r="360" ht="20.45" customHeight="1"/>
    <row r="361" ht="20.45" customHeight="1"/>
    <row r="362" ht="20.45" customHeight="1"/>
    <row r="363" ht="20.45" customHeight="1"/>
    <row r="364" ht="20.45" customHeight="1"/>
    <row r="365" ht="20.45" customHeight="1"/>
    <row r="366" ht="20.45" customHeight="1"/>
    <row r="367" ht="20.45" customHeight="1"/>
    <row r="368" ht="20.45" customHeight="1"/>
    <row r="369" ht="20.45" customHeight="1"/>
    <row r="370" ht="20.45" customHeight="1"/>
    <row r="371" ht="20.45" customHeight="1"/>
    <row r="372" ht="20.45" customHeight="1"/>
    <row r="373" ht="20.45" customHeight="1"/>
    <row r="374" ht="20.45" customHeight="1"/>
    <row r="375" ht="20.45" customHeight="1"/>
    <row r="376" ht="20.45" customHeight="1"/>
    <row r="377" ht="20.45" customHeight="1"/>
    <row r="378" ht="20.45" customHeight="1"/>
    <row r="379" ht="20.45" customHeight="1"/>
    <row r="380" ht="20.45" customHeight="1"/>
    <row r="381" ht="20.45" customHeight="1"/>
    <row r="382" ht="20.45" customHeight="1"/>
    <row r="383" ht="20.45" customHeight="1"/>
    <row r="384" ht="20.45" customHeight="1"/>
    <row r="385" ht="20.45" customHeight="1"/>
    <row r="386" ht="20.45" customHeight="1"/>
    <row r="387" ht="20.45" customHeight="1"/>
    <row r="388" ht="20.45" customHeight="1"/>
    <row r="389" ht="20.45" customHeight="1"/>
    <row r="390" ht="20.45" customHeight="1"/>
    <row r="391" ht="20.45" customHeight="1"/>
    <row r="392" ht="20.45" customHeight="1"/>
    <row r="393" ht="20.45" customHeight="1"/>
    <row r="394" ht="20.45" customHeight="1"/>
    <row r="395" ht="20.45" customHeight="1"/>
    <row r="396" ht="20.45" customHeight="1"/>
    <row r="397" ht="20.45" customHeight="1"/>
    <row r="398" ht="20.45" customHeight="1"/>
    <row r="399" ht="20.45" customHeight="1"/>
    <row r="400" ht="20.45" customHeight="1"/>
    <row r="401" ht="20.45" customHeight="1"/>
    <row r="402" ht="20.45" customHeight="1"/>
    <row r="403" ht="20.45" customHeight="1"/>
    <row r="404" ht="20.45" customHeight="1"/>
    <row r="405" ht="20.45" customHeight="1"/>
    <row r="406" ht="20.45" customHeight="1"/>
    <row r="407" ht="20.45" customHeight="1"/>
    <row r="408" ht="20.45" customHeight="1"/>
    <row r="409" ht="20.45" customHeight="1"/>
    <row r="410" ht="20.45" customHeight="1"/>
    <row r="411" ht="20.45" customHeight="1"/>
    <row r="412" ht="20.45" customHeight="1"/>
    <row r="413" ht="20.45" customHeight="1"/>
    <row r="414" ht="20.45" customHeight="1"/>
    <row r="415" ht="20.45" customHeight="1"/>
    <row r="416" ht="20.45" customHeight="1"/>
    <row r="417" ht="20.45" customHeight="1"/>
    <row r="418" ht="20.45" customHeight="1"/>
    <row r="419" ht="20.45" customHeight="1"/>
    <row r="420" ht="20.45" customHeight="1"/>
    <row r="421" ht="20.45" customHeight="1"/>
    <row r="422" ht="20.45" customHeight="1"/>
    <row r="423" ht="20.45" customHeight="1"/>
    <row r="424" ht="20.45" customHeight="1"/>
    <row r="425" ht="20.45" customHeight="1"/>
    <row r="426" ht="20.45" customHeight="1"/>
    <row r="427" ht="20.45" customHeight="1"/>
    <row r="428" ht="20.45" customHeight="1"/>
    <row r="429" ht="20.45" customHeight="1"/>
    <row r="430" ht="20.45" customHeight="1"/>
    <row r="431" ht="20.45" customHeight="1"/>
    <row r="432" ht="20.45" customHeight="1"/>
    <row r="433" ht="20.45" customHeight="1"/>
    <row r="434" ht="20.45" customHeight="1"/>
    <row r="435" ht="20.45" customHeight="1"/>
    <row r="436" ht="20.45" customHeight="1"/>
    <row r="437" ht="20.45" customHeight="1"/>
    <row r="438" ht="20.45" customHeight="1"/>
    <row r="439" ht="20.45" customHeight="1"/>
    <row r="440" ht="20.45" customHeight="1"/>
    <row r="441" ht="20.45" customHeight="1"/>
    <row r="442" ht="20.45" customHeight="1"/>
    <row r="443" ht="20.45" customHeight="1"/>
    <row r="444" ht="20.45" customHeight="1"/>
    <row r="445" ht="20.45" customHeight="1"/>
    <row r="446" ht="20.45" customHeight="1"/>
    <row r="447" ht="20.45" customHeight="1"/>
    <row r="448" ht="20.45" customHeight="1"/>
    <row r="449" ht="20.45" customHeight="1"/>
    <row r="450" ht="20.45" customHeight="1"/>
    <row r="451" ht="20.45" customHeight="1"/>
    <row r="452" ht="20.45" customHeight="1"/>
    <row r="453" ht="20.45" customHeight="1"/>
    <row r="454" ht="20.45" customHeight="1"/>
    <row r="455" ht="20.45" customHeight="1"/>
    <row r="456" ht="20.45" customHeight="1"/>
    <row r="457" ht="20.45" customHeight="1"/>
    <row r="458" ht="20.45" customHeight="1"/>
    <row r="459" ht="20.45" customHeight="1"/>
    <row r="460" ht="20.45" customHeight="1"/>
    <row r="461" ht="20.45" customHeight="1"/>
    <row r="462" ht="20.45" customHeight="1"/>
    <row r="463" ht="20.45" customHeight="1"/>
    <row r="464" ht="20.45" customHeight="1"/>
    <row r="465" ht="20.45" customHeight="1"/>
    <row r="466" ht="20.45" customHeight="1"/>
    <row r="467" ht="20.45" customHeight="1"/>
    <row r="468" ht="20.45" customHeight="1"/>
    <row r="469" ht="20.45" customHeight="1"/>
    <row r="470" ht="20.45" customHeight="1"/>
    <row r="471" ht="20.45" customHeight="1"/>
    <row r="472" ht="20.45" customHeight="1"/>
    <row r="473" ht="20.45" customHeight="1"/>
    <row r="474" ht="20.45" customHeight="1"/>
    <row r="475" ht="20.45" customHeight="1"/>
    <row r="476" ht="20.45" customHeight="1"/>
    <row r="477" ht="20.45" customHeight="1"/>
    <row r="478" ht="20.45" customHeight="1"/>
    <row r="479" ht="20.45" customHeight="1"/>
    <row r="480" ht="20.45" customHeight="1"/>
    <row r="481" ht="20.45" customHeight="1"/>
    <row r="482" ht="20.45" customHeight="1"/>
    <row r="483" ht="20.45" customHeight="1"/>
    <row r="484" ht="20.45" customHeight="1"/>
    <row r="485" ht="20.45" customHeight="1"/>
    <row r="486" ht="20.45" customHeight="1"/>
    <row r="487" ht="20.45" customHeight="1"/>
    <row r="488" ht="20.45" customHeight="1"/>
    <row r="489" ht="20.45" customHeight="1"/>
    <row r="490" ht="20.45" customHeight="1"/>
    <row r="491" ht="20.45" customHeight="1"/>
    <row r="492" ht="20.45" customHeight="1"/>
    <row r="493" ht="20.45" customHeight="1"/>
    <row r="494" ht="20.45" customHeight="1"/>
    <row r="495" ht="20.45" customHeight="1"/>
    <row r="496" ht="20.45" customHeight="1"/>
    <row r="497" ht="20.45" customHeight="1"/>
    <row r="498" ht="20.45" customHeight="1"/>
    <row r="499" ht="20.45" customHeight="1"/>
    <row r="500" ht="20.45" customHeight="1"/>
    <row r="501" ht="20.45" customHeight="1"/>
    <row r="502" ht="20.45" customHeight="1"/>
    <row r="503" ht="20.45" customHeight="1"/>
    <row r="504" ht="20.45" customHeight="1"/>
    <row r="505" ht="20.45" customHeight="1"/>
    <row r="506" ht="20.45" customHeight="1"/>
    <row r="507" ht="20.45" customHeight="1"/>
    <row r="508" ht="20.45" customHeight="1"/>
    <row r="509" ht="20.45" customHeight="1"/>
    <row r="510" ht="20.45" customHeight="1"/>
    <row r="511" ht="20.45" customHeight="1"/>
    <row r="512" ht="20.45" customHeight="1"/>
    <row r="513" ht="20.45" customHeight="1"/>
    <row r="514" ht="20.45" customHeight="1"/>
    <row r="515" ht="20.45" customHeight="1"/>
    <row r="516" ht="20.45" customHeight="1"/>
    <row r="517" ht="20.45" customHeight="1"/>
    <row r="518" ht="20.45" customHeight="1"/>
    <row r="519" ht="20.45" customHeight="1"/>
    <row r="520" ht="20.45" customHeight="1"/>
    <row r="521" ht="20.45" customHeight="1"/>
    <row r="522" ht="20.45" customHeight="1"/>
    <row r="523" ht="20.45" customHeight="1"/>
    <row r="524" ht="20.45" customHeight="1"/>
    <row r="525" ht="20.45" customHeight="1"/>
    <row r="526" ht="20.45" customHeight="1"/>
    <row r="527" ht="20.45" customHeight="1"/>
    <row r="528" ht="20.45" customHeight="1"/>
    <row r="529" ht="20.45" customHeight="1"/>
    <row r="530" ht="20.45" customHeight="1"/>
    <row r="531" ht="20.45" customHeight="1"/>
    <row r="532" ht="20.45" customHeight="1"/>
    <row r="533" ht="20.45" customHeight="1"/>
    <row r="534" ht="20.45" customHeight="1"/>
    <row r="535" ht="20.45" customHeight="1"/>
    <row r="536" ht="20.45" customHeight="1"/>
    <row r="537" ht="20.45" customHeight="1"/>
    <row r="538" ht="20.45" customHeight="1"/>
    <row r="539" ht="20.45" customHeight="1"/>
    <row r="540" ht="20.45" customHeight="1"/>
    <row r="541" ht="20.45" customHeight="1"/>
    <row r="542" ht="20.45" customHeight="1"/>
    <row r="543" ht="20.45" customHeight="1"/>
    <row r="544" ht="20.45" customHeight="1"/>
    <row r="545" ht="20.45" customHeight="1"/>
    <row r="546" ht="20.45" customHeight="1"/>
    <row r="547" ht="20.45" customHeight="1"/>
    <row r="548" ht="20.45" customHeight="1"/>
    <row r="549" ht="20.45" customHeight="1"/>
    <row r="550" ht="20.45" customHeight="1"/>
    <row r="551" ht="20.45" customHeight="1"/>
    <row r="552" ht="20.45" customHeight="1"/>
    <row r="553" ht="20.45" customHeight="1"/>
    <row r="554" ht="20.45" customHeight="1"/>
    <row r="555" ht="20.45" customHeight="1"/>
    <row r="556" ht="20.45" customHeight="1"/>
    <row r="557" ht="20.45" customHeight="1"/>
    <row r="558" ht="20.45" customHeight="1"/>
    <row r="559" ht="20.45" customHeight="1"/>
    <row r="560" ht="20.45" customHeight="1"/>
    <row r="561" ht="20.45" customHeight="1"/>
    <row r="562" ht="20.45" customHeight="1"/>
    <row r="563" ht="20.45" customHeight="1"/>
    <row r="564" ht="20.45" customHeight="1"/>
    <row r="565" ht="20.45" customHeight="1"/>
    <row r="566" ht="20.45" customHeight="1"/>
    <row r="567" ht="20.45" customHeight="1"/>
    <row r="568" ht="20.45" customHeight="1"/>
    <row r="569" ht="20.45" customHeight="1"/>
    <row r="570" ht="20.45" customHeight="1"/>
    <row r="571" ht="20.45" customHeight="1"/>
    <row r="572" ht="20.45" customHeight="1"/>
    <row r="573" ht="20.45" customHeight="1"/>
    <row r="574" ht="20.45" customHeight="1"/>
    <row r="575" ht="20.45" customHeight="1"/>
    <row r="576" ht="20.45" customHeight="1"/>
    <row r="577" ht="20.45" customHeight="1"/>
    <row r="578" ht="20.45" customHeight="1"/>
    <row r="579" ht="20.45" customHeight="1"/>
    <row r="580" ht="20.45" customHeight="1"/>
    <row r="581" ht="20.45" customHeight="1"/>
    <row r="582" ht="20.45" customHeight="1"/>
    <row r="583" ht="20.45" customHeight="1"/>
    <row r="584" ht="20.45" customHeight="1"/>
    <row r="585" ht="20.45" customHeight="1"/>
    <row r="586" ht="20.45" customHeight="1"/>
    <row r="587" ht="20.45" customHeight="1"/>
    <row r="588" ht="20.45" customHeight="1"/>
    <row r="589" ht="20.45" customHeight="1"/>
    <row r="590" ht="20.45" customHeight="1"/>
    <row r="591" ht="20.45" customHeight="1"/>
    <row r="592" ht="20.45" customHeight="1"/>
    <row r="593" ht="20.45" customHeight="1"/>
    <row r="594" ht="20.45" customHeight="1"/>
    <row r="595" ht="20.45" customHeight="1"/>
    <row r="596" ht="20.45" customHeight="1"/>
    <row r="597" ht="20.45" customHeight="1"/>
    <row r="598" ht="20.45" customHeight="1"/>
    <row r="599" ht="20.45" customHeight="1"/>
    <row r="600" ht="20.45" customHeight="1"/>
    <row r="601" ht="20.45" customHeight="1"/>
    <row r="602" ht="20.45" customHeight="1"/>
    <row r="603" ht="20.45" customHeight="1"/>
    <row r="604" ht="20.45" customHeight="1"/>
    <row r="605" ht="20.45" customHeight="1"/>
    <row r="606" ht="20.45" customHeight="1"/>
    <row r="607" ht="20.45" customHeight="1"/>
    <row r="608" ht="20.45" customHeight="1"/>
    <row r="609" ht="20.45" customHeight="1"/>
    <row r="610" ht="20.45" customHeight="1"/>
    <row r="611" ht="20.45" customHeight="1"/>
    <row r="612" ht="20.45" customHeight="1"/>
    <row r="613" ht="20.45" customHeight="1"/>
    <row r="614" ht="20.45" customHeight="1"/>
    <row r="615" ht="20.45" customHeight="1"/>
    <row r="616" ht="20.45" customHeight="1"/>
    <row r="617" ht="20.45" customHeight="1"/>
    <row r="618" ht="20.45" customHeight="1"/>
    <row r="619" ht="20.45" customHeight="1"/>
    <row r="620" ht="20.45" customHeight="1"/>
    <row r="621" ht="20.45" customHeight="1"/>
    <row r="622" ht="20.45" customHeight="1"/>
    <row r="623" ht="20.45" customHeight="1"/>
    <row r="624" ht="20.45" customHeight="1"/>
    <row r="625" ht="20.45" customHeight="1"/>
    <row r="626" ht="20.45" customHeight="1"/>
    <row r="627" ht="20.45" customHeight="1"/>
    <row r="628" ht="20.45" customHeight="1"/>
    <row r="629" ht="20.45" customHeight="1"/>
    <row r="630" ht="20.45" customHeight="1"/>
    <row r="631" ht="20.45" customHeight="1"/>
    <row r="632" ht="20.45" customHeight="1"/>
    <row r="633" ht="20.45" customHeight="1"/>
    <row r="634" ht="20.45" customHeight="1"/>
    <row r="635" ht="20.45" customHeight="1"/>
    <row r="636" ht="20.45" customHeight="1"/>
    <row r="637" ht="20.45" customHeight="1"/>
    <row r="638" ht="20.45" customHeight="1"/>
    <row r="639" ht="20.45" customHeight="1"/>
    <row r="640" ht="20.45" customHeight="1"/>
    <row r="641" ht="20.45" customHeight="1"/>
    <row r="642" ht="20.45" customHeight="1"/>
    <row r="643" ht="20.45" customHeight="1"/>
    <row r="644" ht="20.45" customHeight="1"/>
    <row r="645" ht="20.45" customHeight="1"/>
    <row r="646" ht="20.45" customHeight="1"/>
    <row r="647" ht="20.45" customHeight="1"/>
    <row r="648" ht="20.45" customHeight="1"/>
    <row r="649" ht="20.45" customHeight="1"/>
    <row r="650" ht="20.45" customHeight="1"/>
    <row r="651" ht="20.45" customHeight="1"/>
    <row r="652" ht="20.45" customHeight="1"/>
    <row r="653" ht="20.45" customHeight="1"/>
    <row r="654" ht="20.45" customHeight="1"/>
    <row r="655" ht="20.45" customHeight="1"/>
    <row r="656" ht="20.45" customHeight="1"/>
    <row r="657" ht="20.45" customHeight="1"/>
    <row r="658" ht="20.45" customHeight="1"/>
    <row r="659" ht="20.45" customHeight="1"/>
    <row r="660" ht="20.45" customHeight="1"/>
    <row r="661" ht="20.45" customHeight="1"/>
    <row r="662" ht="20.45" customHeight="1"/>
    <row r="663" ht="20.45" customHeight="1"/>
    <row r="664" ht="20.45" customHeight="1"/>
    <row r="665" ht="20.45" customHeight="1"/>
    <row r="666" ht="20.45" customHeight="1"/>
    <row r="667" ht="20.45" customHeight="1"/>
    <row r="668" ht="20.45" customHeight="1"/>
    <row r="669" ht="20.45" customHeight="1"/>
    <row r="670" ht="20.45" customHeight="1"/>
    <row r="671" ht="20.45" customHeight="1"/>
    <row r="672" ht="20.45" customHeight="1"/>
    <row r="673" ht="20.45" customHeight="1"/>
    <row r="674" ht="20.45" customHeight="1"/>
    <row r="675" ht="20.45" customHeight="1"/>
    <row r="676" ht="20.45" customHeight="1"/>
    <row r="677" ht="20.45" customHeight="1"/>
    <row r="678" ht="20.45" customHeight="1"/>
    <row r="679" ht="20.45" customHeight="1"/>
    <row r="680" ht="20.45" customHeight="1"/>
    <row r="681" ht="20.45" customHeight="1"/>
    <row r="682" ht="20.45" customHeight="1"/>
    <row r="683" ht="20.45" customHeight="1"/>
    <row r="684" ht="20.45" customHeight="1"/>
    <row r="685" ht="20.45" customHeight="1"/>
    <row r="686" ht="20.45" customHeight="1"/>
    <row r="687" ht="20.45" customHeight="1"/>
    <row r="688" ht="20.45" customHeight="1"/>
    <row r="689" ht="20.45" customHeight="1"/>
    <row r="690" ht="20.45" customHeight="1"/>
    <row r="691" ht="20.45" customHeight="1"/>
    <row r="692" ht="20.45" customHeight="1"/>
    <row r="693" ht="20.45" customHeight="1"/>
    <row r="694" ht="20.45" customHeight="1"/>
    <row r="695" ht="20.45" customHeight="1"/>
    <row r="696" ht="20.45" customHeight="1"/>
    <row r="697" ht="20.45" customHeight="1"/>
    <row r="698" ht="20.45" customHeight="1"/>
    <row r="699" ht="20.45" customHeight="1"/>
    <row r="700" ht="20.45" customHeight="1"/>
    <row r="701" ht="20.45" customHeight="1"/>
    <row r="702" ht="20.45" customHeight="1"/>
    <row r="703" ht="20.45" customHeight="1"/>
    <row r="704" ht="20.45" customHeight="1"/>
    <row r="705" ht="20.45" customHeight="1"/>
    <row r="706" ht="20.45" customHeight="1"/>
    <row r="707" ht="20.45" customHeight="1"/>
    <row r="708" ht="20.45" customHeight="1"/>
    <row r="709" ht="20.45" customHeight="1"/>
    <row r="710" ht="20.45" customHeight="1"/>
    <row r="711" ht="20.45" customHeight="1"/>
    <row r="712" ht="20.45" customHeight="1"/>
    <row r="713" ht="20.45" customHeight="1"/>
    <row r="714" ht="20.45" customHeight="1"/>
    <row r="715" ht="20.45" customHeight="1"/>
    <row r="716" ht="20.45" customHeight="1"/>
    <row r="717" ht="20.45" customHeight="1"/>
    <row r="718" ht="20.45" customHeight="1"/>
    <row r="719" ht="20.45" customHeight="1"/>
    <row r="720" ht="20.45" customHeight="1"/>
    <row r="721" ht="20.45" customHeight="1"/>
    <row r="722" ht="20.45" customHeight="1"/>
    <row r="723" ht="20.45" customHeight="1"/>
    <row r="724" ht="20.45" customHeight="1"/>
    <row r="725" ht="20.45" customHeight="1"/>
    <row r="726" ht="20.45" customHeight="1"/>
    <row r="727" ht="20.45" customHeight="1"/>
    <row r="728" ht="20.45" customHeight="1"/>
    <row r="729" ht="20.45" customHeight="1"/>
    <row r="730" ht="20.45" customHeight="1"/>
    <row r="731" ht="20.45" customHeight="1"/>
    <row r="732" ht="20.45" customHeight="1"/>
    <row r="733" ht="20.45" customHeight="1"/>
    <row r="734" ht="20.45" customHeight="1"/>
    <row r="735" ht="20.45" customHeight="1"/>
    <row r="736" ht="20.45" customHeight="1"/>
    <row r="737" ht="20.45" customHeight="1"/>
    <row r="738" ht="20.45" customHeight="1"/>
    <row r="739" ht="20.45" customHeight="1"/>
    <row r="740" ht="20.45" customHeight="1"/>
    <row r="741" ht="20.45" customHeight="1"/>
    <row r="742" ht="20.45" customHeight="1"/>
    <row r="743" ht="20.45" customHeight="1"/>
    <row r="744" ht="20.45" customHeight="1"/>
    <row r="745" ht="20.45" customHeight="1"/>
    <row r="746" ht="20.45" customHeight="1"/>
    <row r="747" ht="20.45" customHeight="1"/>
    <row r="748" ht="20.45" customHeight="1"/>
    <row r="749" ht="20.45" customHeight="1"/>
    <row r="750" ht="20.45" customHeight="1"/>
    <row r="751" ht="20.45" customHeight="1"/>
    <row r="752" ht="20.45" customHeight="1"/>
    <row r="753" ht="20.45" customHeight="1"/>
    <row r="754" ht="20.45" customHeight="1"/>
    <row r="755" ht="20.45" customHeight="1"/>
    <row r="756" ht="20.45" customHeight="1"/>
    <row r="757" ht="20.45" customHeight="1"/>
    <row r="758" ht="20.45" customHeight="1"/>
    <row r="759" ht="20.45" customHeight="1"/>
    <row r="760" ht="20.45" customHeight="1"/>
    <row r="761" ht="20.45" customHeight="1"/>
    <row r="762" ht="20.45" customHeight="1"/>
    <row r="763" ht="20.45" customHeight="1"/>
    <row r="764" ht="20.45" customHeight="1"/>
    <row r="765" ht="20.45" customHeight="1"/>
    <row r="766" ht="20.45" customHeight="1"/>
    <row r="767" ht="20.45" customHeight="1"/>
    <row r="768" ht="20.45" customHeight="1"/>
    <row r="769" ht="20.45" customHeight="1"/>
    <row r="770" ht="20.45" customHeight="1"/>
    <row r="771" ht="20.45" customHeight="1"/>
    <row r="772" ht="20.45" customHeight="1"/>
    <row r="773" ht="20.45" customHeight="1"/>
    <row r="774" ht="20.45" customHeight="1"/>
    <row r="775" ht="20.45" customHeight="1"/>
    <row r="776" ht="20.45" customHeight="1"/>
    <row r="777" ht="20.45" customHeight="1"/>
    <row r="778" ht="20.45" customHeight="1"/>
    <row r="779" ht="20.45" customHeight="1"/>
    <row r="780" ht="20.45" customHeight="1"/>
    <row r="781" ht="20.45" customHeight="1"/>
    <row r="782" ht="20.45" customHeight="1"/>
    <row r="783" ht="20.45" customHeight="1"/>
    <row r="784" ht="20.45" customHeight="1"/>
    <row r="785" ht="20.45" customHeight="1"/>
    <row r="786" ht="20.45" customHeight="1"/>
    <row r="787" ht="20.45" customHeight="1"/>
    <row r="788" ht="20.45" customHeight="1"/>
    <row r="789" ht="20.45" customHeight="1"/>
    <row r="790" ht="20.45" customHeight="1"/>
    <row r="791" ht="20.45" customHeight="1"/>
    <row r="792" ht="20.45" customHeight="1"/>
    <row r="793" ht="20.45" customHeight="1"/>
    <row r="794" ht="20.45" customHeight="1"/>
    <row r="795" ht="20.45" customHeight="1"/>
    <row r="796" ht="20.45" customHeight="1"/>
    <row r="797" ht="20.45" customHeight="1"/>
    <row r="798" ht="20.45" customHeight="1"/>
    <row r="799" ht="20.45" customHeight="1"/>
    <row r="800" ht="20.45" customHeight="1"/>
    <row r="801" ht="20.45" customHeight="1"/>
    <row r="802" ht="20.45" customHeight="1"/>
    <row r="803" ht="20.45" customHeight="1"/>
    <row r="804" ht="20.45" customHeight="1"/>
    <row r="805" ht="20.45" customHeight="1"/>
    <row r="806" ht="20.45" customHeight="1"/>
    <row r="807" ht="20.45" customHeight="1"/>
    <row r="808" ht="20.45" customHeight="1"/>
    <row r="809" ht="20.45" customHeight="1"/>
    <row r="810" ht="20.45" customHeight="1"/>
    <row r="811" ht="20.45" customHeight="1"/>
    <row r="812" ht="20.45" customHeight="1"/>
    <row r="813" ht="20.45" customHeight="1"/>
    <row r="814" ht="20.45" customHeight="1"/>
    <row r="815" ht="20.45" customHeight="1"/>
    <row r="816" ht="20.45" customHeight="1"/>
    <row r="817" ht="20.45" customHeight="1"/>
    <row r="818" ht="20.45" customHeight="1"/>
    <row r="819" ht="20.45" customHeight="1"/>
    <row r="820" ht="20.45" customHeight="1"/>
    <row r="821" ht="20.45" customHeight="1"/>
    <row r="822" ht="20.45" customHeight="1"/>
    <row r="823" ht="20.45" customHeight="1"/>
    <row r="824" ht="20.45" customHeight="1"/>
    <row r="825" ht="20.45" customHeight="1"/>
    <row r="826" ht="20.45" customHeight="1"/>
    <row r="827" ht="20.45" customHeight="1"/>
    <row r="828" ht="20.45" customHeight="1"/>
    <row r="829" ht="20.45" customHeight="1"/>
    <row r="830" ht="20.45" customHeight="1"/>
    <row r="831" ht="20.45" customHeight="1"/>
    <row r="832" ht="20.45" customHeight="1"/>
    <row r="833" ht="20.45" customHeight="1"/>
    <row r="834" ht="20.45" customHeight="1"/>
    <row r="835" ht="20.45" customHeight="1"/>
    <row r="836" ht="20.45" customHeight="1"/>
    <row r="837" ht="20.45" customHeight="1"/>
    <row r="838" ht="20.45" customHeight="1"/>
    <row r="839" ht="20.45" customHeight="1"/>
    <row r="840" ht="20.45" customHeight="1"/>
    <row r="841" ht="20.45" customHeight="1"/>
    <row r="842" ht="20.45" customHeight="1"/>
    <row r="843" ht="20.45" customHeight="1"/>
    <row r="844" ht="20.45" customHeight="1"/>
    <row r="845" ht="20.45" customHeight="1"/>
    <row r="846" ht="20.45" customHeight="1"/>
    <row r="847" ht="20.45" customHeight="1"/>
    <row r="848" ht="20.45" customHeight="1"/>
    <row r="849" ht="20.45" customHeight="1"/>
    <row r="850" ht="20.45" customHeight="1"/>
    <row r="851" ht="20.45" customHeight="1"/>
    <row r="852" ht="20.45" customHeight="1"/>
    <row r="853" ht="20.45" customHeight="1"/>
    <row r="854" ht="20.45" customHeight="1"/>
    <row r="855" ht="20.45" customHeight="1"/>
    <row r="856" ht="20.45" customHeight="1"/>
    <row r="857" ht="20.45" customHeight="1"/>
    <row r="858" ht="20.45" customHeight="1"/>
    <row r="859" ht="20.45" customHeight="1"/>
    <row r="860" ht="20.45" customHeight="1"/>
    <row r="861" ht="20.45" customHeight="1"/>
    <row r="862" ht="20.45" customHeight="1"/>
    <row r="863" ht="20.45" customHeight="1"/>
    <row r="864" ht="20.45" customHeight="1"/>
    <row r="865" ht="20.45" customHeight="1"/>
    <row r="866" ht="20.45" customHeight="1"/>
    <row r="867" ht="20.45" customHeight="1"/>
    <row r="868" ht="20.45" customHeight="1"/>
    <row r="869" ht="20.45" customHeight="1"/>
    <row r="870" ht="20.45" customHeight="1"/>
    <row r="871" ht="20.45" customHeight="1"/>
    <row r="872" ht="20.45" customHeight="1"/>
    <row r="873" ht="20.45" customHeight="1"/>
    <row r="874" ht="20.45" customHeight="1"/>
    <row r="875" ht="20.45" customHeight="1"/>
    <row r="876" ht="20.45" customHeight="1"/>
    <row r="877" ht="20.45" customHeight="1"/>
    <row r="878" ht="20.45" customHeight="1"/>
    <row r="879" ht="20.45" customHeight="1"/>
    <row r="880" ht="20.45" customHeight="1"/>
    <row r="881" ht="20.45" customHeight="1"/>
    <row r="882" ht="20.45" customHeight="1"/>
    <row r="883" ht="20.45" customHeight="1"/>
    <row r="884" ht="20.45" customHeight="1"/>
    <row r="885" ht="20.45" customHeight="1"/>
    <row r="886" ht="20.45" customHeight="1"/>
    <row r="887" ht="20.45" customHeight="1"/>
    <row r="888" ht="20.45" customHeight="1"/>
    <row r="889" ht="20.45" customHeight="1"/>
    <row r="890" ht="20.45" customHeight="1"/>
    <row r="891" ht="20.45" customHeight="1"/>
    <row r="892" ht="20.45" customHeight="1"/>
    <row r="893" ht="20.45" customHeight="1"/>
    <row r="894" ht="20.45" customHeight="1"/>
    <row r="895" ht="20.45" customHeight="1"/>
    <row r="896" ht="20.45" customHeight="1"/>
    <row r="897" ht="20.45" customHeight="1"/>
    <row r="898" ht="20.45" customHeight="1"/>
  </sheetData>
  <sheetProtection insertColumns="0" insertRows="0" deleteColumns="0" deleteRows="0" autoFilter="0"/>
  <mergeCells count="42">
    <mergeCell ref="X4:Y4"/>
    <mergeCell ref="O3:S3"/>
    <mergeCell ref="B4:B5"/>
    <mergeCell ref="F4:F5"/>
    <mergeCell ref="G4:G5"/>
    <mergeCell ref="I4:J4"/>
    <mergeCell ref="K4:K5"/>
    <mergeCell ref="L4:L5"/>
    <mergeCell ref="M4:M5"/>
    <mergeCell ref="N4:N5"/>
    <mergeCell ref="O4:O5"/>
    <mergeCell ref="X3:Y3"/>
    <mergeCell ref="E4:E5"/>
    <mergeCell ref="V3:W3"/>
    <mergeCell ref="V4:W4"/>
    <mergeCell ref="P23:R23"/>
    <mergeCell ref="P4:Q4"/>
    <mergeCell ref="R4:S4"/>
    <mergeCell ref="T4:T5"/>
    <mergeCell ref="B6:B8"/>
    <mergeCell ref="B9:B12"/>
    <mergeCell ref="B14:B15"/>
    <mergeCell ref="B17:B19"/>
    <mergeCell ref="F17:F19"/>
    <mergeCell ref="G17:G19"/>
    <mergeCell ref="T17:T19"/>
    <mergeCell ref="P22:R22"/>
    <mergeCell ref="H4:H5"/>
    <mergeCell ref="C4:C5"/>
    <mergeCell ref="D4:D5"/>
    <mergeCell ref="C6:C8"/>
    <mergeCell ref="D6:D8"/>
    <mergeCell ref="E6:E8"/>
    <mergeCell ref="C9:C12"/>
    <mergeCell ref="D9:D12"/>
    <mergeCell ref="E9:E12"/>
    <mergeCell ref="C14:C15"/>
    <mergeCell ref="D14:D15"/>
    <mergeCell ref="E14:E15"/>
    <mergeCell ref="C17:C19"/>
    <mergeCell ref="D17:D19"/>
    <mergeCell ref="E17:E19"/>
  </mergeCells>
  <phoneticPr fontId="3"/>
  <dataValidations count="2">
    <dataValidation type="list" allowBlank="1" showInputMessage="1" showErrorMessage="1" sqref="N6:N19">
      <formula1>"所有,管理受託"</formula1>
    </dataValidation>
    <dataValidation type="list" allowBlank="1" showInputMessage="1" showErrorMessage="1" sqref="M6:M19">
      <formula1>"新設,全面改修,一部更新,補修,除却"</formula1>
    </dataValidation>
  </dataValidations>
  <pageMargins left="0.9055118110236221" right="0.9055118110236221" top="0.78740157480314965" bottom="0.78740157480314965" header="0.31496062992125984" footer="0.31496062992125984"/>
  <pageSetup paperSize="8" scale="61" fitToHeight="0" orientation="landscape" r:id="rId1"/>
  <headerFooter differentFirst="1"/>
  <rowBreaks count="1" manualBreakCount="1">
    <brk id="29"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00"/>
  <sheetViews>
    <sheetView view="pageBreakPreview" zoomScale="75" zoomScaleNormal="55" zoomScaleSheetLayoutView="75" zoomScalePageLayoutView="70" workbookViewId="0"/>
  </sheetViews>
  <sheetFormatPr defaultColWidth="9" defaultRowHeight="15.75"/>
  <cols>
    <col min="1" max="1" width="5.875" style="39" customWidth="1"/>
    <col min="2" max="2" width="16.5" style="39" customWidth="1"/>
    <col min="3" max="5" width="19.375" style="39" hidden="1" customWidth="1"/>
    <col min="6" max="6" width="31.375" style="39" customWidth="1"/>
    <col min="7" max="7" width="11.25" style="39" customWidth="1"/>
    <col min="8" max="8" width="12.75" style="16" customWidth="1"/>
    <col min="9" max="10" width="27.625" style="1" customWidth="1"/>
    <col min="11" max="12" width="9" style="39"/>
    <col min="13" max="14" width="10.875" style="1" customWidth="1"/>
    <col min="15" max="15" width="9" style="1"/>
    <col min="16" max="19" width="27.875" style="1" customWidth="1"/>
    <col min="20" max="20" width="17.875" style="39" customWidth="1"/>
    <col min="21" max="21" width="9" style="1"/>
    <col min="22" max="25" width="28" style="1" customWidth="1"/>
    <col min="26" max="16384" width="9" style="1"/>
  </cols>
  <sheetData>
    <row r="1" spans="1:31">
      <c r="A1" s="26"/>
      <c r="B1" s="26"/>
      <c r="C1" s="26"/>
      <c r="D1" s="26"/>
      <c r="E1" s="26"/>
      <c r="F1" s="26"/>
      <c r="G1" s="26"/>
      <c r="H1" s="15"/>
      <c r="I1" s="2"/>
      <c r="J1" s="2"/>
      <c r="K1" s="26"/>
      <c r="L1" s="26"/>
      <c r="M1" s="2"/>
      <c r="N1" s="2"/>
      <c r="O1" s="2"/>
      <c r="P1" s="2"/>
      <c r="Q1" s="2"/>
      <c r="R1" s="2"/>
      <c r="S1" s="2"/>
      <c r="T1" s="26"/>
      <c r="U1" s="2"/>
      <c r="V1" s="2"/>
      <c r="W1" s="2"/>
      <c r="X1" s="2"/>
      <c r="Y1" s="2"/>
    </row>
    <row r="2" spans="1:31">
      <c r="A2" s="26"/>
      <c r="B2" s="26"/>
      <c r="C2" s="26"/>
      <c r="D2" s="26"/>
      <c r="E2" s="26"/>
      <c r="F2" s="26"/>
      <c r="G2" s="26"/>
      <c r="H2" s="15"/>
      <c r="I2" s="2"/>
      <c r="J2" s="2"/>
      <c r="K2" s="26"/>
      <c r="L2" s="26"/>
      <c r="M2" s="2"/>
      <c r="N2" s="2"/>
      <c r="O2" s="2"/>
      <c r="P2" s="2"/>
      <c r="Q2" s="2"/>
      <c r="R2" s="2"/>
      <c r="S2" s="2"/>
      <c r="T2" s="26"/>
      <c r="U2" s="2"/>
      <c r="V2" s="2"/>
      <c r="W2" s="2"/>
      <c r="X2" s="2"/>
      <c r="Y2" s="2"/>
    </row>
    <row r="3" spans="1:31" ht="30" customHeight="1">
      <c r="A3" s="26"/>
      <c r="B3" s="25" t="s">
        <v>45</v>
      </c>
      <c r="C3" s="26"/>
      <c r="D3" s="26"/>
      <c r="E3" s="26"/>
      <c r="F3" s="26"/>
      <c r="G3" s="26"/>
      <c r="H3" s="15"/>
      <c r="I3" s="2"/>
      <c r="J3" s="2"/>
      <c r="K3" s="26"/>
      <c r="L3" s="26"/>
      <c r="M3" s="2"/>
      <c r="N3" s="2"/>
      <c r="O3" s="2"/>
      <c r="P3" s="2"/>
      <c r="Q3" s="2"/>
      <c r="R3" s="2"/>
      <c r="S3" s="2"/>
      <c r="T3" s="40" t="s">
        <v>44</v>
      </c>
      <c r="U3" s="2"/>
      <c r="V3" s="2"/>
      <c r="W3" s="2"/>
      <c r="X3" s="2"/>
      <c r="Y3" s="2"/>
      <c r="Z3" s="2"/>
      <c r="AA3" s="2"/>
      <c r="AB3" s="2"/>
      <c r="AC3" s="2"/>
      <c r="AD3" s="2"/>
      <c r="AE3" s="2"/>
    </row>
    <row r="4" spans="1:31" ht="23.25" customHeight="1" thickBot="1">
      <c r="A4" s="26"/>
      <c r="B4" s="26"/>
      <c r="C4" s="26"/>
      <c r="D4" s="26"/>
      <c r="E4" s="26"/>
      <c r="F4" s="26"/>
      <c r="G4" s="26"/>
      <c r="H4" s="15"/>
      <c r="I4" s="2"/>
      <c r="J4" s="2"/>
      <c r="K4" s="26"/>
      <c r="L4" s="26"/>
      <c r="M4" s="2"/>
      <c r="N4" s="2"/>
      <c r="O4" s="2"/>
      <c r="P4" s="2"/>
      <c r="Q4" s="2"/>
      <c r="R4" s="2"/>
      <c r="S4" s="2"/>
      <c r="T4" s="26"/>
      <c r="U4" s="2"/>
      <c r="V4" s="2"/>
      <c r="W4" s="2"/>
      <c r="X4" s="2"/>
      <c r="Y4" s="2"/>
      <c r="Z4" s="2"/>
      <c r="AA4" s="2"/>
      <c r="AB4" s="2"/>
      <c r="AC4" s="2"/>
      <c r="AD4" s="2"/>
      <c r="AE4" s="2"/>
    </row>
    <row r="5" spans="1:31" ht="30" customHeight="1" thickTop="1" thickBot="1">
      <c r="A5" s="26"/>
      <c r="B5" s="27">
        <v>2018</v>
      </c>
      <c r="C5" s="28"/>
      <c r="D5" s="28"/>
      <c r="E5" s="28"/>
      <c r="F5" s="29"/>
      <c r="G5" s="26"/>
      <c r="H5" s="15"/>
      <c r="I5" s="2"/>
      <c r="J5" s="52" t="s">
        <v>49</v>
      </c>
      <c r="K5" s="26"/>
      <c r="L5" s="26"/>
      <c r="M5" s="2"/>
      <c r="N5" s="2"/>
      <c r="O5" s="321" t="s">
        <v>0</v>
      </c>
      <c r="P5" s="321"/>
      <c r="Q5" s="321"/>
      <c r="R5" s="321"/>
      <c r="S5" s="321"/>
      <c r="T5" s="41" t="s">
        <v>1</v>
      </c>
      <c r="U5" s="2"/>
      <c r="V5" s="332"/>
      <c r="W5" s="332"/>
      <c r="X5" s="332"/>
      <c r="Y5" s="332"/>
      <c r="Z5" s="2"/>
      <c r="AA5" s="2"/>
      <c r="AB5" s="2"/>
      <c r="AC5" s="2"/>
      <c r="AD5" s="2"/>
      <c r="AE5" s="2"/>
    </row>
    <row r="6" spans="1:31" ht="32.25" customHeight="1" thickTop="1">
      <c r="A6" s="26"/>
      <c r="B6" s="322" t="s">
        <v>2</v>
      </c>
      <c r="C6" s="320" t="s">
        <v>66</v>
      </c>
      <c r="D6" s="320" t="s">
        <v>67</v>
      </c>
      <c r="E6" s="320" t="s">
        <v>68</v>
      </c>
      <c r="F6" s="324" t="s">
        <v>3</v>
      </c>
      <c r="G6" s="325" t="s">
        <v>41</v>
      </c>
      <c r="H6" s="318" t="s">
        <v>46</v>
      </c>
      <c r="I6" s="326" t="s">
        <v>4</v>
      </c>
      <c r="J6" s="327"/>
      <c r="K6" s="325" t="s">
        <v>36</v>
      </c>
      <c r="L6" s="325" t="s">
        <v>37</v>
      </c>
      <c r="M6" s="328" t="s">
        <v>38</v>
      </c>
      <c r="N6" s="328" t="s">
        <v>39</v>
      </c>
      <c r="O6" s="330" t="s">
        <v>40</v>
      </c>
      <c r="P6" s="297" t="s">
        <v>5</v>
      </c>
      <c r="Q6" s="298"/>
      <c r="R6" s="297" t="s">
        <v>6</v>
      </c>
      <c r="S6" s="298"/>
      <c r="T6" s="299" t="s">
        <v>7</v>
      </c>
      <c r="U6" s="2"/>
      <c r="V6" s="297" t="s">
        <v>69</v>
      </c>
      <c r="W6" s="298"/>
      <c r="X6" s="297" t="s">
        <v>70</v>
      </c>
      <c r="Y6" s="298"/>
      <c r="Z6" s="2"/>
      <c r="AA6" s="2"/>
      <c r="AB6" s="2"/>
      <c r="AC6" s="2"/>
      <c r="AD6" s="2"/>
      <c r="AE6" s="2"/>
    </row>
    <row r="7" spans="1:31" ht="54.75" customHeight="1">
      <c r="A7" s="26"/>
      <c r="B7" s="323"/>
      <c r="C7" s="320"/>
      <c r="D7" s="320"/>
      <c r="E7" s="320"/>
      <c r="F7" s="324"/>
      <c r="G7" s="320"/>
      <c r="H7" s="319"/>
      <c r="I7" s="49" t="s">
        <v>8</v>
      </c>
      <c r="J7" s="48" t="s">
        <v>9</v>
      </c>
      <c r="K7" s="320"/>
      <c r="L7" s="320"/>
      <c r="M7" s="329"/>
      <c r="N7" s="329"/>
      <c r="O7" s="331"/>
      <c r="P7" s="51" t="s">
        <v>8</v>
      </c>
      <c r="Q7" s="50" t="s">
        <v>9</v>
      </c>
      <c r="R7" s="51" t="s">
        <v>8</v>
      </c>
      <c r="S7" s="50" t="s">
        <v>9</v>
      </c>
      <c r="T7" s="299"/>
      <c r="U7" s="2"/>
      <c r="V7" s="63" t="s">
        <v>8</v>
      </c>
      <c r="W7" s="62" t="s">
        <v>9</v>
      </c>
      <c r="X7" s="51" t="s">
        <v>8</v>
      </c>
      <c r="Y7" s="50" t="s">
        <v>9</v>
      </c>
      <c r="Z7" s="2"/>
      <c r="AA7" s="2"/>
      <c r="AB7" s="2"/>
      <c r="AC7" s="2"/>
      <c r="AD7" s="2"/>
      <c r="AE7" s="2"/>
    </row>
    <row r="8" spans="1:31" ht="33" customHeight="1">
      <c r="A8" s="26"/>
      <c r="B8" s="300" t="s">
        <v>10</v>
      </c>
      <c r="C8" s="293"/>
      <c r="D8" s="293"/>
      <c r="E8" s="293"/>
      <c r="F8" s="30" t="s">
        <v>11</v>
      </c>
      <c r="G8" s="47" t="s">
        <v>12</v>
      </c>
      <c r="H8" s="54">
        <v>0.104</v>
      </c>
      <c r="I8" s="20">
        <v>500000000</v>
      </c>
      <c r="J8" s="6">
        <f>I8*H8</f>
        <v>52000000</v>
      </c>
      <c r="K8" s="19">
        <v>1970</v>
      </c>
      <c r="L8" s="20">
        <v>50</v>
      </c>
      <c r="M8" s="58" t="s">
        <v>13</v>
      </c>
      <c r="N8" s="58" t="s">
        <v>48</v>
      </c>
      <c r="O8" s="6">
        <f>IF(K8="不明","0",$B$5-K8+1)</f>
        <v>49</v>
      </c>
      <c r="P8" s="6">
        <f t="shared" ref="P8:P21" si="0">ROUNDDOWN(IF(L8&gt;O8,I8/L8*O8,IF(I8&lt;0,I8+1,I8-1)),0)</f>
        <v>490000000</v>
      </c>
      <c r="Q8" s="6">
        <f t="shared" ref="Q8:Q21" si="1">ROUNDDOWN(IF(L8&gt;O8,J8/L8*O8,IF(J8&lt;0,J8+1,J8-1)),0)</f>
        <v>50960000</v>
      </c>
      <c r="R8" s="6">
        <f t="shared" ref="R8:R21" si="2">I8-P8</f>
        <v>10000000</v>
      </c>
      <c r="S8" s="6">
        <f t="shared" ref="S8:S21" si="3">J8-Q8</f>
        <v>1040000</v>
      </c>
      <c r="T8" s="47"/>
      <c r="U8" s="2"/>
      <c r="V8" s="11">
        <f>ROUNDDOWN(IF(OR(I8=1,L8&lt;O8),"0",I8/L8),0)</f>
        <v>10000000</v>
      </c>
      <c r="W8" s="11">
        <f>ROUNDDOWN(IF(OR(J8=1,L8&lt;O8),"0",J8/L8),0)</f>
        <v>1040000</v>
      </c>
      <c r="X8" s="11" t="e">
        <f>IF($K8="不明","0",P8*VLOOKUP($K8,#REF!,2,FALSE))</f>
        <v>#REF!</v>
      </c>
      <c r="Y8" s="11" t="e">
        <f>IF($K8="不明","0",Q8*VLOOKUP($K8,#REF!,2,FALSE))</f>
        <v>#REF!</v>
      </c>
      <c r="Z8" s="2"/>
      <c r="AA8" s="2"/>
      <c r="AB8" s="2"/>
      <c r="AC8" s="2"/>
      <c r="AD8" s="2"/>
      <c r="AE8" s="2"/>
    </row>
    <row r="9" spans="1:31" ht="33" customHeight="1">
      <c r="A9" s="26"/>
      <c r="B9" s="301"/>
      <c r="C9" s="293"/>
      <c r="D9" s="293"/>
      <c r="E9" s="293"/>
      <c r="F9" s="30" t="s">
        <v>15</v>
      </c>
      <c r="G9" s="47" t="s">
        <v>12</v>
      </c>
      <c r="H9" s="54">
        <v>0.104</v>
      </c>
      <c r="I9" s="20">
        <v>50000000</v>
      </c>
      <c r="J9" s="6">
        <f t="shared" ref="J9:J21" si="4">I9*H9</f>
        <v>5200000</v>
      </c>
      <c r="K9" s="19">
        <v>2005</v>
      </c>
      <c r="L9" s="20">
        <v>50</v>
      </c>
      <c r="M9" s="58" t="s">
        <v>16</v>
      </c>
      <c r="N9" s="58" t="s">
        <v>14</v>
      </c>
      <c r="O9" s="6">
        <f t="shared" ref="O9:O21" si="5">IF(K9="不明","0",$B$5-K9+1)</f>
        <v>14</v>
      </c>
      <c r="P9" s="6">
        <f t="shared" si="0"/>
        <v>14000000</v>
      </c>
      <c r="Q9" s="6">
        <f t="shared" si="1"/>
        <v>1456000</v>
      </c>
      <c r="R9" s="6">
        <f t="shared" si="2"/>
        <v>36000000</v>
      </c>
      <c r="S9" s="6">
        <f t="shared" si="3"/>
        <v>3744000</v>
      </c>
      <c r="T9" s="47"/>
      <c r="U9" s="2"/>
      <c r="V9" s="11">
        <f t="shared" ref="V9:V21" si="6">ROUNDDOWN(IF(OR(I9=1,L9&lt;O9),"0",I9/L9),0)</f>
        <v>1000000</v>
      </c>
      <c r="W9" s="11">
        <f t="shared" ref="W9:W21" si="7">ROUNDDOWN(IF(OR(J9=1,L9&lt;O9),"0",J9/L9),0)</f>
        <v>104000</v>
      </c>
      <c r="X9" s="11" t="e">
        <f>IF($K9="不明","0",P9*VLOOKUP($K9,#REF!,2,FALSE))</f>
        <v>#REF!</v>
      </c>
      <c r="Y9" s="11" t="e">
        <f>IF($K9="不明","0",Q9*VLOOKUP($K9,#REF!,2,FALSE))</f>
        <v>#REF!</v>
      </c>
      <c r="Z9" s="2"/>
      <c r="AA9" s="2"/>
      <c r="AB9" s="2"/>
      <c r="AC9" s="2"/>
      <c r="AD9" s="2"/>
      <c r="AE9" s="2"/>
    </row>
    <row r="10" spans="1:31" ht="33" customHeight="1">
      <c r="A10" s="26"/>
      <c r="B10" s="302"/>
      <c r="C10" s="293"/>
      <c r="D10" s="293"/>
      <c r="E10" s="293"/>
      <c r="F10" s="30" t="s">
        <v>17</v>
      </c>
      <c r="G10" s="47" t="s">
        <v>12</v>
      </c>
      <c r="H10" s="54">
        <v>0.104</v>
      </c>
      <c r="I10" s="20">
        <v>200000000</v>
      </c>
      <c r="J10" s="6">
        <f t="shared" si="4"/>
        <v>20800000</v>
      </c>
      <c r="K10" s="19">
        <v>2015</v>
      </c>
      <c r="L10" s="20">
        <v>50</v>
      </c>
      <c r="M10" s="58" t="s">
        <v>18</v>
      </c>
      <c r="N10" s="58" t="s">
        <v>14</v>
      </c>
      <c r="O10" s="6">
        <f t="shared" si="5"/>
        <v>4</v>
      </c>
      <c r="P10" s="6">
        <f t="shared" si="0"/>
        <v>16000000</v>
      </c>
      <c r="Q10" s="6">
        <f t="shared" si="1"/>
        <v>1664000</v>
      </c>
      <c r="R10" s="6">
        <f t="shared" si="2"/>
        <v>184000000</v>
      </c>
      <c r="S10" s="6">
        <f t="shared" si="3"/>
        <v>19136000</v>
      </c>
      <c r="T10" s="47"/>
      <c r="U10" s="2"/>
      <c r="V10" s="11">
        <f t="shared" si="6"/>
        <v>4000000</v>
      </c>
      <c r="W10" s="11">
        <f t="shared" si="7"/>
        <v>416000</v>
      </c>
      <c r="X10" s="11" t="e">
        <f>IF($K10="不明","0",P10*VLOOKUP($K10,#REF!,2,FALSE))</f>
        <v>#REF!</v>
      </c>
      <c r="Y10" s="11" t="e">
        <f>IF($K10="不明","0",Q10*VLOOKUP($K10,#REF!,2,FALSE))</f>
        <v>#REF!</v>
      </c>
      <c r="Z10" s="2"/>
      <c r="AA10" s="2"/>
      <c r="AB10" s="2"/>
      <c r="AC10" s="2"/>
      <c r="AD10" s="2"/>
      <c r="AE10" s="2"/>
    </row>
    <row r="11" spans="1:31" ht="33" customHeight="1">
      <c r="A11" s="26"/>
      <c r="B11" s="300" t="s">
        <v>19</v>
      </c>
      <c r="C11" s="293"/>
      <c r="D11" s="293"/>
      <c r="E11" s="293"/>
      <c r="F11" s="30" t="s">
        <v>11</v>
      </c>
      <c r="G11" s="47" t="s">
        <v>20</v>
      </c>
      <c r="H11" s="54">
        <v>0.15</v>
      </c>
      <c r="I11" s="20">
        <v>100000000</v>
      </c>
      <c r="J11" s="6">
        <f t="shared" si="4"/>
        <v>15000000</v>
      </c>
      <c r="K11" s="19">
        <v>1978</v>
      </c>
      <c r="L11" s="20">
        <v>40</v>
      </c>
      <c r="M11" s="58" t="s">
        <v>13</v>
      </c>
      <c r="N11" s="58" t="s">
        <v>21</v>
      </c>
      <c r="O11" s="6">
        <f t="shared" si="5"/>
        <v>41</v>
      </c>
      <c r="P11" s="6">
        <f t="shared" si="0"/>
        <v>99999999</v>
      </c>
      <c r="Q11" s="6">
        <f t="shared" si="1"/>
        <v>14999999</v>
      </c>
      <c r="R11" s="6">
        <f t="shared" si="2"/>
        <v>1</v>
      </c>
      <c r="S11" s="6">
        <f t="shared" si="3"/>
        <v>1</v>
      </c>
      <c r="T11" s="47" t="s">
        <v>22</v>
      </c>
      <c r="U11" s="2"/>
      <c r="V11" s="11">
        <f t="shared" si="6"/>
        <v>0</v>
      </c>
      <c r="W11" s="11">
        <f t="shared" si="7"/>
        <v>0</v>
      </c>
      <c r="X11" s="11" t="e">
        <f>IF($K11="不明","0",P11*VLOOKUP($K11,#REF!,2,FALSE))</f>
        <v>#REF!</v>
      </c>
      <c r="Y11" s="11" t="e">
        <f>IF($K11="不明","0",Q11*VLOOKUP($K11,#REF!,2,FALSE))</f>
        <v>#REF!</v>
      </c>
      <c r="Z11" s="2"/>
      <c r="AA11" s="2"/>
      <c r="AB11" s="2"/>
      <c r="AC11" s="2"/>
      <c r="AD11" s="2"/>
      <c r="AE11" s="2"/>
    </row>
    <row r="12" spans="1:31" ht="33" customHeight="1">
      <c r="A12" s="26"/>
      <c r="B12" s="301"/>
      <c r="C12" s="293"/>
      <c r="D12" s="293"/>
      <c r="E12" s="293"/>
      <c r="F12" s="30" t="s">
        <v>17</v>
      </c>
      <c r="G12" s="47" t="s">
        <v>20</v>
      </c>
      <c r="H12" s="54">
        <v>0.15</v>
      </c>
      <c r="I12" s="20">
        <v>50000000</v>
      </c>
      <c r="J12" s="6">
        <f t="shared" si="4"/>
        <v>7500000</v>
      </c>
      <c r="K12" s="19">
        <v>1998</v>
      </c>
      <c r="L12" s="20">
        <v>40</v>
      </c>
      <c r="M12" s="58" t="s">
        <v>18</v>
      </c>
      <c r="N12" s="58" t="s">
        <v>21</v>
      </c>
      <c r="O12" s="6">
        <f t="shared" si="5"/>
        <v>21</v>
      </c>
      <c r="P12" s="6">
        <f t="shared" si="0"/>
        <v>26250000</v>
      </c>
      <c r="Q12" s="6">
        <f t="shared" si="1"/>
        <v>3937500</v>
      </c>
      <c r="R12" s="6">
        <f t="shared" si="2"/>
        <v>23750000</v>
      </c>
      <c r="S12" s="6">
        <f t="shared" si="3"/>
        <v>3562500</v>
      </c>
      <c r="T12" s="47"/>
      <c r="U12" s="2"/>
      <c r="V12" s="11">
        <f t="shared" si="6"/>
        <v>1250000</v>
      </c>
      <c r="W12" s="11">
        <f t="shared" si="7"/>
        <v>187500</v>
      </c>
      <c r="X12" s="11" t="e">
        <f>IF($K12="不明","0",P12*VLOOKUP($K12,#REF!,2,FALSE))</f>
        <v>#REF!</v>
      </c>
      <c r="Y12" s="11" t="e">
        <f>IF($K12="不明","0",Q12*VLOOKUP($K12,#REF!,2,FALSE))</f>
        <v>#REF!</v>
      </c>
      <c r="Z12" s="2"/>
      <c r="AA12" s="2"/>
      <c r="AB12" s="2"/>
      <c r="AC12" s="2"/>
      <c r="AD12" s="2"/>
      <c r="AE12" s="2"/>
    </row>
    <row r="13" spans="1:31" ht="33" customHeight="1">
      <c r="A13" s="26"/>
      <c r="B13" s="301"/>
      <c r="C13" s="293"/>
      <c r="D13" s="293"/>
      <c r="E13" s="293"/>
      <c r="F13" s="32" t="s">
        <v>23</v>
      </c>
      <c r="G13" s="46" t="s">
        <v>20</v>
      </c>
      <c r="H13" s="54">
        <v>0.15</v>
      </c>
      <c r="I13" s="22">
        <v>50000000</v>
      </c>
      <c r="J13" s="6">
        <f t="shared" si="4"/>
        <v>7500000</v>
      </c>
      <c r="K13" s="21">
        <v>2016</v>
      </c>
      <c r="L13" s="22">
        <v>40</v>
      </c>
      <c r="M13" s="58" t="s">
        <v>18</v>
      </c>
      <c r="N13" s="58" t="s">
        <v>47</v>
      </c>
      <c r="O13" s="6">
        <f t="shared" si="5"/>
        <v>3</v>
      </c>
      <c r="P13" s="6">
        <f t="shared" si="0"/>
        <v>3750000</v>
      </c>
      <c r="Q13" s="6">
        <f t="shared" si="1"/>
        <v>562500</v>
      </c>
      <c r="R13" s="6">
        <f t="shared" si="2"/>
        <v>46250000</v>
      </c>
      <c r="S13" s="6">
        <f t="shared" si="3"/>
        <v>6937500</v>
      </c>
      <c r="T13" s="46"/>
      <c r="U13" s="2"/>
      <c r="V13" s="11">
        <f t="shared" si="6"/>
        <v>1250000</v>
      </c>
      <c r="W13" s="11">
        <f t="shared" si="7"/>
        <v>187500</v>
      </c>
      <c r="X13" s="11" t="e">
        <f>IF($K13="不明","0",P13*VLOOKUP($K13,#REF!,2,FALSE))</f>
        <v>#REF!</v>
      </c>
      <c r="Y13" s="11" t="e">
        <f>IF($K13="不明","0",Q13*VLOOKUP($K13,#REF!,2,FALSE))</f>
        <v>#REF!</v>
      </c>
      <c r="Z13" s="2"/>
      <c r="AA13" s="2"/>
      <c r="AB13" s="2"/>
      <c r="AC13" s="2"/>
      <c r="AD13" s="2"/>
      <c r="AE13" s="2"/>
    </row>
    <row r="14" spans="1:31" ht="33" customHeight="1">
      <c r="A14" s="26"/>
      <c r="B14" s="302"/>
      <c r="C14" s="293"/>
      <c r="D14" s="293"/>
      <c r="E14" s="293"/>
      <c r="F14" s="32"/>
      <c r="G14" s="46"/>
      <c r="H14" s="54">
        <v>0.15</v>
      </c>
      <c r="I14" s="22">
        <f>-I11</f>
        <v>-100000000</v>
      </c>
      <c r="J14" s="6">
        <f t="shared" si="4"/>
        <v>-15000000</v>
      </c>
      <c r="K14" s="21">
        <v>1978</v>
      </c>
      <c r="L14" s="22">
        <v>40</v>
      </c>
      <c r="M14" s="59" t="s">
        <v>24</v>
      </c>
      <c r="N14" s="58" t="s">
        <v>21</v>
      </c>
      <c r="O14" s="6">
        <f t="shared" si="5"/>
        <v>41</v>
      </c>
      <c r="P14" s="6">
        <f t="shared" si="0"/>
        <v>-99999999</v>
      </c>
      <c r="Q14" s="6">
        <f t="shared" si="1"/>
        <v>-14999999</v>
      </c>
      <c r="R14" s="6">
        <f t="shared" si="2"/>
        <v>-1</v>
      </c>
      <c r="S14" s="6">
        <f t="shared" si="3"/>
        <v>-1</v>
      </c>
      <c r="T14" s="46"/>
      <c r="U14" s="2"/>
      <c r="V14" s="11">
        <f t="shared" si="6"/>
        <v>0</v>
      </c>
      <c r="W14" s="11">
        <f t="shared" si="7"/>
        <v>0</v>
      </c>
      <c r="X14" s="11" t="e">
        <f>IF($K14="不明","0",P14*VLOOKUP($K14,#REF!,2,FALSE))</f>
        <v>#REF!</v>
      </c>
      <c r="Y14" s="11" t="e">
        <f>IF($K14="不明","0",Q14*VLOOKUP($K14,#REF!,2,FALSE))</f>
        <v>#REF!</v>
      </c>
      <c r="Z14" s="2"/>
      <c r="AA14" s="2"/>
      <c r="AB14" s="2"/>
      <c r="AC14" s="2"/>
      <c r="AD14" s="2"/>
      <c r="AE14" s="2"/>
    </row>
    <row r="15" spans="1:31" ht="33" customHeight="1">
      <c r="A15" s="26"/>
      <c r="B15" s="34" t="s">
        <v>25</v>
      </c>
      <c r="C15" s="64"/>
      <c r="D15" s="64"/>
      <c r="E15" s="64"/>
      <c r="F15" s="32"/>
      <c r="G15" s="46" t="s">
        <v>26</v>
      </c>
      <c r="H15" s="55">
        <v>1</v>
      </c>
      <c r="I15" s="22">
        <v>1</v>
      </c>
      <c r="J15" s="6">
        <f t="shared" si="4"/>
        <v>1</v>
      </c>
      <c r="K15" s="21" t="s">
        <v>50</v>
      </c>
      <c r="L15" s="22">
        <v>40</v>
      </c>
      <c r="M15" s="59" t="s">
        <v>13</v>
      </c>
      <c r="N15" s="58" t="s">
        <v>21</v>
      </c>
      <c r="O15" s="18" t="str">
        <f>IF(K15="不明","0",$B$5-K15+1)</f>
        <v>0</v>
      </c>
      <c r="P15" s="6">
        <f t="shared" si="0"/>
        <v>0</v>
      </c>
      <c r="Q15" s="6">
        <f t="shared" si="1"/>
        <v>0</v>
      </c>
      <c r="R15" s="6">
        <f t="shared" si="2"/>
        <v>1</v>
      </c>
      <c r="S15" s="6">
        <f t="shared" si="3"/>
        <v>1</v>
      </c>
      <c r="T15" s="46" t="s">
        <v>27</v>
      </c>
      <c r="U15" s="2"/>
      <c r="V15" s="11">
        <f t="shared" si="6"/>
        <v>0</v>
      </c>
      <c r="W15" s="11">
        <f t="shared" si="7"/>
        <v>0</v>
      </c>
      <c r="X15" s="11" t="str">
        <f>IF($K15="不明","0",P15*VLOOKUP($K15,#REF!,2,FALSE))</f>
        <v>0</v>
      </c>
      <c r="Y15" s="11" t="str">
        <f>IF($K15="不明","0",Q15*VLOOKUP($K15,#REF!,2,FALSE))</f>
        <v>0</v>
      </c>
      <c r="Z15" s="2"/>
      <c r="AA15" s="2"/>
      <c r="AB15" s="2"/>
      <c r="AC15" s="2"/>
      <c r="AD15" s="2"/>
      <c r="AE15" s="2"/>
    </row>
    <row r="16" spans="1:31" ht="33" customHeight="1">
      <c r="A16" s="26"/>
      <c r="B16" s="303" t="s">
        <v>28</v>
      </c>
      <c r="C16" s="291"/>
      <c r="D16" s="291"/>
      <c r="E16" s="291"/>
      <c r="F16" s="32" t="s">
        <v>29</v>
      </c>
      <c r="G16" s="46" t="s">
        <v>20</v>
      </c>
      <c r="H16" s="55">
        <v>0.125</v>
      </c>
      <c r="I16" s="22">
        <v>230000000</v>
      </c>
      <c r="J16" s="6">
        <f t="shared" si="4"/>
        <v>28750000</v>
      </c>
      <c r="K16" s="21">
        <v>2008</v>
      </c>
      <c r="L16" s="22">
        <v>40</v>
      </c>
      <c r="M16" s="59" t="s">
        <v>13</v>
      </c>
      <c r="N16" s="58" t="s">
        <v>21</v>
      </c>
      <c r="O16" s="6">
        <f t="shared" si="5"/>
        <v>11</v>
      </c>
      <c r="P16" s="6">
        <f t="shared" si="0"/>
        <v>63250000</v>
      </c>
      <c r="Q16" s="6">
        <f t="shared" si="1"/>
        <v>7906250</v>
      </c>
      <c r="R16" s="6">
        <f t="shared" si="2"/>
        <v>166750000</v>
      </c>
      <c r="S16" s="6">
        <f t="shared" si="3"/>
        <v>20843750</v>
      </c>
      <c r="T16" s="46"/>
      <c r="U16" s="2"/>
      <c r="V16" s="11">
        <f t="shared" si="6"/>
        <v>5750000</v>
      </c>
      <c r="W16" s="11">
        <f t="shared" si="7"/>
        <v>718750</v>
      </c>
      <c r="X16" s="11" t="e">
        <f>IF($K16="不明","0",P16*VLOOKUP($K16,#REF!,2,FALSE))</f>
        <v>#REF!</v>
      </c>
      <c r="Y16" s="11" t="e">
        <f>IF($K16="不明","0",Q16*VLOOKUP($K16,#REF!,2,FALSE))</f>
        <v>#REF!</v>
      </c>
      <c r="Z16" s="2"/>
      <c r="AA16" s="2"/>
      <c r="AB16" s="2"/>
      <c r="AC16" s="2"/>
      <c r="AD16" s="2"/>
      <c r="AE16" s="2"/>
    </row>
    <row r="17" spans="1:31" ht="33" customHeight="1">
      <c r="A17" s="26"/>
      <c r="B17" s="304"/>
      <c r="C17" s="291"/>
      <c r="D17" s="291"/>
      <c r="E17" s="291"/>
      <c r="F17" s="32" t="s">
        <v>30</v>
      </c>
      <c r="G17" s="46" t="s">
        <v>26</v>
      </c>
      <c r="H17" s="55">
        <v>1</v>
      </c>
      <c r="I17" s="22">
        <v>60000000</v>
      </c>
      <c r="J17" s="6">
        <f t="shared" si="4"/>
        <v>60000000</v>
      </c>
      <c r="K17" s="21">
        <v>2016</v>
      </c>
      <c r="L17" s="22">
        <v>15</v>
      </c>
      <c r="M17" s="59" t="s">
        <v>18</v>
      </c>
      <c r="N17" s="58" t="s">
        <v>21</v>
      </c>
      <c r="O17" s="6">
        <f t="shared" si="5"/>
        <v>3</v>
      </c>
      <c r="P17" s="6">
        <f t="shared" si="0"/>
        <v>12000000</v>
      </c>
      <c r="Q17" s="6">
        <f t="shared" si="1"/>
        <v>12000000</v>
      </c>
      <c r="R17" s="6">
        <f t="shared" si="2"/>
        <v>48000000</v>
      </c>
      <c r="S17" s="6">
        <f t="shared" si="3"/>
        <v>48000000</v>
      </c>
      <c r="T17" s="46"/>
      <c r="U17" s="2"/>
      <c r="V17" s="11">
        <f t="shared" si="6"/>
        <v>4000000</v>
      </c>
      <c r="W17" s="11">
        <f t="shared" si="7"/>
        <v>4000000</v>
      </c>
      <c r="X17" s="11" t="e">
        <f>IF($K17="不明","0",P17*VLOOKUP($K17,#REF!,2,FALSE))</f>
        <v>#REF!</v>
      </c>
      <c r="Y17" s="11" t="e">
        <f>IF($K17="不明","0",Q17*VLOOKUP($K17,#REF!,2,FALSE))</f>
        <v>#REF!</v>
      </c>
      <c r="Z17" s="2"/>
      <c r="AA17" s="2"/>
      <c r="AB17" s="2"/>
      <c r="AC17" s="2"/>
      <c r="AD17" s="2"/>
      <c r="AE17" s="2"/>
    </row>
    <row r="18" spans="1:31" ht="33" customHeight="1">
      <c r="A18" s="26"/>
      <c r="B18" s="45" t="s">
        <v>31</v>
      </c>
      <c r="C18" s="65"/>
      <c r="D18" s="65"/>
      <c r="E18" s="65"/>
      <c r="F18" s="32" t="s">
        <v>11</v>
      </c>
      <c r="G18" s="46" t="s">
        <v>26</v>
      </c>
      <c r="H18" s="55">
        <v>1</v>
      </c>
      <c r="I18" s="22">
        <v>30000000</v>
      </c>
      <c r="J18" s="6">
        <f t="shared" si="4"/>
        <v>30000000</v>
      </c>
      <c r="K18" s="21" t="s">
        <v>50</v>
      </c>
      <c r="L18" s="22">
        <v>40</v>
      </c>
      <c r="M18" s="59" t="s">
        <v>13</v>
      </c>
      <c r="N18" s="58" t="s">
        <v>21</v>
      </c>
      <c r="O18" s="6" t="str">
        <f t="shared" si="5"/>
        <v>0</v>
      </c>
      <c r="P18" s="6">
        <f t="shared" si="0"/>
        <v>29999999</v>
      </c>
      <c r="Q18" s="6">
        <f t="shared" si="1"/>
        <v>29999999</v>
      </c>
      <c r="R18" s="6">
        <f t="shared" si="2"/>
        <v>1</v>
      </c>
      <c r="S18" s="6">
        <f t="shared" si="3"/>
        <v>1</v>
      </c>
      <c r="T18" s="46" t="s">
        <v>32</v>
      </c>
      <c r="U18" s="2"/>
      <c r="V18" s="11">
        <f t="shared" si="6"/>
        <v>0</v>
      </c>
      <c r="W18" s="11">
        <f t="shared" si="7"/>
        <v>0</v>
      </c>
      <c r="X18" s="11" t="str">
        <f>IF($K18="不明","0",P18*VLOOKUP($K18,#REF!,2,FALSE))</f>
        <v>0</v>
      </c>
      <c r="Y18" s="11" t="str">
        <f>IF($K18="不明","0",Q18*VLOOKUP($K18,#REF!,2,FALSE))</f>
        <v>0</v>
      </c>
      <c r="Z18" s="2"/>
      <c r="AA18" s="2"/>
      <c r="AB18" s="2"/>
      <c r="AC18" s="2"/>
      <c r="AD18" s="2"/>
      <c r="AE18" s="2"/>
    </row>
    <row r="19" spans="1:31" ht="33" customHeight="1">
      <c r="A19" s="26"/>
      <c r="B19" s="303" t="s">
        <v>33</v>
      </c>
      <c r="C19" s="291"/>
      <c r="D19" s="291"/>
      <c r="E19" s="291"/>
      <c r="F19" s="306" t="s">
        <v>11</v>
      </c>
      <c r="G19" s="309" t="s">
        <v>20</v>
      </c>
      <c r="H19" s="55">
        <v>0.13</v>
      </c>
      <c r="I19" s="22">
        <v>30000000</v>
      </c>
      <c r="J19" s="6">
        <f t="shared" si="4"/>
        <v>3900000</v>
      </c>
      <c r="K19" s="19">
        <v>1995</v>
      </c>
      <c r="L19" s="19">
        <v>40</v>
      </c>
      <c r="M19" s="60" t="s">
        <v>13</v>
      </c>
      <c r="N19" s="58" t="s">
        <v>21</v>
      </c>
      <c r="O19" s="6">
        <f t="shared" si="5"/>
        <v>24</v>
      </c>
      <c r="P19" s="6">
        <f t="shared" si="0"/>
        <v>18000000</v>
      </c>
      <c r="Q19" s="6">
        <f t="shared" si="1"/>
        <v>2340000</v>
      </c>
      <c r="R19" s="6">
        <f t="shared" si="2"/>
        <v>12000000</v>
      </c>
      <c r="S19" s="6">
        <f t="shared" si="3"/>
        <v>1560000</v>
      </c>
      <c r="T19" s="312" t="s">
        <v>34</v>
      </c>
      <c r="U19" s="2"/>
      <c r="V19" s="11">
        <f t="shared" si="6"/>
        <v>750000</v>
      </c>
      <c r="W19" s="11">
        <f t="shared" si="7"/>
        <v>97500</v>
      </c>
      <c r="X19" s="11" t="e">
        <f>IF($K19="不明","0",P19*VLOOKUP($K19,#REF!,2,FALSE))</f>
        <v>#REF!</v>
      </c>
      <c r="Y19" s="11" t="e">
        <f>IF($K19="不明","0",Q19*VLOOKUP($K19,#REF!,2,FALSE))</f>
        <v>#REF!</v>
      </c>
      <c r="Z19" s="2"/>
      <c r="AA19" s="2"/>
      <c r="AB19" s="2"/>
      <c r="AC19" s="2"/>
      <c r="AD19" s="2"/>
      <c r="AE19" s="2"/>
    </row>
    <row r="20" spans="1:31" ht="33" customHeight="1">
      <c r="A20" s="26"/>
      <c r="B20" s="304"/>
      <c r="C20" s="291"/>
      <c r="D20" s="291"/>
      <c r="E20" s="291"/>
      <c r="F20" s="307"/>
      <c r="G20" s="310"/>
      <c r="H20" s="54">
        <v>0.13</v>
      </c>
      <c r="I20" s="20">
        <f>-I19</f>
        <v>-30000000</v>
      </c>
      <c r="J20" s="6">
        <f t="shared" si="4"/>
        <v>-3900000</v>
      </c>
      <c r="K20" s="19">
        <v>1995</v>
      </c>
      <c r="L20" s="19">
        <v>40</v>
      </c>
      <c r="M20" s="60" t="s">
        <v>13</v>
      </c>
      <c r="N20" s="58" t="s">
        <v>21</v>
      </c>
      <c r="O20" s="6">
        <f t="shared" si="5"/>
        <v>24</v>
      </c>
      <c r="P20" s="6">
        <f t="shared" si="0"/>
        <v>-18000000</v>
      </c>
      <c r="Q20" s="6">
        <f t="shared" si="1"/>
        <v>-2340000</v>
      </c>
      <c r="R20" s="6">
        <f t="shared" si="2"/>
        <v>-12000000</v>
      </c>
      <c r="S20" s="6">
        <f t="shared" si="3"/>
        <v>-1560000</v>
      </c>
      <c r="T20" s="313"/>
      <c r="U20" s="2"/>
      <c r="V20" s="11">
        <f t="shared" si="6"/>
        <v>-750000</v>
      </c>
      <c r="W20" s="11">
        <f t="shared" si="7"/>
        <v>-97500</v>
      </c>
      <c r="X20" s="11" t="e">
        <f>IF($K20="不明","0",P20*VLOOKUP($K20,#REF!,2,FALSE))</f>
        <v>#REF!</v>
      </c>
      <c r="Y20" s="11" t="e">
        <f>IF($K20="不明","0",Q20*VLOOKUP($K20,#REF!,2,FALSE))</f>
        <v>#REF!</v>
      </c>
      <c r="Z20" s="2"/>
      <c r="AA20" s="2"/>
      <c r="AB20" s="2"/>
      <c r="AC20" s="2"/>
      <c r="AD20" s="2"/>
      <c r="AE20" s="2"/>
    </row>
    <row r="21" spans="1:31" ht="33" customHeight="1" thickBot="1">
      <c r="A21" s="26"/>
      <c r="B21" s="305"/>
      <c r="C21" s="292"/>
      <c r="D21" s="292"/>
      <c r="E21" s="292"/>
      <c r="F21" s="308"/>
      <c r="G21" s="311"/>
      <c r="H21" s="56">
        <v>0.15</v>
      </c>
      <c r="I21" s="24">
        <v>50000000</v>
      </c>
      <c r="J21" s="6">
        <f t="shared" si="4"/>
        <v>7500000</v>
      </c>
      <c r="K21" s="23">
        <v>1995</v>
      </c>
      <c r="L21" s="23">
        <v>40</v>
      </c>
      <c r="M21" s="61" t="s">
        <v>13</v>
      </c>
      <c r="N21" s="58" t="s">
        <v>21</v>
      </c>
      <c r="O21" s="6">
        <f t="shared" si="5"/>
        <v>24</v>
      </c>
      <c r="P21" s="6">
        <f t="shared" si="0"/>
        <v>30000000</v>
      </c>
      <c r="Q21" s="6">
        <f t="shared" si="1"/>
        <v>4500000</v>
      </c>
      <c r="R21" s="6">
        <f t="shared" si="2"/>
        <v>20000000</v>
      </c>
      <c r="S21" s="6">
        <f t="shared" si="3"/>
        <v>3000000</v>
      </c>
      <c r="T21" s="314"/>
      <c r="U21" s="2"/>
      <c r="V21" s="11">
        <f t="shared" si="6"/>
        <v>1250000</v>
      </c>
      <c r="W21" s="11">
        <f t="shared" si="7"/>
        <v>187500</v>
      </c>
      <c r="X21" s="11" t="e">
        <f>IF($K21="不明","0",P21*VLOOKUP($K21,#REF!,2,FALSE))</f>
        <v>#REF!</v>
      </c>
      <c r="Y21" s="11" t="e">
        <f>IF($K21="不明","0",Q21*VLOOKUP($K21,#REF!,2,FALSE))</f>
        <v>#REF!</v>
      </c>
      <c r="Z21" s="2"/>
      <c r="AA21" s="2"/>
      <c r="AB21" s="2"/>
      <c r="AC21" s="2"/>
      <c r="AD21" s="2"/>
      <c r="AE21" s="2"/>
    </row>
    <row r="22" spans="1:31" ht="33" customHeight="1" thickTop="1">
      <c r="A22" s="26"/>
      <c r="B22" s="36" t="s">
        <v>35</v>
      </c>
      <c r="C22" s="36"/>
      <c r="D22" s="36"/>
      <c r="E22" s="36"/>
      <c r="F22" s="37"/>
      <c r="G22" s="38"/>
      <c r="H22" s="57"/>
      <c r="I22" s="7">
        <f>ROUNDDOWN(SUM(I8:I21),0)</f>
        <v>1220000001</v>
      </c>
      <c r="J22" s="7">
        <f>ROUNDDOWN(SUM(J8:J21),0)</f>
        <v>219250001</v>
      </c>
      <c r="K22" s="43"/>
      <c r="L22" s="43"/>
      <c r="M22" s="3"/>
      <c r="N22" s="3"/>
      <c r="O22" s="3"/>
      <c r="P22" s="7">
        <f>ROUNDDOWN(SUM(P8:P21),-1)</f>
        <v>685249990</v>
      </c>
      <c r="Q22" s="7">
        <f>ROUNDDOWN(SUM(Q8:Q21),-1)</f>
        <v>112986240</v>
      </c>
      <c r="R22" s="7">
        <f>SUM(R8:R21)</f>
        <v>534750002</v>
      </c>
      <c r="S22" s="7">
        <f>SUM(S8:S21)</f>
        <v>106263752</v>
      </c>
      <c r="T22" s="42"/>
      <c r="U22" s="2"/>
      <c r="V22" s="7">
        <f>ROUNDDOWN(SUM(V8:V21),-1)</f>
        <v>28500000</v>
      </c>
      <c r="W22" s="7">
        <f>ROUNDDOWN(SUM(W8:W21),-1)</f>
        <v>6841250</v>
      </c>
      <c r="X22" s="7" t="e">
        <f>ROUNDDOWN(SUM(X8:X21),-1)</f>
        <v>#REF!</v>
      </c>
      <c r="Y22" s="7" t="e">
        <f>ROUNDDOWN(SUM(Y8:Y21),-1)</f>
        <v>#REF!</v>
      </c>
      <c r="Z22" s="2"/>
      <c r="AA22" s="2"/>
      <c r="AB22" s="2"/>
      <c r="AC22" s="2"/>
      <c r="AD22" s="2"/>
      <c r="AE22" s="2"/>
    </row>
    <row r="23" spans="1:31" ht="33" customHeight="1" thickBot="1">
      <c r="A23" s="26"/>
      <c r="B23" s="26"/>
      <c r="C23" s="26"/>
      <c r="D23" s="26"/>
      <c r="E23" s="26"/>
      <c r="F23" s="26"/>
      <c r="G23" s="26"/>
      <c r="H23" s="15"/>
      <c r="I23" s="2"/>
      <c r="J23" s="2"/>
      <c r="K23" s="26"/>
      <c r="L23" s="26"/>
      <c r="M23" s="2"/>
      <c r="N23" s="2"/>
      <c r="O23" s="2"/>
      <c r="P23" s="2"/>
      <c r="Q23" s="2"/>
      <c r="R23" s="2"/>
      <c r="S23" s="2"/>
      <c r="T23" s="26"/>
      <c r="U23" s="2"/>
      <c r="V23" s="2"/>
      <c r="W23" s="2"/>
      <c r="X23" s="2"/>
      <c r="Y23" s="2"/>
      <c r="Z23" s="2"/>
      <c r="AA23" s="2"/>
      <c r="AB23" s="2"/>
      <c r="AC23" s="2"/>
      <c r="AD23" s="2"/>
      <c r="AE23" s="2"/>
    </row>
    <row r="24" spans="1:31" ht="33" customHeight="1" thickBot="1">
      <c r="A24" s="26"/>
      <c r="B24" s="26"/>
      <c r="C24" s="26"/>
      <c r="D24" s="26"/>
      <c r="E24" s="26"/>
      <c r="F24" s="26"/>
      <c r="G24" s="26"/>
      <c r="H24" s="15"/>
      <c r="I24" s="2"/>
      <c r="J24" s="2"/>
      <c r="K24" s="26"/>
      <c r="L24" s="26"/>
      <c r="M24" s="2"/>
      <c r="N24" s="2"/>
      <c r="O24" s="2"/>
      <c r="P24" s="315" t="s">
        <v>42</v>
      </c>
      <c r="Q24" s="316"/>
      <c r="R24" s="317"/>
      <c r="S24" s="4">
        <f>SUMIF(N8:N21,"所有",R8:R21)</f>
        <v>304750002</v>
      </c>
      <c r="T24" s="26"/>
      <c r="U24" s="2"/>
      <c r="V24" s="2"/>
      <c r="W24" s="2"/>
      <c r="X24" s="2"/>
      <c r="Y24" s="2"/>
      <c r="Z24" s="2"/>
      <c r="AA24" s="2"/>
      <c r="AB24" s="2"/>
      <c r="AC24" s="2"/>
      <c r="AD24" s="2"/>
      <c r="AE24" s="2"/>
    </row>
    <row r="25" spans="1:31" ht="33" customHeight="1" thickBot="1">
      <c r="A25" s="26"/>
      <c r="B25" s="26"/>
      <c r="C25" s="26"/>
      <c r="D25" s="26"/>
      <c r="E25" s="26"/>
      <c r="F25" s="26"/>
      <c r="G25" s="26"/>
      <c r="H25" s="15"/>
      <c r="I25" s="2"/>
      <c r="J25" s="2"/>
      <c r="K25" s="26"/>
      <c r="L25" s="26"/>
      <c r="M25" s="2"/>
      <c r="N25" s="2"/>
      <c r="O25" s="2"/>
      <c r="P25" s="294" t="s">
        <v>43</v>
      </c>
      <c r="Q25" s="295"/>
      <c r="R25" s="296"/>
      <c r="S25" s="5">
        <f>SUMIF(N8:N21,"管理受託",S8:S21)</f>
        <v>23920000</v>
      </c>
      <c r="T25" s="26"/>
      <c r="U25" s="2"/>
      <c r="V25" s="2"/>
      <c r="W25" s="2"/>
      <c r="X25" s="2"/>
      <c r="Y25" s="2"/>
      <c r="Z25" s="2"/>
      <c r="AA25" s="2"/>
      <c r="AB25" s="2"/>
      <c r="AC25" s="2"/>
      <c r="AD25" s="2"/>
      <c r="AE25" s="2"/>
    </row>
    <row r="26" spans="1:31" ht="33" customHeight="1">
      <c r="A26" s="26"/>
      <c r="B26" s="26"/>
      <c r="C26" s="26"/>
      <c r="D26" s="26"/>
      <c r="E26" s="26"/>
      <c r="F26" s="26"/>
      <c r="G26" s="26"/>
      <c r="H26" s="15"/>
      <c r="I26" s="2"/>
      <c r="J26" s="2"/>
      <c r="K26" s="26"/>
      <c r="L26" s="26"/>
      <c r="M26" s="2"/>
      <c r="N26" s="2"/>
      <c r="O26" s="2"/>
      <c r="P26" s="2"/>
      <c r="Q26" s="2"/>
      <c r="R26" s="44"/>
      <c r="S26" s="44"/>
      <c r="T26" s="26"/>
      <c r="U26" s="2"/>
      <c r="V26" s="2"/>
      <c r="W26" s="2"/>
      <c r="X26" s="2"/>
      <c r="Y26" s="2"/>
      <c r="Z26" s="2"/>
      <c r="AA26" s="2"/>
      <c r="AB26" s="2"/>
      <c r="AC26" s="2"/>
      <c r="AD26" s="2"/>
      <c r="AE26" s="2"/>
    </row>
    <row r="27" spans="1:31" ht="33.6" customHeight="1">
      <c r="B27" s="26"/>
      <c r="C27" s="26"/>
      <c r="D27" s="26"/>
      <c r="E27" s="26"/>
      <c r="F27" s="26"/>
      <c r="G27" s="26"/>
      <c r="H27" s="15"/>
      <c r="I27" s="2"/>
      <c r="J27" s="2"/>
      <c r="K27" s="26"/>
      <c r="L27" s="26"/>
      <c r="M27" s="2"/>
      <c r="N27" s="2"/>
      <c r="O27" s="2"/>
      <c r="P27" s="2"/>
      <c r="Q27" s="2"/>
      <c r="R27" s="44"/>
      <c r="S27" s="44"/>
      <c r="U27" s="2"/>
      <c r="V27" s="2"/>
      <c r="W27" s="2"/>
      <c r="X27" s="2"/>
      <c r="Y27" s="2"/>
      <c r="Z27" s="2"/>
      <c r="AA27" s="2"/>
      <c r="AB27" s="2"/>
      <c r="AC27" s="2"/>
      <c r="AD27" s="2"/>
      <c r="AE27" s="2"/>
    </row>
    <row r="28" spans="1:31" ht="33.6" customHeight="1">
      <c r="A28" s="26"/>
      <c r="B28" s="26"/>
      <c r="C28" s="26"/>
      <c r="D28" s="26"/>
      <c r="E28" s="26"/>
      <c r="F28" s="26"/>
      <c r="G28" s="26"/>
      <c r="H28" s="15"/>
      <c r="I28" s="2"/>
      <c r="J28" s="2"/>
      <c r="K28" s="26"/>
      <c r="L28" s="26"/>
      <c r="M28" s="2"/>
      <c r="N28" s="2"/>
      <c r="O28" s="2"/>
      <c r="P28" s="17"/>
      <c r="Q28" s="17"/>
      <c r="R28" s="44"/>
      <c r="S28" s="44"/>
      <c r="T28" s="26"/>
      <c r="U28" s="2"/>
      <c r="V28" s="2"/>
      <c r="W28" s="2"/>
      <c r="X28" s="2"/>
      <c r="Y28" s="2"/>
      <c r="Z28" s="2"/>
      <c r="AA28" s="2"/>
      <c r="AB28" s="2"/>
      <c r="AC28" s="2"/>
      <c r="AD28" s="2"/>
      <c r="AE28" s="2"/>
    </row>
    <row r="29" spans="1:31" ht="33.6" customHeight="1">
      <c r="A29" s="26"/>
      <c r="B29" s="26"/>
      <c r="C29" s="26"/>
      <c r="D29" s="26"/>
      <c r="E29" s="26"/>
      <c r="F29" s="26"/>
      <c r="G29" s="26"/>
      <c r="H29" s="15"/>
      <c r="I29" s="2"/>
      <c r="J29" s="2"/>
      <c r="K29" s="26"/>
      <c r="L29" s="26"/>
      <c r="M29" s="2"/>
      <c r="N29" s="2"/>
      <c r="O29" s="2"/>
      <c r="P29" s="17"/>
      <c r="Q29" s="17"/>
      <c r="R29" s="44"/>
      <c r="S29" s="44"/>
      <c r="T29" s="26"/>
      <c r="U29" s="2"/>
      <c r="V29" s="2"/>
      <c r="W29" s="2"/>
      <c r="X29" s="2"/>
      <c r="Y29" s="2"/>
      <c r="Z29" s="2"/>
      <c r="AA29" s="2"/>
      <c r="AB29" s="2"/>
      <c r="AC29" s="2"/>
      <c r="AD29" s="2"/>
      <c r="AE29" s="2"/>
    </row>
    <row r="30" spans="1:31" ht="33.6" customHeight="1">
      <c r="A30" s="26"/>
      <c r="B30" s="26"/>
      <c r="C30" s="26"/>
      <c r="D30" s="26"/>
      <c r="E30" s="26"/>
      <c r="F30" s="26"/>
      <c r="G30" s="26"/>
      <c r="H30" s="15"/>
      <c r="I30" s="2"/>
      <c r="J30" s="2"/>
      <c r="K30" s="26"/>
      <c r="L30" s="26"/>
      <c r="M30" s="2"/>
      <c r="N30" s="2"/>
      <c r="O30" s="2"/>
      <c r="P30" s="2"/>
      <c r="Q30" s="2"/>
      <c r="R30" s="44"/>
      <c r="S30" s="44"/>
      <c r="T30" s="26"/>
      <c r="U30" s="2"/>
      <c r="V30" s="2"/>
      <c r="W30" s="2"/>
      <c r="X30" s="2"/>
      <c r="Y30" s="2"/>
      <c r="Z30" s="2"/>
      <c r="AA30" s="2"/>
      <c r="AB30" s="2"/>
      <c r="AC30" s="2"/>
      <c r="AD30" s="2"/>
      <c r="AE30" s="2"/>
    </row>
    <row r="31" spans="1:31" ht="33.6" customHeight="1">
      <c r="A31" s="26"/>
      <c r="B31" s="26"/>
      <c r="C31" s="26"/>
      <c r="D31" s="26"/>
      <c r="E31" s="26"/>
      <c r="F31" s="26"/>
      <c r="G31" s="26"/>
      <c r="H31" s="15"/>
      <c r="I31" s="2"/>
      <c r="J31" s="2"/>
      <c r="K31" s="26"/>
      <c r="L31" s="26"/>
      <c r="M31" s="2"/>
      <c r="N31" s="2"/>
      <c r="O31" s="2"/>
      <c r="P31" s="2"/>
      <c r="Q31" s="2"/>
      <c r="R31" s="44"/>
      <c r="S31" s="44"/>
      <c r="T31" s="26"/>
      <c r="U31" s="2"/>
      <c r="V31" s="2"/>
      <c r="W31" s="2"/>
      <c r="X31" s="2"/>
      <c r="Y31" s="2"/>
      <c r="Z31" s="2"/>
      <c r="AA31" s="2"/>
      <c r="AB31" s="2"/>
      <c r="AC31" s="2"/>
      <c r="AD31" s="2"/>
      <c r="AE31" s="2"/>
    </row>
    <row r="32" spans="1:31" ht="33.6" customHeight="1">
      <c r="A32" s="26"/>
      <c r="B32" s="25" t="s">
        <v>65</v>
      </c>
      <c r="C32" s="26"/>
      <c r="D32" s="26"/>
      <c r="E32" s="26"/>
      <c r="F32" s="26"/>
      <c r="G32" s="26"/>
      <c r="H32" s="15"/>
      <c r="I32" s="2"/>
      <c r="J32" s="2"/>
      <c r="K32" s="26"/>
      <c r="L32" s="26"/>
      <c r="M32" s="2"/>
      <c r="N32" s="2"/>
      <c r="O32" s="2"/>
      <c r="P32" s="2"/>
      <c r="Q32" s="2"/>
      <c r="R32" s="44"/>
      <c r="S32" s="44"/>
      <c r="T32" s="26"/>
      <c r="U32" s="2"/>
      <c r="V32" s="2"/>
      <c r="W32" s="2"/>
      <c r="X32" s="2"/>
      <c r="Y32" s="2"/>
      <c r="Z32" s="2"/>
      <c r="AA32" s="2"/>
      <c r="AB32" s="2"/>
      <c r="AC32" s="2"/>
      <c r="AD32" s="2"/>
      <c r="AE32" s="2"/>
    </row>
    <row r="33" spans="1:31" ht="20.45" customHeight="1">
      <c r="A33" s="26"/>
      <c r="B33" s="53" t="s">
        <v>51</v>
      </c>
      <c r="C33" s="26"/>
      <c r="D33" s="26"/>
      <c r="E33" s="26"/>
      <c r="F33" s="26"/>
      <c r="G33" s="26"/>
      <c r="H33" s="15"/>
      <c r="I33" s="2"/>
      <c r="J33" s="2"/>
      <c r="K33" s="26"/>
      <c r="L33" s="26"/>
      <c r="M33" s="2"/>
      <c r="N33" s="2"/>
      <c r="O33" s="2"/>
      <c r="P33" s="2"/>
      <c r="Q33" s="2"/>
      <c r="R33" s="44"/>
      <c r="S33" s="44"/>
      <c r="T33" s="26"/>
      <c r="U33" s="2"/>
      <c r="V33" s="2"/>
      <c r="W33" s="2"/>
      <c r="X33" s="2"/>
      <c r="Y33" s="2"/>
      <c r="Z33" s="44"/>
      <c r="AA33" s="2"/>
      <c r="AB33" s="2"/>
      <c r="AC33" s="2"/>
      <c r="AD33" s="2"/>
      <c r="AE33" s="2"/>
    </row>
    <row r="34" spans="1:31" ht="20.45" customHeight="1">
      <c r="A34" s="26"/>
      <c r="B34" s="53" t="s">
        <v>52</v>
      </c>
      <c r="C34" s="26"/>
      <c r="D34" s="26"/>
      <c r="E34" s="26"/>
      <c r="F34" s="26"/>
      <c r="G34" s="26"/>
      <c r="H34" s="15"/>
      <c r="I34" s="2"/>
      <c r="J34" s="2"/>
      <c r="K34" s="26"/>
      <c r="L34" s="26"/>
      <c r="M34" s="2"/>
      <c r="N34" s="2"/>
      <c r="O34" s="2"/>
      <c r="P34" s="2"/>
      <c r="Q34" s="2"/>
      <c r="R34" s="44"/>
      <c r="S34" s="44"/>
      <c r="T34" s="26"/>
      <c r="U34" s="2"/>
      <c r="V34" s="2"/>
      <c r="W34" s="2"/>
      <c r="X34" s="2"/>
      <c r="Y34" s="2"/>
      <c r="Z34" s="44"/>
      <c r="AA34" s="2"/>
      <c r="AB34" s="2"/>
      <c r="AC34" s="2"/>
      <c r="AD34" s="2"/>
      <c r="AE34" s="2"/>
    </row>
    <row r="35" spans="1:31" ht="20.45" customHeight="1">
      <c r="A35" s="26"/>
      <c r="B35" s="53" t="s">
        <v>56</v>
      </c>
      <c r="C35" s="26"/>
      <c r="D35" s="26"/>
      <c r="E35" s="26"/>
      <c r="F35" s="26"/>
      <c r="G35" s="26"/>
      <c r="H35" s="15"/>
      <c r="I35" s="2"/>
      <c r="J35" s="2"/>
      <c r="K35" s="26"/>
      <c r="L35" s="26"/>
      <c r="M35" s="2"/>
      <c r="N35" s="2"/>
      <c r="O35" s="2"/>
      <c r="P35" s="2"/>
      <c r="Q35" s="2"/>
      <c r="R35" s="2"/>
      <c r="S35" s="44"/>
      <c r="T35" s="26"/>
      <c r="U35" s="2"/>
      <c r="V35" s="2"/>
      <c r="W35" s="2"/>
      <c r="X35" s="2"/>
      <c r="Y35" s="2"/>
      <c r="Z35" s="44"/>
      <c r="AA35" s="2"/>
      <c r="AB35" s="2"/>
      <c r="AC35" s="2"/>
      <c r="AD35" s="2"/>
      <c r="AE35" s="2"/>
    </row>
    <row r="36" spans="1:31" ht="20.45" customHeight="1">
      <c r="A36" s="26"/>
      <c r="B36" s="53" t="s">
        <v>53</v>
      </c>
      <c r="C36" s="26"/>
      <c r="D36" s="26"/>
      <c r="E36" s="26"/>
      <c r="F36" s="26"/>
      <c r="G36" s="26"/>
      <c r="H36" s="15"/>
      <c r="I36" s="2"/>
      <c r="J36" s="2"/>
      <c r="K36" s="26"/>
      <c r="L36" s="26"/>
      <c r="M36" s="2"/>
      <c r="N36" s="2"/>
      <c r="O36" s="2"/>
      <c r="P36" s="2"/>
      <c r="Q36" s="2"/>
      <c r="R36" s="2"/>
      <c r="S36" s="44"/>
      <c r="T36" s="26"/>
      <c r="U36" s="2"/>
      <c r="V36" s="2"/>
      <c r="W36" s="2"/>
      <c r="X36" s="2"/>
      <c r="Y36" s="2"/>
      <c r="Z36" s="2"/>
      <c r="AA36" s="2"/>
      <c r="AB36" s="2"/>
      <c r="AC36" s="2"/>
      <c r="AD36" s="2"/>
      <c r="AE36" s="2"/>
    </row>
    <row r="37" spans="1:31" ht="20.45" customHeight="1">
      <c r="A37" s="26"/>
      <c r="B37" s="53" t="s">
        <v>54</v>
      </c>
      <c r="C37" s="26"/>
      <c r="D37" s="26"/>
      <c r="E37" s="26"/>
      <c r="F37" s="26"/>
      <c r="G37" s="26"/>
      <c r="H37" s="15"/>
      <c r="I37" s="2"/>
      <c r="J37" s="2"/>
      <c r="K37" s="26"/>
      <c r="L37" s="26"/>
      <c r="M37" s="2"/>
      <c r="N37" s="2"/>
      <c r="O37" s="2"/>
      <c r="P37" s="2"/>
      <c r="Q37" s="2"/>
      <c r="R37" s="2"/>
      <c r="S37" s="44"/>
      <c r="T37" s="26"/>
      <c r="U37" s="2"/>
      <c r="V37" s="2"/>
      <c r="W37" s="2"/>
      <c r="X37" s="2"/>
      <c r="Y37" s="2"/>
      <c r="Z37" s="2"/>
      <c r="AA37" s="2"/>
      <c r="AB37" s="2"/>
      <c r="AC37" s="2"/>
      <c r="AD37" s="2"/>
      <c r="AE37" s="2"/>
    </row>
    <row r="38" spans="1:31" ht="20.45" customHeight="1">
      <c r="A38" s="26"/>
      <c r="B38" s="53" t="s">
        <v>55</v>
      </c>
      <c r="C38" s="26"/>
      <c r="D38" s="26"/>
      <c r="E38" s="26"/>
      <c r="F38" s="26"/>
      <c r="G38" s="26"/>
      <c r="H38" s="15"/>
      <c r="I38" s="2"/>
      <c r="J38" s="2"/>
      <c r="K38" s="26"/>
      <c r="L38" s="26"/>
      <c r="M38" s="2"/>
      <c r="N38" s="2"/>
      <c r="O38" s="2"/>
      <c r="P38" s="2"/>
      <c r="Q38" s="2"/>
      <c r="R38" s="44"/>
      <c r="S38" s="44"/>
      <c r="T38" s="26"/>
      <c r="U38" s="2"/>
      <c r="V38" s="2"/>
      <c r="W38" s="2"/>
      <c r="X38" s="2"/>
      <c r="Y38" s="2"/>
      <c r="Z38" s="2"/>
      <c r="AA38" s="2"/>
      <c r="AB38" s="2"/>
      <c r="AC38" s="2"/>
      <c r="AD38" s="2"/>
      <c r="AE38" s="2"/>
    </row>
    <row r="39" spans="1:31" ht="20.45" customHeight="1">
      <c r="A39" s="26"/>
      <c r="B39" s="53"/>
      <c r="C39" s="26"/>
      <c r="D39" s="26"/>
      <c r="E39" s="26"/>
      <c r="F39" s="26"/>
      <c r="G39" s="26"/>
      <c r="H39" s="15"/>
      <c r="I39" s="2"/>
      <c r="J39" s="2"/>
      <c r="K39" s="26"/>
      <c r="L39" s="26"/>
      <c r="M39" s="2"/>
      <c r="N39" s="2"/>
      <c r="O39" s="2"/>
      <c r="P39" s="2"/>
      <c r="Q39" s="2"/>
      <c r="R39" s="44"/>
      <c r="S39" s="44"/>
      <c r="T39" s="26"/>
      <c r="U39" s="2"/>
      <c r="V39" s="2"/>
      <c r="W39" s="2"/>
      <c r="X39" s="2"/>
      <c r="Y39" s="2"/>
      <c r="Z39" s="2"/>
      <c r="AA39" s="2"/>
      <c r="AB39" s="2"/>
      <c r="AC39" s="2"/>
      <c r="AD39" s="2"/>
      <c r="AE39" s="2"/>
    </row>
    <row r="40" spans="1:31" ht="20.45" customHeight="1">
      <c r="A40" s="26"/>
      <c r="B40" s="53" t="s">
        <v>57</v>
      </c>
      <c r="C40" s="26"/>
      <c r="D40" s="26"/>
      <c r="E40" s="26"/>
      <c r="F40" s="26"/>
      <c r="G40" s="26"/>
      <c r="H40" s="15"/>
      <c r="I40" s="2"/>
      <c r="J40" s="2"/>
      <c r="K40" s="26"/>
      <c r="L40" s="26"/>
      <c r="M40" s="2"/>
      <c r="N40" s="2"/>
      <c r="O40" s="2"/>
      <c r="P40" s="2"/>
      <c r="Q40" s="2"/>
      <c r="R40" s="44"/>
      <c r="S40" s="44"/>
      <c r="T40" s="26"/>
      <c r="U40" s="2"/>
      <c r="V40" s="2"/>
      <c r="W40" s="2"/>
      <c r="X40" s="2"/>
      <c r="Y40" s="2"/>
      <c r="Z40" s="2"/>
      <c r="AA40" s="2"/>
      <c r="AB40" s="2"/>
      <c r="AC40" s="2"/>
      <c r="AD40" s="2"/>
      <c r="AE40" s="2"/>
    </row>
    <row r="41" spans="1:31" ht="20.45" customHeight="1">
      <c r="A41" s="26"/>
      <c r="B41" s="25"/>
      <c r="C41" s="26"/>
      <c r="D41" s="26"/>
      <c r="E41" s="26"/>
      <c r="F41" s="26"/>
      <c r="G41" s="26"/>
      <c r="H41" s="15"/>
      <c r="I41" s="2"/>
      <c r="J41" s="2"/>
      <c r="K41" s="26"/>
      <c r="L41" s="26"/>
      <c r="M41" s="2"/>
      <c r="N41" s="2"/>
      <c r="O41" s="2"/>
      <c r="P41" s="2"/>
      <c r="Q41" s="2"/>
      <c r="R41" s="2"/>
      <c r="S41" s="2"/>
      <c r="T41" s="26"/>
      <c r="U41" s="2"/>
      <c r="V41" s="2"/>
      <c r="W41" s="2"/>
      <c r="X41" s="2"/>
      <c r="Y41" s="2"/>
      <c r="Z41" s="2"/>
      <c r="AA41" s="2"/>
      <c r="AB41" s="2"/>
      <c r="AC41" s="2"/>
      <c r="AD41" s="2"/>
      <c r="AE41" s="2"/>
    </row>
    <row r="42" spans="1:31" ht="20.45" customHeight="1">
      <c r="A42" s="26"/>
      <c r="B42" s="53" t="s">
        <v>58</v>
      </c>
      <c r="C42" s="26"/>
      <c r="D42" s="26"/>
      <c r="E42" s="26"/>
      <c r="F42" s="26"/>
      <c r="G42" s="26"/>
      <c r="H42" s="15"/>
      <c r="I42" s="2"/>
      <c r="J42" s="2"/>
      <c r="K42" s="26"/>
      <c r="L42" s="26"/>
      <c r="M42" s="2"/>
      <c r="N42" s="2"/>
      <c r="O42" s="2"/>
      <c r="P42" s="2"/>
      <c r="Q42" s="2"/>
      <c r="R42" s="2"/>
      <c r="S42" s="2"/>
      <c r="T42" s="26"/>
      <c r="U42" s="2"/>
      <c r="V42" s="2"/>
      <c r="W42" s="2"/>
      <c r="X42" s="2"/>
      <c r="Y42" s="2"/>
      <c r="Z42" s="2"/>
      <c r="AA42" s="2"/>
      <c r="AB42" s="2"/>
      <c r="AC42" s="2"/>
      <c r="AD42" s="2"/>
      <c r="AE42" s="2"/>
    </row>
    <row r="43" spans="1:31" ht="20.45" customHeight="1">
      <c r="A43" s="26"/>
      <c r="B43" s="53" t="s">
        <v>59</v>
      </c>
      <c r="C43" s="26"/>
      <c r="D43" s="26"/>
      <c r="E43" s="26"/>
      <c r="F43" s="26"/>
      <c r="G43" s="26"/>
      <c r="H43" s="15"/>
      <c r="I43" s="2"/>
      <c r="J43" s="2"/>
      <c r="K43" s="26"/>
      <c r="L43" s="26"/>
      <c r="M43" s="2"/>
      <c r="N43" s="2"/>
      <c r="O43" s="2"/>
      <c r="P43" s="2"/>
      <c r="Q43" s="2"/>
      <c r="R43" s="2"/>
      <c r="S43" s="2"/>
      <c r="T43" s="26"/>
      <c r="U43" s="2"/>
      <c r="V43" s="2"/>
      <c r="W43" s="2"/>
      <c r="X43" s="2"/>
      <c r="Y43" s="2"/>
      <c r="Z43" s="2"/>
      <c r="AA43" s="2"/>
      <c r="AB43" s="2"/>
      <c r="AC43" s="2"/>
      <c r="AD43" s="2"/>
      <c r="AE43" s="2"/>
    </row>
    <row r="44" spans="1:31" ht="20.45" customHeight="1">
      <c r="A44" s="26"/>
      <c r="B44" s="25" t="s">
        <v>60</v>
      </c>
      <c r="C44" s="26"/>
      <c r="D44" s="26"/>
      <c r="E44" s="26"/>
      <c r="F44" s="26"/>
      <c r="G44" s="26"/>
      <c r="H44" s="15"/>
      <c r="I44" s="2"/>
      <c r="J44" s="2"/>
      <c r="K44" s="26"/>
      <c r="L44" s="26"/>
      <c r="M44" s="2"/>
      <c r="N44" s="2"/>
      <c r="O44" s="2"/>
      <c r="P44" s="2"/>
      <c r="Q44" s="2"/>
      <c r="R44" s="2"/>
      <c r="S44" s="2"/>
      <c r="T44" s="26"/>
      <c r="U44" s="2"/>
      <c r="V44" s="2"/>
      <c r="W44" s="2"/>
      <c r="X44" s="2"/>
      <c r="Y44" s="2"/>
      <c r="Z44" s="2"/>
      <c r="AA44" s="2"/>
      <c r="AB44" s="2"/>
      <c r="AC44" s="2"/>
      <c r="AD44" s="2"/>
      <c r="AE44" s="2"/>
    </row>
    <row r="45" spans="1:31" ht="20.45" customHeight="1">
      <c r="A45" s="26"/>
      <c r="B45" s="25"/>
      <c r="C45" s="26"/>
      <c r="D45" s="26"/>
      <c r="E45" s="26"/>
      <c r="F45" s="26"/>
      <c r="G45" s="26"/>
      <c r="H45" s="15"/>
      <c r="I45" s="2"/>
      <c r="J45" s="2"/>
      <c r="K45" s="26"/>
      <c r="L45" s="26"/>
      <c r="M45" s="2"/>
      <c r="N45" s="2"/>
      <c r="O45" s="2"/>
      <c r="P45" s="2"/>
      <c r="Q45" s="2"/>
      <c r="R45" s="2"/>
      <c r="S45" s="2"/>
      <c r="T45" s="26"/>
      <c r="U45" s="2"/>
      <c r="V45" s="2"/>
      <c r="W45" s="2"/>
      <c r="X45" s="2"/>
      <c r="Y45" s="2"/>
      <c r="Z45" s="2"/>
      <c r="AA45" s="2"/>
      <c r="AB45" s="2"/>
      <c r="AC45" s="2"/>
      <c r="AD45" s="2"/>
      <c r="AE45" s="2"/>
    </row>
    <row r="46" spans="1:31" ht="20.45" customHeight="1">
      <c r="A46" s="26"/>
      <c r="B46" s="53" t="s">
        <v>61</v>
      </c>
      <c r="C46" s="26"/>
      <c r="D46" s="26"/>
      <c r="E46" s="26"/>
      <c r="F46" s="26"/>
      <c r="G46" s="26"/>
      <c r="H46" s="15"/>
      <c r="I46" s="2"/>
      <c r="J46" s="2"/>
      <c r="K46" s="26"/>
      <c r="L46" s="26"/>
      <c r="M46" s="2"/>
      <c r="N46" s="2"/>
      <c r="O46" s="2"/>
      <c r="P46" s="2"/>
      <c r="Q46" s="2"/>
      <c r="R46" s="2"/>
      <c r="S46" s="2"/>
      <c r="T46" s="26"/>
      <c r="U46" s="2"/>
      <c r="V46" s="2"/>
      <c r="W46" s="2"/>
      <c r="X46" s="2"/>
      <c r="Y46" s="2"/>
      <c r="Z46" s="2"/>
      <c r="AA46" s="2"/>
      <c r="AB46" s="2"/>
      <c r="AC46" s="2"/>
      <c r="AD46" s="2"/>
      <c r="AE46" s="2"/>
    </row>
    <row r="47" spans="1:31" ht="20.45" customHeight="1">
      <c r="A47" s="26"/>
      <c r="B47" s="25"/>
      <c r="C47" s="26"/>
      <c r="D47" s="26"/>
      <c r="E47" s="26"/>
      <c r="F47" s="26"/>
      <c r="G47" s="26"/>
      <c r="H47" s="15"/>
      <c r="I47" s="2"/>
      <c r="J47" s="2"/>
      <c r="K47" s="26"/>
      <c r="L47" s="26"/>
      <c r="M47" s="2"/>
      <c r="N47" s="2"/>
      <c r="O47" s="2"/>
      <c r="P47" s="2"/>
      <c r="Q47" s="2"/>
      <c r="R47" s="2"/>
      <c r="S47" s="2"/>
      <c r="T47" s="26"/>
      <c r="U47" s="2"/>
      <c r="V47" s="2"/>
      <c r="W47" s="2"/>
      <c r="X47" s="2"/>
      <c r="Y47" s="2"/>
      <c r="Z47" s="2"/>
      <c r="AA47" s="2"/>
      <c r="AB47" s="2"/>
      <c r="AC47" s="2"/>
      <c r="AD47" s="2"/>
      <c r="AE47" s="2"/>
    </row>
    <row r="48" spans="1:31" ht="20.45" customHeight="1">
      <c r="A48" s="26"/>
      <c r="B48" s="25" t="s">
        <v>62</v>
      </c>
      <c r="C48" s="26"/>
      <c r="D48" s="26"/>
      <c r="E48" s="26"/>
      <c r="F48" s="26"/>
      <c r="G48" s="26"/>
      <c r="H48" s="15"/>
      <c r="I48" s="2"/>
      <c r="J48" s="2"/>
      <c r="K48" s="26"/>
      <c r="L48" s="26"/>
      <c r="M48" s="2"/>
      <c r="N48" s="2"/>
      <c r="O48" s="2"/>
      <c r="P48" s="2"/>
      <c r="Q48" s="2"/>
      <c r="R48" s="2"/>
      <c r="S48" s="2"/>
      <c r="T48" s="26"/>
      <c r="U48" s="2"/>
      <c r="V48" s="2"/>
      <c r="W48" s="2"/>
      <c r="X48" s="2"/>
      <c r="Y48" s="2"/>
      <c r="Z48" s="2"/>
      <c r="AA48" s="2"/>
      <c r="AB48" s="2"/>
      <c r="AC48" s="2"/>
      <c r="AD48" s="2"/>
      <c r="AE48" s="2"/>
    </row>
    <row r="49" spans="1:31" ht="20.45" customHeight="1">
      <c r="A49" s="26"/>
      <c r="B49" s="25" t="s">
        <v>64</v>
      </c>
      <c r="C49" s="26"/>
      <c r="D49" s="26"/>
      <c r="E49" s="26"/>
      <c r="F49" s="26"/>
      <c r="G49" s="26"/>
      <c r="H49" s="15"/>
      <c r="I49" s="2"/>
      <c r="J49" s="2"/>
      <c r="K49" s="26"/>
      <c r="L49" s="26"/>
      <c r="M49" s="2"/>
      <c r="N49" s="2"/>
      <c r="O49" s="2"/>
      <c r="P49" s="2"/>
      <c r="Q49" s="2"/>
      <c r="R49" s="2"/>
      <c r="S49" s="2"/>
      <c r="T49" s="26"/>
      <c r="U49" s="2"/>
      <c r="V49" s="2"/>
      <c r="W49" s="2"/>
      <c r="X49" s="2"/>
      <c r="Y49" s="2"/>
      <c r="Z49" s="2"/>
      <c r="AA49" s="2"/>
      <c r="AB49" s="2"/>
      <c r="AC49" s="2"/>
      <c r="AD49" s="2"/>
      <c r="AE49" s="2"/>
    </row>
    <row r="50" spans="1:31" ht="20.45" customHeight="1">
      <c r="A50" s="26"/>
      <c r="B50" s="25" t="s">
        <v>63</v>
      </c>
      <c r="C50" s="26"/>
      <c r="D50" s="26"/>
      <c r="E50" s="26"/>
      <c r="F50" s="26"/>
      <c r="G50" s="26"/>
      <c r="H50" s="15"/>
      <c r="I50" s="2"/>
      <c r="J50" s="2"/>
      <c r="K50" s="26"/>
      <c r="L50" s="26"/>
      <c r="M50" s="2"/>
      <c r="N50" s="2"/>
      <c r="O50" s="2"/>
      <c r="P50" s="2"/>
      <c r="Q50" s="2"/>
      <c r="R50" s="2"/>
      <c r="S50" s="2"/>
      <c r="T50" s="26"/>
      <c r="U50" s="2"/>
      <c r="V50" s="2"/>
      <c r="W50" s="2"/>
      <c r="X50" s="2"/>
      <c r="Y50" s="2"/>
      <c r="Z50" s="2"/>
      <c r="AA50" s="2"/>
      <c r="AB50" s="2"/>
      <c r="AC50" s="2"/>
      <c r="AD50" s="2"/>
      <c r="AE50" s="2"/>
    </row>
    <row r="51" spans="1:31" ht="20.45" customHeight="1">
      <c r="A51" s="26"/>
      <c r="B51" s="26"/>
      <c r="C51" s="26"/>
      <c r="D51" s="26"/>
      <c r="E51" s="26"/>
      <c r="F51" s="26"/>
      <c r="G51" s="26"/>
      <c r="H51" s="15"/>
      <c r="I51" s="2"/>
      <c r="J51" s="2"/>
      <c r="K51" s="26"/>
      <c r="L51" s="26"/>
      <c r="M51" s="2"/>
      <c r="N51" s="2"/>
      <c r="O51" s="2"/>
      <c r="P51" s="2"/>
      <c r="Q51" s="2"/>
      <c r="R51" s="2"/>
      <c r="S51" s="2"/>
      <c r="T51" s="26"/>
      <c r="U51" s="2"/>
      <c r="V51" s="2"/>
      <c r="W51" s="2"/>
      <c r="X51" s="2"/>
      <c r="Y51" s="2"/>
      <c r="Z51" s="2"/>
      <c r="AA51" s="2"/>
      <c r="AB51" s="2"/>
      <c r="AC51" s="2"/>
      <c r="AD51" s="2"/>
      <c r="AE51" s="2"/>
    </row>
    <row r="52" spans="1:31" ht="20.45" customHeight="1">
      <c r="A52" s="26"/>
      <c r="B52" s="26"/>
      <c r="C52" s="26"/>
      <c r="D52" s="26"/>
      <c r="E52" s="26"/>
      <c r="F52" s="26"/>
      <c r="G52" s="26"/>
      <c r="H52" s="15"/>
      <c r="I52" s="2"/>
      <c r="J52" s="2"/>
      <c r="K52" s="26"/>
      <c r="L52" s="26"/>
      <c r="M52" s="2"/>
      <c r="N52" s="2"/>
      <c r="O52" s="2"/>
      <c r="P52" s="2"/>
      <c r="Q52" s="2"/>
      <c r="R52" s="2"/>
      <c r="S52" s="2"/>
      <c r="T52" s="26"/>
      <c r="U52" s="2"/>
      <c r="V52" s="2"/>
      <c r="W52" s="2"/>
      <c r="X52" s="2"/>
      <c r="Y52" s="2"/>
      <c r="Z52" s="2"/>
      <c r="AA52" s="2"/>
      <c r="AB52" s="2"/>
      <c r="AC52" s="2"/>
      <c r="AD52" s="2"/>
      <c r="AE52" s="2"/>
    </row>
    <row r="53" spans="1:31" ht="20.45" customHeight="1">
      <c r="A53" s="26"/>
      <c r="B53" s="25"/>
      <c r="C53" s="26"/>
      <c r="D53" s="26"/>
      <c r="E53" s="26"/>
      <c r="F53" s="26"/>
      <c r="G53" s="26"/>
      <c r="H53" s="15"/>
      <c r="I53" s="2"/>
      <c r="J53" s="2"/>
      <c r="K53" s="26"/>
      <c r="L53" s="26"/>
      <c r="M53" s="2"/>
      <c r="N53" s="2"/>
      <c r="O53" s="2"/>
      <c r="P53" s="2"/>
      <c r="Q53" s="2"/>
      <c r="R53" s="2"/>
      <c r="S53" s="2"/>
      <c r="T53" s="26"/>
      <c r="U53" s="2"/>
      <c r="V53" s="2"/>
      <c r="W53" s="2"/>
      <c r="X53" s="2"/>
      <c r="Y53" s="2"/>
      <c r="Z53" s="2"/>
      <c r="AA53" s="2"/>
      <c r="AB53" s="2"/>
      <c r="AC53" s="2"/>
      <c r="AD53" s="2"/>
      <c r="AE53" s="2"/>
    </row>
    <row r="54" spans="1:31" ht="20.45" customHeight="1">
      <c r="A54" s="26"/>
      <c r="B54" s="25"/>
      <c r="C54" s="26"/>
      <c r="D54" s="26"/>
      <c r="E54" s="26"/>
      <c r="F54" s="26"/>
      <c r="G54" s="26"/>
      <c r="H54" s="15"/>
      <c r="I54" s="2"/>
      <c r="J54" s="2"/>
      <c r="K54" s="26"/>
      <c r="L54" s="26"/>
      <c r="M54" s="2"/>
      <c r="N54" s="2"/>
      <c r="O54" s="2"/>
      <c r="P54" s="2"/>
      <c r="Q54" s="2"/>
      <c r="R54" s="2"/>
      <c r="S54" s="2"/>
      <c r="T54" s="26"/>
      <c r="U54" s="2"/>
      <c r="V54" s="2"/>
      <c r="W54" s="2"/>
      <c r="X54" s="2"/>
      <c r="Y54" s="2"/>
      <c r="Z54" s="2"/>
      <c r="AA54" s="2"/>
      <c r="AB54" s="2"/>
      <c r="AC54" s="2"/>
      <c r="AD54" s="2"/>
      <c r="AE54" s="2"/>
    </row>
    <row r="55" spans="1:31" ht="20.45" customHeight="1">
      <c r="A55" s="26"/>
      <c r="B55" s="26"/>
      <c r="C55" s="26"/>
      <c r="D55" s="26"/>
      <c r="E55" s="26"/>
      <c r="F55" s="26"/>
      <c r="G55" s="26"/>
      <c r="H55" s="15"/>
      <c r="I55" s="2"/>
      <c r="J55" s="2"/>
      <c r="K55" s="26"/>
      <c r="L55" s="26"/>
      <c r="M55" s="2"/>
      <c r="N55" s="2"/>
      <c r="O55" s="2"/>
      <c r="P55" s="2"/>
      <c r="Q55" s="2"/>
      <c r="R55" s="2"/>
      <c r="S55" s="2"/>
      <c r="T55" s="26"/>
      <c r="U55" s="2"/>
      <c r="V55" s="2"/>
      <c r="W55" s="2"/>
      <c r="X55" s="2"/>
      <c r="Y55" s="2"/>
      <c r="Z55" s="2"/>
      <c r="AA55" s="2"/>
      <c r="AB55" s="2"/>
      <c r="AC55" s="2"/>
      <c r="AD55" s="2"/>
      <c r="AE55" s="2"/>
    </row>
    <row r="56" spans="1:31" ht="20.45" customHeight="1">
      <c r="A56" s="26"/>
      <c r="B56" s="26"/>
      <c r="C56" s="26"/>
      <c r="D56" s="26"/>
      <c r="E56" s="26"/>
      <c r="F56" s="26"/>
      <c r="G56" s="26"/>
      <c r="H56" s="15"/>
      <c r="I56" s="2"/>
      <c r="J56" s="2"/>
      <c r="K56" s="26"/>
      <c r="L56" s="26"/>
      <c r="M56" s="2"/>
      <c r="N56" s="2"/>
      <c r="O56" s="2"/>
      <c r="P56" s="2"/>
      <c r="Q56" s="2"/>
      <c r="R56" s="2"/>
      <c r="S56" s="2"/>
      <c r="T56" s="26"/>
      <c r="U56" s="2"/>
      <c r="V56" s="2"/>
      <c r="W56" s="2"/>
      <c r="X56" s="2"/>
      <c r="Y56" s="2"/>
      <c r="Z56" s="2"/>
      <c r="AA56" s="2"/>
      <c r="AB56" s="2"/>
      <c r="AC56" s="2"/>
      <c r="AD56" s="2"/>
      <c r="AE56" s="2"/>
    </row>
    <row r="57" spans="1:31" ht="20.45" customHeight="1">
      <c r="A57" s="26"/>
      <c r="B57" s="26"/>
      <c r="C57" s="26"/>
      <c r="D57" s="26"/>
      <c r="E57" s="26"/>
      <c r="F57" s="26"/>
      <c r="G57" s="26"/>
      <c r="H57" s="15"/>
      <c r="I57" s="2"/>
      <c r="J57" s="2"/>
      <c r="K57" s="26"/>
      <c r="L57" s="26"/>
      <c r="M57" s="2"/>
      <c r="N57" s="2"/>
      <c r="O57" s="2"/>
      <c r="P57" s="2"/>
      <c r="Q57" s="2"/>
      <c r="R57" s="2"/>
      <c r="S57" s="2"/>
      <c r="T57" s="26"/>
      <c r="U57" s="2"/>
      <c r="V57" s="2"/>
      <c r="W57" s="2"/>
      <c r="X57" s="2"/>
      <c r="Y57" s="2"/>
      <c r="Z57" s="2"/>
      <c r="AA57" s="2"/>
      <c r="AB57" s="2"/>
      <c r="AC57" s="2"/>
      <c r="AD57" s="2"/>
      <c r="AE57" s="2"/>
    </row>
    <row r="58" spans="1:31" ht="20.45" customHeight="1">
      <c r="A58" s="26"/>
      <c r="B58" s="26"/>
      <c r="C58" s="26"/>
      <c r="D58" s="26"/>
      <c r="E58" s="26"/>
      <c r="F58" s="26"/>
      <c r="G58" s="26"/>
      <c r="H58" s="15"/>
      <c r="I58" s="2"/>
      <c r="J58" s="2"/>
      <c r="K58" s="26"/>
      <c r="L58" s="26"/>
      <c r="M58" s="2"/>
      <c r="N58" s="2"/>
      <c r="O58" s="2"/>
      <c r="P58" s="2"/>
      <c r="Q58" s="2"/>
      <c r="R58" s="2"/>
      <c r="S58" s="2"/>
      <c r="T58" s="26"/>
      <c r="U58" s="2"/>
      <c r="V58" s="2"/>
      <c r="W58" s="2"/>
      <c r="X58" s="2"/>
      <c r="Y58" s="2"/>
      <c r="Z58" s="2"/>
      <c r="AA58" s="2"/>
      <c r="AB58" s="2"/>
      <c r="AC58" s="2"/>
      <c r="AD58" s="2"/>
      <c r="AE58" s="2"/>
    </row>
    <row r="59" spans="1:31" ht="20.45" customHeight="1">
      <c r="A59" s="26"/>
      <c r="B59" s="26"/>
      <c r="C59" s="26"/>
      <c r="D59" s="26"/>
      <c r="E59" s="26"/>
      <c r="F59" s="26"/>
      <c r="G59" s="26"/>
      <c r="H59" s="15"/>
      <c r="I59" s="2"/>
      <c r="J59" s="2"/>
      <c r="K59" s="26"/>
      <c r="L59" s="26"/>
      <c r="M59" s="2"/>
      <c r="N59" s="2"/>
      <c r="O59" s="2"/>
      <c r="P59" s="2"/>
      <c r="Q59" s="2"/>
      <c r="R59" s="2"/>
      <c r="S59" s="2"/>
      <c r="T59" s="26"/>
      <c r="U59" s="2"/>
      <c r="V59" s="2"/>
      <c r="W59" s="2"/>
      <c r="X59" s="2"/>
      <c r="Y59" s="2"/>
      <c r="Z59" s="2"/>
      <c r="AA59" s="2"/>
      <c r="AB59" s="2"/>
      <c r="AC59" s="2"/>
      <c r="AD59" s="2"/>
      <c r="AE59" s="2"/>
    </row>
    <row r="60" spans="1:31" ht="20.45" customHeight="1">
      <c r="A60" s="26"/>
      <c r="B60" s="26"/>
      <c r="C60" s="26"/>
      <c r="D60" s="26"/>
      <c r="E60" s="26"/>
      <c r="F60" s="26"/>
      <c r="G60" s="26"/>
      <c r="H60" s="15"/>
      <c r="I60" s="2"/>
      <c r="J60" s="2"/>
      <c r="K60" s="26"/>
      <c r="L60" s="26"/>
      <c r="M60" s="2"/>
      <c r="N60" s="2"/>
      <c r="O60" s="2"/>
      <c r="P60" s="2"/>
      <c r="Q60" s="2"/>
      <c r="R60" s="2"/>
      <c r="S60" s="2"/>
      <c r="T60" s="26"/>
      <c r="U60" s="2"/>
      <c r="V60" s="2"/>
      <c r="W60" s="2"/>
      <c r="X60" s="2"/>
      <c r="Y60" s="2"/>
      <c r="Z60" s="2"/>
      <c r="AA60" s="2"/>
      <c r="AB60" s="2"/>
      <c r="AC60" s="2"/>
      <c r="AD60" s="2"/>
      <c r="AE60" s="2"/>
    </row>
    <row r="61" spans="1:31" ht="20.45" customHeight="1">
      <c r="A61" s="26"/>
      <c r="B61" s="26"/>
      <c r="C61" s="26"/>
      <c r="D61" s="26"/>
      <c r="E61" s="26"/>
      <c r="F61" s="26"/>
      <c r="G61" s="26"/>
      <c r="H61" s="15"/>
      <c r="I61" s="2"/>
      <c r="J61" s="2"/>
      <c r="K61" s="26"/>
      <c r="L61" s="26"/>
      <c r="M61" s="2"/>
      <c r="N61" s="2"/>
      <c r="O61" s="2"/>
      <c r="P61" s="2"/>
      <c r="Q61" s="2"/>
      <c r="R61" s="2"/>
      <c r="S61" s="2"/>
      <c r="T61" s="26"/>
      <c r="U61" s="2"/>
      <c r="V61" s="2"/>
      <c r="W61" s="2"/>
      <c r="X61" s="2"/>
      <c r="Y61" s="2"/>
      <c r="Z61" s="2"/>
      <c r="AA61" s="2"/>
      <c r="AB61" s="2"/>
      <c r="AC61" s="2"/>
      <c r="AD61" s="2"/>
      <c r="AE61" s="2"/>
    </row>
    <row r="62" spans="1:31" ht="20.45" customHeight="1">
      <c r="A62" s="26"/>
      <c r="B62" s="26"/>
      <c r="C62" s="26"/>
      <c r="D62" s="26"/>
      <c r="E62" s="26"/>
      <c r="F62" s="26"/>
      <c r="G62" s="26"/>
      <c r="H62" s="15"/>
      <c r="I62" s="2"/>
      <c r="J62" s="2"/>
      <c r="K62" s="26"/>
      <c r="L62" s="26"/>
      <c r="M62" s="2"/>
      <c r="N62" s="2"/>
      <c r="O62" s="2"/>
      <c r="P62" s="2"/>
      <c r="Q62" s="2"/>
      <c r="R62" s="2"/>
      <c r="S62" s="2"/>
      <c r="T62" s="26"/>
      <c r="U62" s="2"/>
      <c r="V62" s="2"/>
      <c r="W62" s="2"/>
      <c r="X62" s="2"/>
      <c r="Y62" s="2"/>
      <c r="Z62" s="2"/>
      <c r="AA62" s="2"/>
      <c r="AB62" s="2"/>
      <c r="AC62" s="2"/>
      <c r="AD62" s="2"/>
      <c r="AE62" s="2"/>
    </row>
    <row r="63" spans="1:31" ht="20.45" customHeight="1">
      <c r="A63" s="26"/>
      <c r="B63" s="26"/>
      <c r="C63" s="26"/>
      <c r="D63" s="26"/>
      <c r="E63" s="26"/>
      <c r="F63" s="26"/>
      <c r="G63" s="26"/>
      <c r="H63" s="15"/>
      <c r="I63" s="2"/>
      <c r="J63" s="2"/>
      <c r="K63" s="26"/>
      <c r="L63" s="26"/>
      <c r="M63" s="2"/>
      <c r="N63" s="2"/>
      <c r="O63" s="2"/>
      <c r="P63" s="2"/>
      <c r="Q63" s="2"/>
      <c r="R63" s="2"/>
      <c r="S63" s="2"/>
      <c r="T63" s="26"/>
      <c r="U63" s="2"/>
      <c r="V63" s="2"/>
      <c r="W63" s="2"/>
      <c r="X63" s="2"/>
      <c r="Y63" s="2"/>
      <c r="Z63" s="2"/>
      <c r="AA63" s="2"/>
      <c r="AB63" s="2"/>
      <c r="AC63" s="2"/>
      <c r="AD63" s="2"/>
      <c r="AE63" s="2"/>
    </row>
    <row r="64" spans="1:31" ht="20.45" customHeight="1">
      <c r="A64" s="26"/>
      <c r="B64" s="26"/>
      <c r="C64" s="26"/>
      <c r="D64" s="26"/>
      <c r="E64" s="26"/>
      <c r="F64" s="26"/>
      <c r="G64" s="26"/>
      <c r="H64" s="15"/>
      <c r="I64" s="2"/>
      <c r="J64" s="2"/>
      <c r="K64" s="26"/>
      <c r="L64" s="26"/>
      <c r="M64" s="2"/>
      <c r="N64" s="2"/>
      <c r="O64" s="2"/>
      <c r="P64" s="2"/>
      <c r="Q64" s="2"/>
      <c r="R64" s="2"/>
      <c r="S64" s="2"/>
      <c r="T64" s="26"/>
      <c r="U64" s="2"/>
      <c r="V64" s="2"/>
      <c r="W64" s="2"/>
      <c r="X64" s="2"/>
      <c r="Y64" s="2"/>
      <c r="Z64" s="2"/>
      <c r="AA64" s="2"/>
      <c r="AB64" s="2"/>
      <c r="AC64" s="2"/>
      <c r="AD64" s="2"/>
      <c r="AE64" s="2"/>
    </row>
    <row r="65" spans="1:31" ht="20.45" customHeight="1">
      <c r="A65" s="26"/>
      <c r="B65" s="26"/>
      <c r="C65" s="26"/>
      <c r="D65" s="26"/>
      <c r="E65" s="26"/>
      <c r="F65" s="26"/>
      <c r="G65" s="26"/>
      <c r="H65" s="15"/>
      <c r="I65" s="2"/>
      <c r="J65" s="2"/>
      <c r="K65" s="26"/>
      <c r="L65" s="26"/>
      <c r="M65" s="2"/>
      <c r="N65" s="2"/>
      <c r="O65" s="2"/>
      <c r="P65" s="2"/>
      <c r="Q65" s="2"/>
      <c r="R65" s="2"/>
      <c r="S65" s="2"/>
      <c r="T65" s="26"/>
      <c r="U65" s="2"/>
      <c r="V65" s="2"/>
      <c r="W65" s="2"/>
      <c r="X65" s="2"/>
      <c r="Y65" s="2"/>
      <c r="Z65" s="2"/>
      <c r="AA65" s="2"/>
      <c r="AB65" s="2"/>
      <c r="AC65" s="2"/>
      <c r="AD65" s="2"/>
      <c r="AE65" s="2"/>
    </row>
    <row r="66" spans="1:31" ht="20.45" customHeight="1">
      <c r="A66" s="26"/>
      <c r="B66" s="26"/>
      <c r="C66" s="26"/>
      <c r="D66" s="26"/>
      <c r="E66" s="26"/>
      <c r="F66" s="26"/>
      <c r="G66" s="26"/>
      <c r="H66" s="15"/>
      <c r="I66" s="2"/>
      <c r="J66" s="2"/>
      <c r="K66" s="26"/>
      <c r="L66" s="26"/>
      <c r="M66" s="2"/>
      <c r="N66" s="2"/>
      <c r="O66" s="2"/>
      <c r="P66" s="2"/>
      <c r="Q66" s="2"/>
      <c r="R66" s="2"/>
      <c r="S66" s="2"/>
      <c r="T66" s="26"/>
      <c r="U66" s="2"/>
      <c r="V66" s="2"/>
      <c r="W66" s="2"/>
      <c r="X66" s="2"/>
      <c r="Y66" s="2"/>
      <c r="Z66" s="2"/>
      <c r="AA66" s="2"/>
      <c r="AB66" s="2"/>
      <c r="AC66" s="2"/>
      <c r="AD66" s="2"/>
      <c r="AE66" s="2"/>
    </row>
    <row r="67" spans="1:31" ht="20.45" customHeight="1"/>
    <row r="68" spans="1:31" ht="20.45" customHeight="1"/>
    <row r="69" spans="1:31" ht="20.45" customHeight="1"/>
    <row r="70" spans="1:31" ht="20.45" customHeight="1"/>
    <row r="71" spans="1:31" ht="20.45" customHeight="1"/>
    <row r="72" spans="1:31" ht="20.45" customHeight="1"/>
    <row r="73" spans="1:31" ht="20.45" customHeight="1"/>
    <row r="74" spans="1:31" ht="20.45" customHeight="1"/>
    <row r="75" spans="1:31" ht="20.45" customHeight="1"/>
    <row r="76" spans="1:31" ht="20.45" customHeight="1"/>
    <row r="77" spans="1:31" ht="20.45" customHeight="1"/>
    <row r="78" spans="1:31" ht="20.45" customHeight="1"/>
    <row r="79" spans="1:31" ht="20.45" customHeight="1"/>
    <row r="80" spans="1:31" ht="20.45" customHeight="1"/>
    <row r="81" ht="20.45" customHeight="1"/>
    <row r="82" ht="20.45" customHeight="1"/>
    <row r="83" ht="20.45" customHeight="1"/>
    <row r="84" ht="20.45" customHeight="1"/>
    <row r="85" ht="20.45" customHeight="1"/>
    <row r="86" ht="20.45" customHeight="1"/>
    <row r="87" ht="20.45" customHeight="1"/>
    <row r="88" ht="20.45" customHeight="1"/>
    <row r="89" ht="20.45" customHeight="1"/>
    <row r="90" ht="20.45" customHeight="1"/>
    <row r="91" ht="20.45" customHeight="1"/>
    <row r="92" ht="20.45" customHeight="1"/>
    <row r="93" ht="20.45" customHeight="1"/>
    <row r="94" ht="20.45" customHeight="1"/>
    <row r="95" ht="20.45" customHeight="1"/>
    <row r="96" ht="20.45" customHeight="1"/>
    <row r="97" ht="20.45" customHeight="1"/>
    <row r="98" ht="20.45" customHeight="1"/>
    <row r="99" ht="20.45" customHeight="1"/>
    <row r="100" ht="20.45" customHeight="1"/>
    <row r="101" ht="20.45" customHeight="1"/>
    <row r="102" ht="20.45" customHeight="1"/>
    <row r="103" ht="20.45" customHeight="1"/>
    <row r="104" ht="20.45" customHeight="1"/>
    <row r="105" ht="20.45" customHeight="1"/>
    <row r="106" ht="20.45" customHeight="1"/>
    <row r="107" ht="20.45" customHeight="1"/>
    <row r="108" ht="20.45" customHeight="1"/>
    <row r="109" ht="20.45" customHeight="1"/>
    <row r="110" ht="20.45" customHeight="1"/>
    <row r="111" ht="20.45" customHeight="1"/>
    <row r="112" ht="20.45" customHeight="1"/>
    <row r="113" ht="20.45" customHeight="1"/>
    <row r="114" ht="20.45" customHeight="1"/>
    <row r="115" ht="20.45" customHeight="1"/>
    <row r="116" ht="20.45" customHeight="1"/>
    <row r="117" ht="20.45" customHeight="1"/>
    <row r="118" ht="20.45" customHeight="1"/>
    <row r="119" ht="20.45" customHeight="1"/>
    <row r="120" ht="20.45" customHeight="1"/>
    <row r="121" ht="20.45" customHeight="1"/>
    <row r="122" ht="20.45" customHeight="1"/>
    <row r="123" ht="20.45" customHeight="1"/>
    <row r="124" ht="20.45" customHeight="1"/>
    <row r="125" ht="20.45" customHeight="1"/>
    <row r="126" ht="20.45" customHeight="1"/>
    <row r="127" ht="20.45" customHeight="1"/>
    <row r="128" ht="20.45" customHeight="1"/>
    <row r="129" ht="20.45" customHeight="1"/>
    <row r="130" ht="20.45" customHeight="1"/>
    <row r="131" ht="20.45" customHeight="1"/>
    <row r="132" ht="20.45" customHeight="1"/>
    <row r="133" ht="20.45" customHeight="1"/>
    <row r="134" ht="20.45" customHeight="1"/>
    <row r="135" ht="20.45" customHeight="1"/>
    <row r="136" ht="20.45" customHeight="1"/>
    <row r="137" ht="20.45" customHeight="1"/>
    <row r="138" ht="20.45" customHeight="1"/>
    <row r="139" ht="20.45" customHeight="1"/>
    <row r="140" ht="20.45" customHeight="1"/>
    <row r="141" ht="20.45" customHeight="1"/>
    <row r="142" ht="20.45" customHeight="1"/>
    <row r="143" ht="20.45" customHeight="1"/>
    <row r="144" ht="20.45" customHeight="1"/>
    <row r="145" ht="20.45" customHeight="1"/>
    <row r="146" ht="20.45" customHeight="1"/>
    <row r="147" ht="20.45" customHeight="1"/>
    <row r="148" ht="20.45" customHeight="1"/>
    <row r="149" ht="20.45" customHeight="1"/>
    <row r="150" ht="20.45" customHeight="1"/>
    <row r="151" ht="20.45" customHeight="1"/>
    <row r="152" ht="20.45" customHeight="1"/>
    <row r="153" ht="20.45" customHeight="1"/>
    <row r="154" ht="20.45" customHeight="1"/>
    <row r="155" ht="20.45" customHeight="1"/>
    <row r="156" ht="20.45" customHeight="1"/>
    <row r="157" ht="20.45" customHeight="1"/>
    <row r="158" ht="20.45" customHeight="1"/>
    <row r="159" ht="20.45" customHeight="1"/>
    <row r="160" ht="20.45" customHeight="1"/>
    <row r="161" ht="20.45" customHeight="1"/>
    <row r="162" ht="20.45" customHeight="1"/>
    <row r="163" ht="20.45" customHeight="1"/>
    <row r="164" ht="20.45" customHeight="1"/>
    <row r="165" ht="20.45" customHeight="1"/>
    <row r="166" ht="20.45" customHeight="1"/>
    <row r="167" ht="20.45" customHeight="1"/>
    <row r="168" ht="20.45" customHeight="1"/>
    <row r="169" ht="20.45" customHeight="1"/>
    <row r="170" ht="20.45" customHeight="1"/>
    <row r="171" ht="20.45" customHeight="1"/>
    <row r="172" ht="20.45" customHeight="1"/>
    <row r="173" ht="20.45" customHeight="1"/>
    <row r="174" ht="20.45" customHeight="1"/>
    <row r="175" ht="20.45" customHeight="1"/>
    <row r="176" ht="20.45" customHeight="1"/>
    <row r="177" ht="20.45" customHeight="1"/>
    <row r="178" ht="20.45" customHeight="1"/>
    <row r="179" ht="20.45" customHeight="1"/>
    <row r="180" ht="20.45" customHeight="1"/>
    <row r="181" ht="20.45" customHeight="1"/>
    <row r="182" ht="20.45" customHeight="1"/>
    <row r="183" ht="20.45" customHeight="1"/>
    <row r="184" ht="20.45" customHeight="1"/>
    <row r="185" ht="20.45" customHeight="1"/>
    <row r="186" ht="20.45" customHeight="1"/>
    <row r="187" ht="20.45" customHeight="1"/>
    <row r="188" ht="20.45" customHeight="1"/>
    <row r="189" ht="20.45" customHeight="1"/>
    <row r="190" ht="20.45" customHeight="1"/>
    <row r="191" ht="20.45" customHeight="1"/>
    <row r="192" ht="20.45" customHeight="1"/>
    <row r="193" ht="20.45" customHeight="1"/>
    <row r="194" ht="20.45" customHeight="1"/>
    <row r="195" ht="20.45" customHeight="1"/>
    <row r="196" ht="20.45" customHeight="1"/>
    <row r="197" ht="20.45" customHeight="1"/>
    <row r="198" ht="20.45" customHeight="1"/>
    <row r="199" ht="20.45" customHeight="1"/>
    <row r="200" ht="20.45" customHeight="1"/>
    <row r="201" ht="20.45" customHeight="1"/>
    <row r="202" ht="20.45" customHeight="1"/>
    <row r="203" ht="20.45" customHeight="1"/>
    <row r="204" ht="20.45" customHeight="1"/>
    <row r="205" ht="20.45" customHeight="1"/>
    <row r="206" ht="20.45" customHeight="1"/>
    <row r="207" ht="20.45" customHeight="1"/>
    <row r="208" ht="20.45" customHeight="1"/>
    <row r="209" ht="20.45" customHeight="1"/>
    <row r="210" ht="20.45" customHeight="1"/>
    <row r="211" ht="20.45" customHeight="1"/>
    <row r="212" ht="20.45" customHeight="1"/>
    <row r="213" ht="20.45" customHeight="1"/>
    <row r="214" ht="20.45" customHeight="1"/>
    <row r="215" ht="20.45" customHeight="1"/>
    <row r="216" ht="20.45" customHeight="1"/>
    <row r="217" ht="20.45" customHeight="1"/>
    <row r="218" ht="20.45" customHeight="1"/>
    <row r="219" ht="20.45" customHeight="1"/>
    <row r="220" ht="20.45" customHeight="1"/>
    <row r="221" ht="20.45" customHeight="1"/>
    <row r="222" ht="20.45" customHeight="1"/>
    <row r="223" ht="20.45" customHeight="1"/>
    <row r="224" ht="20.45" customHeight="1"/>
    <row r="225" ht="20.45" customHeight="1"/>
    <row r="226" ht="20.45" customHeight="1"/>
    <row r="227" ht="20.45" customHeight="1"/>
    <row r="228" ht="20.45" customHeight="1"/>
    <row r="229" ht="20.45" customHeight="1"/>
    <row r="230" ht="20.45" customHeight="1"/>
    <row r="231" ht="20.45" customHeight="1"/>
    <row r="232" ht="20.45" customHeight="1"/>
    <row r="233" ht="20.45" customHeight="1"/>
    <row r="234" ht="20.45" customHeight="1"/>
    <row r="235" ht="20.45" customHeight="1"/>
    <row r="236" ht="20.45" customHeight="1"/>
    <row r="237" ht="20.45" customHeight="1"/>
    <row r="238" ht="20.45" customHeight="1"/>
    <row r="239" ht="20.45" customHeight="1"/>
    <row r="240" ht="20.45" customHeight="1"/>
    <row r="241" ht="20.45" customHeight="1"/>
    <row r="242" ht="20.45" customHeight="1"/>
    <row r="243" ht="20.45" customHeight="1"/>
    <row r="244" ht="20.45" customHeight="1"/>
    <row r="245" ht="20.45" customHeight="1"/>
    <row r="246" ht="20.45" customHeight="1"/>
    <row r="247" ht="20.45" customHeight="1"/>
    <row r="248" ht="20.45" customHeight="1"/>
    <row r="249" ht="20.45" customHeight="1"/>
    <row r="250" ht="20.45" customHeight="1"/>
    <row r="251" ht="20.45" customHeight="1"/>
    <row r="252" ht="20.45" customHeight="1"/>
    <row r="253" ht="20.45" customHeight="1"/>
    <row r="254" ht="20.45" customHeight="1"/>
    <row r="255" ht="20.45" customHeight="1"/>
    <row r="256" ht="20.45" customHeight="1"/>
    <row r="257" ht="20.45" customHeight="1"/>
    <row r="258" ht="20.45" customHeight="1"/>
    <row r="259" ht="20.45" customHeight="1"/>
    <row r="260" ht="20.45" customHeight="1"/>
    <row r="261" ht="20.45" customHeight="1"/>
    <row r="262" ht="20.45" customHeight="1"/>
    <row r="263" ht="20.45" customHeight="1"/>
    <row r="264" ht="20.45" customHeight="1"/>
    <row r="265" ht="20.45" customHeight="1"/>
    <row r="266" ht="20.45" customHeight="1"/>
    <row r="267" ht="20.45" customHeight="1"/>
    <row r="268" ht="20.45" customHeight="1"/>
    <row r="269" ht="20.45" customHeight="1"/>
    <row r="270" ht="20.45" customHeight="1"/>
    <row r="271" ht="20.45" customHeight="1"/>
    <row r="272" ht="20.45" customHeight="1"/>
    <row r="273" ht="20.45" customHeight="1"/>
    <row r="274" ht="20.45" customHeight="1"/>
    <row r="275" ht="20.45" customHeight="1"/>
    <row r="276" ht="20.45" customHeight="1"/>
    <row r="277" ht="20.45" customHeight="1"/>
    <row r="278" ht="20.45" customHeight="1"/>
    <row r="279" ht="20.45" customHeight="1"/>
    <row r="280" ht="20.45" customHeight="1"/>
    <row r="281" ht="20.45" customHeight="1"/>
    <row r="282" ht="20.45" customHeight="1"/>
    <row r="283" ht="20.45" customHeight="1"/>
    <row r="284" ht="20.45" customHeight="1"/>
    <row r="285" ht="20.45" customHeight="1"/>
    <row r="286" ht="20.45" customHeight="1"/>
    <row r="287" ht="20.45" customHeight="1"/>
    <row r="288" ht="20.45" customHeight="1"/>
    <row r="289" ht="20.45" customHeight="1"/>
    <row r="290" ht="20.45" customHeight="1"/>
    <row r="291" ht="20.45" customHeight="1"/>
    <row r="292" ht="20.45" customHeight="1"/>
    <row r="293" ht="20.45" customHeight="1"/>
    <row r="294" ht="20.45" customHeight="1"/>
    <row r="295" ht="20.45" customHeight="1"/>
    <row r="296" ht="20.45" customHeight="1"/>
    <row r="297" ht="20.45" customHeight="1"/>
    <row r="298" ht="20.45" customHeight="1"/>
    <row r="299" ht="20.45" customHeight="1"/>
    <row r="300" ht="20.45" customHeight="1"/>
    <row r="301" ht="20.45" customHeight="1"/>
    <row r="302" ht="20.45" customHeight="1"/>
    <row r="303" ht="20.45" customHeight="1"/>
    <row r="304" ht="20.45" customHeight="1"/>
    <row r="305" ht="20.45" customHeight="1"/>
    <row r="306" ht="20.45" customHeight="1"/>
    <row r="307" ht="20.45" customHeight="1"/>
    <row r="308" ht="20.45" customHeight="1"/>
    <row r="309" ht="20.45" customHeight="1"/>
    <row r="310" ht="20.45" customHeight="1"/>
    <row r="311" ht="20.45" customHeight="1"/>
    <row r="312" ht="20.45" customHeight="1"/>
    <row r="313" ht="20.45" customHeight="1"/>
    <row r="314" ht="20.45" customHeight="1"/>
    <row r="315" ht="20.45" customHeight="1"/>
    <row r="316" ht="20.45" customHeight="1"/>
    <row r="317" ht="20.45" customHeight="1"/>
    <row r="318" ht="20.45" customHeight="1"/>
    <row r="319" ht="20.45" customHeight="1"/>
    <row r="320" ht="20.45" customHeight="1"/>
    <row r="321" ht="20.45" customHeight="1"/>
    <row r="322" ht="20.45" customHeight="1"/>
    <row r="323" ht="20.45" customHeight="1"/>
    <row r="324" ht="20.45" customHeight="1"/>
    <row r="325" ht="20.45" customHeight="1"/>
    <row r="326" ht="20.45" customHeight="1"/>
    <row r="327" ht="20.45" customHeight="1"/>
    <row r="328" ht="20.45" customHeight="1"/>
    <row r="329" ht="20.45" customHeight="1"/>
    <row r="330" ht="20.45" customHeight="1"/>
    <row r="331" ht="20.45" customHeight="1"/>
    <row r="332" ht="20.45" customHeight="1"/>
    <row r="333" ht="20.45" customHeight="1"/>
    <row r="334" ht="20.45" customHeight="1"/>
    <row r="335" ht="20.45" customHeight="1"/>
    <row r="336" ht="20.45" customHeight="1"/>
    <row r="337" ht="20.45" customHeight="1"/>
    <row r="338" ht="20.45" customHeight="1"/>
    <row r="339" ht="20.45" customHeight="1"/>
    <row r="340" ht="20.45" customHeight="1"/>
    <row r="341" ht="20.45" customHeight="1"/>
    <row r="342" ht="20.45" customHeight="1"/>
    <row r="343" ht="20.45" customHeight="1"/>
    <row r="344" ht="20.45" customHeight="1"/>
    <row r="345" ht="20.45" customHeight="1"/>
    <row r="346" ht="20.45" customHeight="1"/>
    <row r="347" ht="20.45" customHeight="1"/>
    <row r="348" ht="20.45" customHeight="1"/>
    <row r="349" ht="20.45" customHeight="1"/>
    <row r="350" ht="20.45" customHeight="1"/>
    <row r="351" ht="20.45" customHeight="1"/>
    <row r="352" ht="20.45" customHeight="1"/>
    <row r="353" ht="20.45" customHeight="1"/>
    <row r="354" ht="20.45" customHeight="1"/>
    <row r="355" ht="20.45" customHeight="1"/>
    <row r="356" ht="20.45" customHeight="1"/>
    <row r="357" ht="20.45" customHeight="1"/>
    <row r="358" ht="20.45" customHeight="1"/>
    <row r="359" ht="20.45" customHeight="1"/>
    <row r="360" ht="20.45" customHeight="1"/>
    <row r="361" ht="20.45" customHeight="1"/>
    <row r="362" ht="20.45" customHeight="1"/>
    <row r="363" ht="20.45" customHeight="1"/>
    <row r="364" ht="20.45" customHeight="1"/>
    <row r="365" ht="20.45" customHeight="1"/>
    <row r="366" ht="20.45" customHeight="1"/>
    <row r="367" ht="20.45" customHeight="1"/>
    <row r="368" ht="20.45" customHeight="1"/>
    <row r="369" ht="20.45" customHeight="1"/>
    <row r="370" ht="20.45" customHeight="1"/>
    <row r="371" ht="20.45" customHeight="1"/>
    <row r="372" ht="20.45" customHeight="1"/>
    <row r="373" ht="20.45" customHeight="1"/>
    <row r="374" ht="20.45" customHeight="1"/>
    <row r="375" ht="20.45" customHeight="1"/>
    <row r="376" ht="20.45" customHeight="1"/>
    <row r="377" ht="20.45" customHeight="1"/>
    <row r="378" ht="20.45" customHeight="1"/>
    <row r="379" ht="20.45" customHeight="1"/>
    <row r="380" ht="20.45" customHeight="1"/>
    <row r="381" ht="20.45" customHeight="1"/>
    <row r="382" ht="20.45" customHeight="1"/>
    <row r="383" ht="20.45" customHeight="1"/>
    <row r="384" ht="20.45" customHeight="1"/>
    <row r="385" ht="20.45" customHeight="1"/>
    <row r="386" ht="20.45" customHeight="1"/>
    <row r="387" ht="20.45" customHeight="1"/>
    <row r="388" ht="20.45" customHeight="1"/>
    <row r="389" ht="20.45" customHeight="1"/>
    <row r="390" ht="20.45" customHeight="1"/>
    <row r="391" ht="20.45" customHeight="1"/>
    <row r="392" ht="20.45" customHeight="1"/>
    <row r="393" ht="20.45" customHeight="1"/>
    <row r="394" ht="20.45" customHeight="1"/>
    <row r="395" ht="20.45" customHeight="1"/>
    <row r="396" ht="20.45" customHeight="1"/>
    <row r="397" ht="20.45" customHeight="1"/>
    <row r="398" ht="20.45" customHeight="1"/>
    <row r="399" ht="20.45" customHeight="1"/>
    <row r="400" ht="20.45" customHeight="1"/>
    <row r="401" ht="20.45" customHeight="1"/>
    <row r="402" ht="20.45" customHeight="1"/>
    <row r="403" ht="20.45" customHeight="1"/>
    <row r="404" ht="20.45" customHeight="1"/>
    <row r="405" ht="20.45" customHeight="1"/>
    <row r="406" ht="20.45" customHeight="1"/>
    <row r="407" ht="20.45" customHeight="1"/>
    <row r="408" ht="20.45" customHeight="1"/>
    <row r="409" ht="20.45" customHeight="1"/>
    <row r="410" ht="20.45" customHeight="1"/>
    <row r="411" ht="20.45" customHeight="1"/>
    <row r="412" ht="20.45" customHeight="1"/>
    <row r="413" ht="20.45" customHeight="1"/>
    <row r="414" ht="20.45" customHeight="1"/>
    <row r="415" ht="20.45" customHeight="1"/>
    <row r="416" ht="20.45" customHeight="1"/>
    <row r="417" ht="20.45" customHeight="1"/>
    <row r="418" ht="20.45" customHeight="1"/>
    <row r="419" ht="20.45" customHeight="1"/>
    <row r="420" ht="20.45" customHeight="1"/>
    <row r="421" ht="20.45" customHeight="1"/>
    <row r="422" ht="20.45" customHeight="1"/>
    <row r="423" ht="20.45" customHeight="1"/>
    <row r="424" ht="20.45" customHeight="1"/>
    <row r="425" ht="20.45" customHeight="1"/>
    <row r="426" ht="20.45" customHeight="1"/>
    <row r="427" ht="20.45" customHeight="1"/>
    <row r="428" ht="20.45" customHeight="1"/>
    <row r="429" ht="20.45" customHeight="1"/>
    <row r="430" ht="20.45" customHeight="1"/>
    <row r="431" ht="20.45" customHeight="1"/>
    <row r="432" ht="20.45" customHeight="1"/>
    <row r="433" ht="20.45" customHeight="1"/>
    <row r="434" ht="20.45" customHeight="1"/>
    <row r="435" ht="20.45" customHeight="1"/>
    <row r="436" ht="20.45" customHeight="1"/>
    <row r="437" ht="20.45" customHeight="1"/>
    <row r="438" ht="20.45" customHeight="1"/>
    <row r="439" ht="20.45" customHeight="1"/>
    <row r="440" ht="20.45" customHeight="1"/>
    <row r="441" ht="20.45" customHeight="1"/>
    <row r="442" ht="20.45" customHeight="1"/>
    <row r="443" ht="20.45" customHeight="1"/>
    <row r="444" ht="20.45" customHeight="1"/>
    <row r="445" ht="20.45" customHeight="1"/>
    <row r="446" ht="20.45" customHeight="1"/>
    <row r="447" ht="20.45" customHeight="1"/>
    <row r="448" ht="20.45" customHeight="1"/>
    <row r="449" ht="20.45" customHeight="1"/>
    <row r="450" ht="20.45" customHeight="1"/>
    <row r="451" ht="20.45" customHeight="1"/>
    <row r="452" ht="20.45" customHeight="1"/>
    <row r="453" ht="20.45" customHeight="1"/>
    <row r="454" ht="20.45" customHeight="1"/>
    <row r="455" ht="20.45" customHeight="1"/>
    <row r="456" ht="20.45" customHeight="1"/>
    <row r="457" ht="20.45" customHeight="1"/>
    <row r="458" ht="20.45" customHeight="1"/>
    <row r="459" ht="20.45" customHeight="1"/>
    <row r="460" ht="20.45" customHeight="1"/>
    <row r="461" ht="20.45" customHeight="1"/>
    <row r="462" ht="20.45" customHeight="1"/>
    <row r="463" ht="20.45" customHeight="1"/>
    <row r="464" ht="20.45" customHeight="1"/>
    <row r="465" ht="20.45" customHeight="1"/>
    <row r="466" ht="20.45" customHeight="1"/>
    <row r="467" ht="20.45" customHeight="1"/>
    <row r="468" ht="20.45" customHeight="1"/>
    <row r="469" ht="20.45" customHeight="1"/>
    <row r="470" ht="20.45" customHeight="1"/>
    <row r="471" ht="20.45" customHeight="1"/>
    <row r="472" ht="20.45" customHeight="1"/>
    <row r="473" ht="20.45" customHeight="1"/>
    <row r="474" ht="20.45" customHeight="1"/>
    <row r="475" ht="20.45" customHeight="1"/>
    <row r="476" ht="20.45" customHeight="1"/>
    <row r="477" ht="20.45" customHeight="1"/>
    <row r="478" ht="20.45" customHeight="1"/>
    <row r="479" ht="20.45" customHeight="1"/>
    <row r="480" ht="20.45" customHeight="1"/>
    <row r="481" ht="20.45" customHeight="1"/>
    <row r="482" ht="20.45" customHeight="1"/>
    <row r="483" ht="20.45" customHeight="1"/>
    <row r="484" ht="20.45" customHeight="1"/>
    <row r="485" ht="20.45" customHeight="1"/>
    <row r="486" ht="20.45" customHeight="1"/>
    <row r="487" ht="20.45" customHeight="1"/>
    <row r="488" ht="20.45" customHeight="1"/>
    <row r="489" ht="20.45" customHeight="1"/>
    <row r="490" ht="20.45" customHeight="1"/>
    <row r="491" ht="20.45" customHeight="1"/>
    <row r="492" ht="20.45" customHeight="1"/>
    <row r="493" ht="20.45" customHeight="1"/>
    <row r="494" ht="20.45" customHeight="1"/>
    <row r="495" ht="20.45" customHeight="1"/>
    <row r="496" ht="20.45" customHeight="1"/>
    <row r="497" ht="20.45" customHeight="1"/>
    <row r="498" ht="20.45" customHeight="1"/>
    <row r="499" ht="20.45" customHeight="1"/>
    <row r="500" ht="20.45" customHeight="1"/>
    <row r="501" ht="20.45" customHeight="1"/>
    <row r="502" ht="20.45" customHeight="1"/>
    <row r="503" ht="20.45" customHeight="1"/>
    <row r="504" ht="20.45" customHeight="1"/>
    <row r="505" ht="20.45" customHeight="1"/>
    <row r="506" ht="20.45" customHeight="1"/>
    <row r="507" ht="20.45" customHeight="1"/>
    <row r="508" ht="20.45" customHeight="1"/>
    <row r="509" ht="20.45" customHeight="1"/>
    <row r="510" ht="20.45" customHeight="1"/>
    <row r="511" ht="20.45" customHeight="1"/>
    <row r="512" ht="20.45" customHeight="1"/>
    <row r="513" ht="20.45" customHeight="1"/>
    <row r="514" ht="20.45" customHeight="1"/>
    <row r="515" ht="20.45" customHeight="1"/>
    <row r="516" ht="20.45" customHeight="1"/>
    <row r="517" ht="20.45" customHeight="1"/>
    <row r="518" ht="20.45" customHeight="1"/>
    <row r="519" ht="20.45" customHeight="1"/>
    <row r="520" ht="20.45" customHeight="1"/>
    <row r="521" ht="20.45" customHeight="1"/>
    <row r="522" ht="20.45" customHeight="1"/>
    <row r="523" ht="20.45" customHeight="1"/>
    <row r="524" ht="20.45" customHeight="1"/>
    <row r="525" ht="20.45" customHeight="1"/>
    <row r="526" ht="20.45" customHeight="1"/>
    <row r="527" ht="20.45" customHeight="1"/>
    <row r="528" ht="20.45" customHeight="1"/>
    <row r="529" ht="20.45" customHeight="1"/>
    <row r="530" ht="20.45" customHeight="1"/>
    <row r="531" ht="20.45" customHeight="1"/>
    <row r="532" ht="20.45" customHeight="1"/>
    <row r="533" ht="20.45" customHeight="1"/>
    <row r="534" ht="20.45" customHeight="1"/>
    <row r="535" ht="20.45" customHeight="1"/>
    <row r="536" ht="20.45" customHeight="1"/>
    <row r="537" ht="20.45" customHeight="1"/>
    <row r="538" ht="20.45" customHeight="1"/>
    <row r="539" ht="20.45" customHeight="1"/>
    <row r="540" ht="20.45" customHeight="1"/>
    <row r="541" ht="20.45" customHeight="1"/>
    <row r="542" ht="20.45" customHeight="1"/>
    <row r="543" ht="20.45" customHeight="1"/>
    <row r="544" ht="20.45" customHeight="1"/>
    <row r="545" ht="20.45" customHeight="1"/>
    <row r="546" ht="20.45" customHeight="1"/>
    <row r="547" ht="20.45" customHeight="1"/>
    <row r="548" ht="20.45" customHeight="1"/>
    <row r="549" ht="20.45" customHeight="1"/>
    <row r="550" ht="20.45" customHeight="1"/>
    <row r="551" ht="20.45" customHeight="1"/>
    <row r="552" ht="20.45" customHeight="1"/>
    <row r="553" ht="20.45" customHeight="1"/>
    <row r="554" ht="20.45" customHeight="1"/>
    <row r="555" ht="20.45" customHeight="1"/>
    <row r="556" ht="20.45" customHeight="1"/>
    <row r="557" ht="20.45" customHeight="1"/>
    <row r="558" ht="20.45" customHeight="1"/>
    <row r="559" ht="20.45" customHeight="1"/>
    <row r="560" ht="20.45" customHeight="1"/>
    <row r="561" ht="20.45" customHeight="1"/>
    <row r="562" ht="20.45" customHeight="1"/>
    <row r="563" ht="20.45" customHeight="1"/>
    <row r="564" ht="20.45" customHeight="1"/>
    <row r="565" ht="20.45" customHeight="1"/>
    <row r="566" ht="20.45" customHeight="1"/>
    <row r="567" ht="20.45" customHeight="1"/>
    <row r="568" ht="20.45" customHeight="1"/>
    <row r="569" ht="20.45" customHeight="1"/>
    <row r="570" ht="20.45" customHeight="1"/>
    <row r="571" ht="20.45" customHeight="1"/>
    <row r="572" ht="20.45" customHeight="1"/>
    <row r="573" ht="20.45" customHeight="1"/>
    <row r="574" ht="20.45" customHeight="1"/>
    <row r="575" ht="20.45" customHeight="1"/>
    <row r="576" ht="20.45" customHeight="1"/>
    <row r="577" ht="20.45" customHeight="1"/>
    <row r="578" ht="20.45" customHeight="1"/>
    <row r="579" ht="20.45" customHeight="1"/>
    <row r="580" ht="20.45" customHeight="1"/>
    <row r="581" ht="20.45" customHeight="1"/>
    <row r="582" ht="20.45" customHeight="1"/>
    <row r="583" ht="20.45" customHeight="1"/>
    <row r="584" ht="20.45" customHeight="1"/>
    <row r="585" ht="20.45" customHeight="1"/>
    <row r="586" ht="20.45" customHeight="1"/>
    <row r="587" ht="20.45" customHeight="1"/>
    <row r="588" ht="20.45" customHeight="1"/>
    <row r="589" ht="20.45" customHeight="1"/>
    <row r="590" ht="20.45" customHeight="1"/>
    <row r="591" ht="20.45" customHeight="1"/>
    <row r="592" ht="20.45" customHeight="1"/>
    <row r="593" ht="20.45" customHeight="1"/>
    <row r="594" ht="20.45" customHeight="1"/>
    <row r="595" ht="20.45" customHeight="1"/>
    <row r="596" ht="20.45" customHeight="1"/>
    <row r="597" ht="20.45" customHeight="1"/>
    <row r="598" ht="20.45" customHeight="1"/>
    <row r="599" ht="20.45" customHeight="1"/>
    <row r="600" ht="20.45" customHeight="1"/>
    <row r="601" ht="20.45" customHeight="1"/>
    <row r="602" ht="20.45" customHeight="1"/>
    <row r="603" ht="20.45" customHeight="1"/>
    <row r="604" ht="20.45" customHeight="1"/>
    <row r="605" ht="20.45" customHeight="1"/>
    <row r="606" ht="20.45" customHeight="1"/>
    <row r="607" ht="20.45" customHeight="1"/>
    <row r="608" ht="20.45" customHeight="1"/>
    <row r="609" ht="20.45" customHeight="1"/>
    <row r="610" ht="20.45" customHeight="1"/>
    <row r="611" ht="20.45" customHeight="1"/>
    <row r="612" ht="20.45" customHeight="1"/>
    <row r="613" ht="20.45" customHeight="1"/>
    <row r="614" ht="20.45" customHeight="1"/>
    <row r="615" ht="20.45" customHeight="1"/>
    <row r="616" ht="20.45" customHeight="1"/>
    <row r="617" ht="20.45" customHeight="1"/>
    <row r="618" ht="20.45" customHeight="1"/>
    <row r="619" ht="20.45" customHeight="1"/>
    <row r="620" ht="20.45" customHeight="1"/>
    <row r="621" ht="20.45" customHeight="1"/>
    <row r="622" ht="20.45" customHeight="1"/>
    <row r="623" ht="20.45" customHeight="1"/>
    <row r="624" ht="20.45" customHeight="1"/>
    <row r="625" ht="20.45" customHeight="1"/>
    <row r="626" ht="20.45" customHeight="1"/>
    <row r="627" ht="20.45" customHeight="1"/>
    <row r="628" ht="20.45" customHeight="1"/>
    <row r="629" ht="20.45" customHeight="1"/>
    <row r="630" ht="20.45" customHeight="1"/>
    <row r="631" ht="20.45" customHeight="1"/>
    <row r="632" ht="20.45" customHeight="1"/>
    <row r="633" ht="20.45" customHeight="1"/>
    <row r="634" ht="20.45" customHeight="1"/>
    <row r="635" ht="20.45" customHeight="1"/>
    <row r="636" ht="20.45" customHeight="1"/>
    <row r="637" ht="20.45" customHeight="1"/>
    <row r="638" ht="20.45" customHeight="1"/>
    <row r="639" ht="20.45" customHeight="1"/>
    <row r="640" ht="20.45" customHeight="1"/>
    <row r="641" ht="20.45" customHeight="1"/>
    <row r="642" ht="20.45" customHeight="1"/>
    <row r="643" ht="20.45" customHeight="1"/>
    <row r="644" ht="20.45" customHeight="1"/>
    <row r="645" ht="20.45" customHeight="1"/>
    <row r="646" ht="20.45" customHeight="1"/>
    <row r="647" ht="20.45" customHeight="1"/>
    <row r="648" ht="20.45" customHeight="1"/>
    <row r="649" ht="20.45" customHeight="1"/>
    <row r="650" ht="20.45" customHeight="1"/>
    <row r="651" ht="20.45" customHeight="1"/>
    <row r="652" ht="20.45" customHeight="1"/>
    <row r="653" ht="20.45" customHeight="1"/>
    <row r="654" ht="20.45" customHeight="1"/>
    <row r="655" ht="20.45" customHeight="1"/>
    <row r="656" ht="20.45" customHeight="1"/>
    <row r="657" ht="20.45" customHeight="1"/>
    <row r="658" ht="20.45" customHeight="1"/>
    <row r="659" ht="20.45" customHeight="1"/>
    <row r="660" ht="20.45" customHeight="1"/>
    <row r="661" ht="20.45" customHeight="1"/>
    <row r="662" ht="20.45" customHeight="1"/>
    <row r="663" ht="20.45" customHeight="1"/>
    <row r="664" ht="20.45" customHeight="1"/>
    <row r="665" ht="20.45" customHeight="1"/>
    <row r="666" ht="20.45" customHeight="1"/>
    <row r="667" ht="20.45" customHeight="1"/>
    <row r="668" ht="20.45" customHeight="1"/>
    <row r="669" ht="20.45" customHeight="1"/>
    <row r="670" ht="20.45" customHeight="1"/>
    <row r="671" ht="20.45" customHeight="1"/>
    <row r="672" ht="20.45" customHeight="1"/>
    <row r="673" ht="20.45" customHeight="1"/>
    <row r="674" ht="20.45" customHeight="1"/>
    <row r="675" ht="20.45" customHeight="1"/>
    <row r="676" ht="20.45" customHeight="1"/>
    <row r="677" ht="20.45" customHeight="1"/>
    <row r="678" ht="20.45" customHeight="1"/>
    <row r="679" ht="20.45" customHeight="1"/>
    <row r="680" ht="20.45" customHeight="1"/>
    <row r="681" ht="20.45" customHeight="1"/>
    <row r="682" ht="20.45" customHeight="1"/>
    <row r="683" ht="20.45" customHeight="1"/>
    <row r="684" ht="20.45" customHeight="1"/>
    <row r="685" ht="20.45" customHeight="1"/>
    <row r="686" ht="20.45" customHeight="1"/>
    <row r="687" ht="20.45" customHeight="1"/>
    <row r="688" ht="20.45" customHeight="1"/>
    <row r="689" ht="20.45" customHeight="1"/>
    <row r="690" ht="20.45" customHeight="1"/>
    <row r="691" ht="20.45" customHeight="1"/>
    <row r="692" ht="20.45" customHeight="1"/>
    <row r="693" ht="20.45" customHeight="1"/>
    <row r="694" ht="20.45" customHeight="1"/>
    <row r="695" ht="20.45" customHeight="1"/>
    <row r="696" ht="20.45" customHeight="1"/>
    <row r="697" ht="20.45" customHeight="1"/>
    <row r="698" ht="20.45" customHeight="1"/>
    <row r="699" ht="20.45" customHeight="1"/>
    <row r="700" ht="20.45" customHeight="1"/>
    <row r="701" ht="20.45" customHeight="1"/>
    <row r="702" ht="20.45" customHeight="1"/>
    <row r="703" ht="20.45" customHeight="1"/>
    <row r="704" ht="20.45" customHeight="1"/>
    <row r="705" ht="20.45" customHeight="1"/>
    <row r="706" ht="20.45" customHeight="1"/>
    <row r="707" ht="20.45" customHeight="1"/>
    <row r="708" ht="20.45" customHeight="1"/>
    <row r="709" ht="20.45" customHeight="1"/>
    <row r="710" ht="20.45" customHeight="1"/>
    <row r="711" ht="20.45" customHeight="1"/>
    <row r="712" ht="20.45" customHeight="1"/>
    <row r="713" ht="20.45" customHeight="1"/>
    <row r="714" ht="20.45" customHeight="1"/>
    <row r="715" ht="20.45" customHeight="1"/>
    <row r="716" ht="20.45" customHeight="1"/>
    <row r="717" ht="20.45" customHeight="1"/>
    <row r="718" ht="20.45" customHeight="1"/>
    <row r="719" ht="20.45" customHeight="1"/>
    <row r="720" ht="20.45" customHeight="1"/>
    <row r="721" ht="20.45" customHeight="1"/>
    <row r="722" ht="20.45" customHeight="1"/>
    <row r="723" ht="20.45" customHeight="1"/>
    <row r="724" ht="20.45" customHeight="1"/>
    <row r="725" ht="20.45" customHeight="1"/>
    <row r="726" ht="20.45" customHeight="1"/>
    <row r="727" ht="20.45" customHeight="1"/>
    <row r="728" ht="20.45" customHeight="1"/>
    <row r="729" ht="20.45" customHeight="1"/>
    <row r="730" ht="20.45" customHeight="1"/>
    <row r="731" ht="20.45" customHeight="1"/>
    <row r="732" ht="20.45" customHeight="1"/>
    <row r="733" ht="20.45" customHeight="1"/>
    <row r="734" ht="20.45" customHeight="1"/>
    <row r="735" ht="20.45" customHeight="1"/>
    <row r="736" ht="20.45" customHeight="1"/>
    <row r="737" ht="20.45" customHeight="1"/>
    <row r="738" ht="20.45" customHeight="1"/>
    <row r="739" ht="20.45" customHeight="1"/>
    <row r="740" ht="20.45" customHeight="1"/>
    <row r="741" ht="20.45" customHeight="1"/>
    <row r="742" ht="20.45" customHeight="1"/>
    <row r="743" ht="20.45" customHeight="1"/>
    <row r="744" ht="20.45" customHeight="1"/>
    <row r="745" ht="20.45" customHeight="1"/>
    <row r="746" ht="20.45" customHeight="1"/>
    <row r="747" ht="20.45" customHeight="1"/>
    <row r="748" ht="20.45" customHeight="1"/>
    <row r="749" ht="20.45" customHeight="1"/>
    <row r="750" ht="20.45" customHeight="1"/>
    <row r="751" ht="20.45" customHeight="1"/>
    <row r="752" ht="20.45" customHeight="1"/>
    <row r="753" ht="20.45" customHeight="1"/>
    <row r="754" ht="20.45" customHeight="1"/>
    <row r="755" ht="20.45" customHeight="1"/>
    <row r="756" ht="20.45" customHeight="1"/>
    <row r="757" ht="20.45" customHeight="1"/>
    <row r="758" ht="20.45" customHeight="1"/>
    <row r="759" ht="20.45" customHeight="1"/>
    <row r="760" ht="20.45" customHeight="1"/>
    <row r="761" ht="20.45" customHeight="1"/>
    <row r="762" ht="20.45" customHeight="1"/>
    <row r="763" ht="20.45" customHeight="1"/>
    <row r="764" ht="20.45" customHeight="1"/>
    <row r="765" ht="20.45" customHeight="1"/>
    <row r="766" ht="20.45" customHeight="1"/>
    <row r="767" ht="20.45" customHeight="1"/>
    <row r="768" ht="20.45" customHeight="1"/>
    <row r="769" ht="20.45" customHeight="1"/>
    <row r="770" ht="20.45" customHeight="1"/>
    <row r="771" ht="20.45" customHeight="1"/>
    <row r="772" ht="20.45" customHeight="1"/>
    <row r="773" ht="20.45" customHeight="1"/>
    <row r="774" ht="20.45" customHeight="1"/>
    <row r="775" ht="20.45" customHeight="1"/>
    <row r="776" ht="20.45" customHeight="1"/>
    <row r="777" ht="20.45" customHeight="1"/>
    <row r="778" ht="20.45" customHeight="1"/>
    <row r="779" ht="20.45" customHeight="1"/>
    <row r="780" ht="20.45" customHeight="1"/>
    <row r="781" ht="20.45" customHeight="1"/>
    <row r="782" ht="20.45" customHeight="1"/>
    <row r="783" ht="20.45" customHeight="1"/>
    <row r="784" ht="20.45" customHeight="1"/>
    <row r="785" ht="20.45" customHeight="1"/>
    <row r="786" ht="20.45" customHeight="1"/>
    <row r="787" ht="20.45" customHeight="1"/>
    <row r="788" ht="20.45" customHeight="1"/>
    <row r="789" ht="20.45" customHeight="1"/>
    <row r="790" ht="20.45" customHeight="1"/>
    <row r="791" ht="20.45" customHeight="1"/>
    <row r="792" ht="20.45" customHeight="1"/>
    <row r="793" ht="20.45" customHeight="1"/>
    <row r="794" ht="20.45" customHeight="1"/>
    <row r="795" ht="20.45" customHeight="1"/>
    <row r="796" ht="20.45" customHeight="1"/>
    <row r="797" ht="20.45" customHeight="1"/>
    <row r="798" ht="20.45" customHeight="1"/>
    <row r="799" ht="20.45" customHeight="1"/>
    <row r="800" ht="20.45" customHeight="1"/>
    <row r="801" ht="20.45" customHeight="1"/>
    <row r="802" ht="20.45" customHeight="1"/>
    <row r="803" ht="20.45" customHeight="1"/>
    <row r="804" ht="20.45" customHeight="1"/>
    <row r="805" ht="20.45" customHeight="1"/>
    <row r="806" ht="20.45" customHeight="1"/>
    <row r="807" ht="20.45" customHeight="1"/>
    <row r="808" ht="20.45" customHeight="1"/>
    <row r="809" ht="20.45" customHeight="1"/>
    <row r="810" ht="20.45" customHeight="1"/>
    <row r="811" ht="20.45" customHeight="1"/>
    <row r="812" ht="20.45" customHeight="1"/>
    <row r="813" ht="20.45" customHeight="1"/>
    <row r="814" ht="20.45" customHeight="1"/>
    <row r="815" ht="20.45" customHeight="1"/>
    <row r="816" ht="20.45" customHeight="1"/>
    <row r="817" ht="20.45" customHeight="1"/>
    <row r="818" ht="20.45" customHeight="1"/>
    <row r="819" ht="20.45" customHeight="1"/>
    <row r="820" ht="20.45" customHeight="1"/>
    <row r="821" ht="20.45" customHeight="1"/>
    <row r="822" ht="20.45" customHeight="1"/>
    <row r="823" ht="20.45" customHeight="1"/>
    <row r="824" ht="20.45" customHeight="1"/>
    <row r="825" ht="20.45" customHeight="1"/>
    <row r="826" ht="20.45" customHeight="1"/>
    <row r="827" ht="20.45" customHeight="1"/>
    <row r="828" ht="20.45" customHeight="1"/>
    <row r="829" ht="20.45" customHeight="1"/>
    <row r="830" ht="20.45" customHeight="1"/>
    <row r="831" ht="20.45" customHeight="1"/>
    <row r="832" ht="20.45" customHeight="1"/>
    <row r="833" ht="20.45" customHeight="1"/>
    <row r="834" ht="20.45" customHeight="1"/>
    <row r="835" ht="20.45" customHeight="1"/>
    <row r="836" ht="20.45" customHeight="1"/>
    <row r="837" ht="20.45" customHeight="1"/>
    <row r="838" ht="20.45" customHeight="1"/>
    <row r="839" ht="20.45" customHeight="1"/>
    <row r="840" ht="20.45" customHeight="1"/>
    <row r="841" ht="20.45" customHeight="1"/>
    <row r="842" ht="20.45" customHeight="1"/>
    <row r="843" ht="20.45" customHeight="1"/>
    <row r="844" ht="20.45" customHeight="1"/>
    <row r="845" ht="20.45" customHeight="1"/>
    <row r="846" ht="20.45" customHeight="1"/>
    <row r="847" ht="20.45" customHeight="1"/>
    <row r="848" ht="20.45" customHeight="1"/>
    <row r="849" ht="20.45" customHeight="1"/>
    <row r="850" ht="20.45" customHeight="1"/>
    <row r="851" ht="20.45" customHeight="1"/>
    <row r="852" ht="20.45" customHeight="1"/>
    <row r="853" ht="20.45" customHeight="1"/>
    <row r="854" ht="20.45" customHeight="1"/>
    <row r="855" ht="20.45" customHeight="1"/>
    <row r="856" ht="20.45" customHeight="1"/>
    <row r="857" ht="20.45" customHeight="1"/>
    <row r="858" ht="20.45" customHeight="1"/>
    <row r="859" ht="20.45" customHeight="1"/>
    <row r="860" ht="20.45" customHeight="1"/>
    <row r="861" ht="20.45" customHeight="1"/>
    <row r="862" ht="20.45" customHeight="1"/>
    <row r="863" ht="20.45" customHeight="1"/>
    <row r="864" ht="20.45" customHeight="1"/>
    <row r="865" ht="20.45" customHeight="1"/>
    <row r="866" ht="20.45" customHeight="1"/>
    <row r="867" ht="20.45" customHeight="1"/>
    <row r="868" ht="20.45" customHeight="1"/>
    <row r="869" ht="20.45" customHeight="1"/>
    <row r="870" ht="20.45" customHeight="1"/>
    <row r="871" ht="20.45" customHeight="1"/>
    <row r="872" ht="20.45" customHeight="1"/>
    <row r="873" ht="20.45" customHeight="1"/>
    <row r="874" ht="20.45" customHeight="1"/>
    <row r="875" ht="20.45" customHeight="1"/>
    <row r="876" ht="20.45" customHeight="1"/>
    <row r="877" ht="20.45" customHeight="1"/>
    <row r="878" ht="20.45" customHeight="1"/>
    <row r="879" ht="20.45" customHeight="1"/>
    <row r="880" ht="20.45" customHeight="1"/>
    <row r="881" ht="20.45" customHeight="1"/>
    <row r="882" ht="20.45" customHeight="1"/>
    <row r="883" ht="20.45" customHeight="1"/>
    <row r="884" ht="20.45" customHeight="1"/>
    <row r="885" ht="20.45" customHeight="1"/>
    <row r="886" ht="20.45" customHeight="1"/>
    <row r="887" ht="20.45" customHeight="1"/>
    <row r="888" ht="20.45" customHeight="1"/>
    <row r="889" ht="20.45" customHeight="1"/>
    <row r="890" ht="20.45" customHeight="1"/>
    <row r="891" ht="20.45" customHeight="1"/>
    <row r="892" ht="20.45" customHeight="1"/>
    <row r="893" ht="20.45" customHeight="1"/>
    <row r="894" ht="20.45" customHeight="1"/>
    <row r="895" ht="20.45" customHeight="1"/>
    <row r="896" ht="20.45" customHeight="1"/>
    <row r="897" ht="20.45" customHeight="1"/>
    <row r="898" ht="20.45" customHeight="1"/>
    <row r="899" ht="20.45" customHeight="1"/>
    <row r="900" ht="20.45" customHeight="1"/>
  </sheetData>
  <sheetProtection insertColumns="0" insertRows="0" deleteColumns="0" deleteRows="0" autoFilter="0"/>
  <mergeCells count="42">
    <mergeCell ref="V5:W5"/>
    <mergeCell ref="V6:W6"/>
    <mergeCell ref="O5:S5"/>
    <mergeCell ref="X5:Y5"/>
    <mergeCell ref="B6:B7"/>
    <mergeCell ref="C6:C7"/>
    <mergeCell ref="D6:D7"/>
    <mergeCell ref="E6:E7"/>
    <mergeCell ref="F6:F7"/>
    <mergeCell ref="G6:G7"/>
    <mergeCell ref="H6:H7"/>
    <mergeCell ref="I6:J6"/>
    <mergeCell ref="P6:Q6"/>
    <mergeCell ref="R6:S6"/>
    <mergeCell ref="T6:T7"/>
    <mergeCell ref="X6:Y6"/>
    <mergeCell ref="L6:L7"/>
    <mergeCell ref="M6:M7"/>
    <mergeCell ref="N6:N7"/>
    <mergeCell ref="O6:O7"/>
    <mergeCell ref="B11:B14"/>
    <mergeCell ref="C11:C14"/>
    <mergeCell ref="D11:D14"/>
    <mergeCell ref="E11:E14"/>
    <mergeCell ref="B8:B10"/>
    <mergeCell ref="C8:C10"/>
    <mergeCell ref="D8:D10"/>
    <mergeCell ref="E8:E10"/>
    <mergeCell ref="K6:K7"/>
    <mergeCell ref="B16:B17"/>
    <mergeCell ref="C16:C17"/>
    <mergeCell ref="D16:D17"/>
    <mergeCell ref="E16:E17"/>
    <mergeCell ref="T19:T21"/>
    <mergeCell ref="P24:R24"/>
    <mergeCell ref="P25:R25"/>
    <mergeCell ref="B19:B21"/>
    <mergeCell ref="C19:C21"/>
    <mergeCell ref="D19:D21"/>
    <mergeCell ref="E19:E21"/>
    <mergeCell ref="F19:F21"/>
    <mergeCell ref="G19:G21"/>
  </mergeCells>
  <phoneticPr fontId="3"/>
  <dataValidations count="2">
    <dataValidation type="list" allowBlank="1" showInputMessage="1" showErrorMessage="1" sqref="M8:M21">
      <formula1>"新設,全面改修,一部更新,補修,除却"</formula1>
    </dataValidation>
    <dataValidation type="list" allowBlank="1" showInputMessage="1" showErrorMessage="1" sqref="N8:N21">
      <formula1>"所有,管理受託"</formula1>
    </dataValidation>
  </dataValidations>
  <pageMargins left="0.9055118110236221" right="0.9055118110236221" top="0.78740157480314965" bottom="0.78740157480314965" header="0.31496062992125984" footer="0.31496062992125984"/>
  <pageSetup paperSize="8" scale="61" fitToHeight="0" orientation="landscape" r:id="rId1"/>
  <headerFooter differentFirst="1"/>
  <rowBreaks count="1" manualBreakCount="1">
    <brk id="31"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selection activeCell="A3" sqref="A3"/>
    </sheetView>
  </sheetViews>
  <sheetFormatPr defaultRowHeight="13.5"/>
  <cols>
    <col min="1" max="1" width="10.5" bestFit="1" customWidth="1"/>
    <col min="5" max="5" width="15.125" customWidth="1"/>
    <col min="10" max="11" width="10.375" customWidth="1"/>
    <col min="12" max="12" width="8.125" customWidth="1"/>
    <col min="13" max="14" width="15.5" customWidth="1"/>
    <col min="15" max="15" width="10.375" customWidth="1"/>
  </cols>
  <sheetData>
    <row r="1" spans="1:16">
      <c r="G1">
        <v>2</v>
      </c>
      <c r="H1" s="97">
        <v>0.5</v>
      </c>
      <c r="L1" s="100" t="s">
        <v>82</v>
      </c>
      <c r="M1" s="101">
        <v>39173</v>
      </c>
      <c r="N1" s="102">
        <v>39172</v>
      </c>
      <c r="P1" t="s">
        <v>92</v>
      </c>
    </row>
    <row r="2" spans="1:16">
      <c r="E2" s="67"/>
      <c r="G2">
        <v>3</v>
      </c>
      <c r="H2" s="97">
        <v>0.5</v>
      </c>
      <c r="L2" s="103" t="s">
        <v>83</v>
      </c>
      <c r="M2" s="103" t="s">
        <v>84</v>
      </c>
      <c r="N2" s="104" t="s">
        <v>85</v>
      </c>
    </row>
    <row r="3" spans="1:16" ht="13.5" customHeight="1">
      <c r="A3" s="69">
        <v>43555</v>
      </c>
      <c r="C3" s="145" t="s">
        <v>154</v>
      </c>
      <c r="E3" s="70" t="s">
        <v>74</v>
      </c>
      <c r="G3">
        <v>4</v>
      </c>
      <c r="H3" s="97">
        <v>0.5</v>
      </c>
      <c r="L3" s="103"/>
      <c r="M3" s="103" t="s">
        <v>86</v>
      </c>
      <c r="N3" s="103" t="s">
        <v>88</v>
      </c>
    </row>
    <row r="4" spans="1:16" ht="13.5" customHeight="1">
      <c r="A4" s="69">
        <f t="shared" ref="A4:A7" si="0">IF(DAY(A3)=DAY(A3+365),A3+365,A3+366)</f>
        <v>43921</v>
      </c>
      <c r="C4" s="145" t="s">
        <v>155</v>
      </c>
      <c r="E4" s="70" t="s">
        <v>75</v>
      </c>
      <c r="G4">
        <v>5</v>
      </c>
      <c r="H4" s="97">
        <v>0.5</v>
      </c>
      <c r="L4" s="103"/>
      <c r="M4" s="103" t="s">
        <v>87</v>
      </c>
      <c r="N4" s="103" t="s">
        <v>87</v>
      </c>
    </row>
    <row r="5" spans="1:16" ht="13.5" customHeight="1">
      <c r="A5" s="69">
        <f t="shared" si="0"/>
        <v>44286</v>
      </c>
      <c r="C5" s="145" t="s">
        <v>156</v>
      </c>
      <c r="E5" s="70" t="s">
        <v>76</v>
      </c>
      <c r="G5">
        <v>6</v>
      </c>
      <c r="H5" s="97">
        <v>0.5</v>
      </c>
      <c r="L5" s="99">
        <v>2</v>
      </c>
      <c r="M5" s="98">
        <v>0.5</v>
      </c>
      <c r="N5" s="98">
        <v>0.5</v>
      </c>
    </row>
    <row r="6" spans="1:16" ht="13.5" customHeight="1">
      <c r="A6" s="69">
        <f t="shared" si="0"/>
        <v>44651</v>
      </c>
      <c r="E6" s="70" t="s">
        <v>77</v>
      </c>
      <c r="G6">
        <v>7</v>
      </c>
      <c r="H6" s="97">
        <v>0.5</v>
      </c>
      <c r="L6" s="99">
        <v>3</v>
      </c>
      <c r="M6" s="98">
        <v>0.33400000000000002</v>
      </c>
      <c r="N6" s="98">
        <v>0.33300000000000002</v>
      </c>
    </row>
    <row r="7" spans="1:16" ht="13.5" customHeight="1">
      <c r="A7" s="69">
        <f t="shared" si="0"/>
        <v>45016</v>
      </c>
      <c r="E7" s="70" t="s">
        <v>78</v>
      </c>
      <c r="H7" s="97">
        <v>0.5</v>
      </c>
      <c r="L7" s="99">
        <v>4</v>
      </c>
      <c r="M7" s="98">
        <v>0.25</v>
      </c>
      <c r="N7" s="98">
        <v>0.25</v>
      </c>
    </row>
    <row r="8" spans="1:16" ht="13.5" customHeight="1">
      <c r="A8" s="69">
        <f>IF(DAY(A7)=DAY(A7+365),A7+365,A7+366)</f>
        <v>45382</v>
      </c>
      <c r="E8" s="70" t="s">
        <v>79</v>
      </c>
      <c r="H8" s="97">
        <v>0.5</v>
      </c>
      <c r="L8" s="99">
        <v>5</v>
      </c>
      <c r="M8" s="98">
        <v>0.2</v>
      </c>
      <c r="N8" s="98">
        <v>0.2</v>
      </c>
    </row>
    <row r="9" spans="1:16" ht="13.5" customHeight="1">
      <c r="A9" s="69">
        <f t="shared" ref="A9:A61" si="1">IF(DAY(A8)=DAY(A8+365),A8+365,A8+366)</f>
        <v>45747</v>
      </c>
      <c r="E9" s="67"/>
      <c r="H9" s="97">
        <v>0.5</v>
      </c>
      <c r="L9" s="99">
        <v>6</v>
      </c>
      <c r="M9" s="98">
        <v>0.16700000000000001</v>
      </c>
      <c r="N9" s="98">
        <v>0.16600000000000001</v>
      </c>
    </row>
    <row r="10" spans="1:16" ht="13.5" customHeight="1">
      <c r="A10" s="69">
        <f t="shared" si="1"/>
        <v>46112</v>
      </c>
      <c r="E10" s="67"/>
      <c r="H10" s="97">
        <v>0.5</v>
      </c>
      <c r="L10" s="99">
        <v>7</v>
      </c>
      <c r="M10" s="98">
        <v>0.14299999999999999</v>
      </c>
      <c r="N10" s="98">
        <v>0.14199999999999999</v>
      </c>
    </row>
    <row r="11" spans="1:16" ht="13.5" customHeight="1">
      <c r="A11" s="69">
        <f t="shared" si="1"/>
        <v>46477</v>
      </c>
      <c r="H11" s="97">
        <v>0.5</v>
      </c>
      <c r="L11" s="99">
        <v>8</v>
      </c>
      <c r="M11" s="98">
        <v>0.125</v>
      </c>
      <c r="N11" s="98">
        <v>0.125</v>
      </c>
    </row>
    <row r="12" spans="1:16" ht="13.5" customHeight="1">
      <c r="A12" s="69">
        <f t="shared" si="1"/>
        <v>46843</v>
      </c>
      <c r="H12" s="97">
        <v>0.5</v>
      </c>
      <c r="L12" s="99">
        <v>9</v>
      </c>
      <c r="M12" s="98">
        <v>0.112</v>
      </c>
      <c r="N12" s="98">
        <v>0.111</v>
      </c>
    </row>
    <row r="13" spans="1:16" ht="13.5" customHeight="1">
      <c r="A13" s="69">
        <f t="shared" si="1"/>
        <v>47208</v>
      </c>
      <c r="H13" s="97">
        <v>0.5</v>
      </c>
      <c r="L13" s="99">
        <v>10</v>
      </c>
      <c r="M13" s="98">
        <v>0.1</v>
      </c>
      <c r="N13" s="98">
        <v>0.1</v>
      </c>
    </row>
    <row r="14" spans="1:16" ht="13.5" customHeight="1">
      <c r="A14" s="69">
        <f t="shared" si="1"/>
        <v>47573</v>
      </c>
      <c r="H14" s="97">
        <v>0.5</v>
      </c>
      <c r="L14" s="99">
        <v>11</v>
      </c>
      <c r="M14" s="98">
        <v>9.0999999999999998E-2</v>
      </c>
      <c r="N14" s="98">
        <v>0.09</v>
      </c>
    </row>
    <row r="15" spans="1:16" ht="13.5" customHeight="1">
      <c r="A15" s="69">
        <f t="shared" si="1"/>
        <v>47938</v>
      </c>
      <c r="L15" s="99">
        <v>12</v>
      </c>
      <c r="M15" s="98">
        <v>8.4000000000000005E-2</v>
      </c>
      <c r="N15" s="98">
        <v>8.3000000000000004E-2</v>
      </c>
    </row>
    <row r="16" spans="1:16" ht="13.5" customHeight="1">
      <c r="A16" s="69">
        <f t="shared" si="1"/>
        <v>48304</v>
      </c>
      <c r="L16" s="99">
        <v>13</v>
      </c>
      <c r="M16" s="98">
        <v>7.6999999999999999E-2</v>
      </c>
      <c r="N16" s="98">
        <v>7.5999999999999998E-2</v>
      </c>
    </row>
    <row r="17" spans="1:14" ht="13.5" customHeight="1">
      <c r="A17" s="69">
        <f t="shared" si="1"/>
        <v>48669</v>
      </c>
      <c r="L17" s="99">
        <v>14</v>
      </c>
      <c r="M17" s="98">
        <v>7.1999999999999995E-2</v>
      </c>
      <c r="N17" s="98">
        <v>7.0999999999999994E-2</v>
      </c>
    </row>
    <row r="18" spans="1:14" ht="13.5" customHeight="1">
      <c r="A18" s="69">
        <f t="shared" si="1"/>
        <v>49034</v>
      </c>
      <c r="L18" s="99">
        <v>15</v>
      </c>
      <c r="M18" s="98">
        <v>6.7000000000000004E-2</v>
      </c>
      <c r="N18" s="98">
        <v>6.6000000000000003E-2</v>
      </c>
    </row>
    <row r="19" spans="1:14" ht="13.5" customHeight="1">
      <c r="A19" s="69">
        <f t="shared" si="1"/>
        <v>49399</v>
      </c>
      <c r="L19" s="99">
        <v>16</v>
      </c>
      <c r="M19" s="98">
        <v>6.3E-2</v>
      </c>
      <c r="N19" s="98">
        <v>6.2E-2</v>
      </c>
    </row>
    <row r="20" spans="1:14" ht="13.5" customHeight="1">
      <c r="A20" s="69">
        <f t="shared" si="1"/>
        <v>49765</v>
      </c>
      <c r="L20" s="99">
        <v>17</v>
      </c>
      <c r="M20" s="98">
        <v>5.8999999999999997E-2</v>
      </c>
      <c r="N20" s="98">
        <v>5.8000000000000003E-2</v>
      </c>
    </row>
    <row r="21" spans="1:14" ht="13.5" customHeight="1">
      <c r="A21" s="69">
        <f t="shared" si="1"/>
        <v>50130</v>
      </c>
      <c r="D21" t="s">
        <v>73</v>
      </c>
      <c r="L21" s="99">
        <v>18</v>
      </c>
      <c r="M21" s="98">
        <v>5.6000000000000001E-2</v>
      </c>
      <c r="N21" s="98">
        <v>5.5E-2</v>
      </c>
    </row>
    <row r="22" spans="1:14" ht="13.5" customHeight="1">
      <c r="A22" s="69">
        <f t="shared" si="1"/>
        <v>50495</v>
      </c>
      <c r="C22" t="s">
        <v>100</v>
      </c>
      <c r="D22" s="110">
        <v>0.95</v>
      </c>
      <c r="E22" t="s">
        <v>101</v>
      </c>
      <c r="F22" t="s">
        <v>102</v>
      </c>
      <c r="G22" t="s">
        <v>103</v>
      </c>
      <c r="L22" s="99">
        <v>19</v>
      </c>
      <c r="M22" s="98">
        <v>5.2999999999999999E-2</v>
      </c>
      <c r="N22" s="98">
        <v>5.1999999999999998E-2</v>
      </c>
    </row>
    <row r="23" spans="1:14" ht="13.5" customHeight="1">
      <c r="A23" s="69">
        <f t="shared" si="1"/>
        <v>50860</v>
      </c>
      <c r="C23">
        <v>6</v>
      </c>
      <c r="D23">
        <v>100</v>
      </c>
      <c r="E23">
        <v>5</v>
      </c>
      <c r="F23">
        <f>C23+ROUNDUP((D23-C23)/E23,0)*E23</f>
        <v>101</v>
      </c>
      <c r="G23">
        <f>D23-C23-1</f>
        <v>93</v>
      </c>
      <c r="L23" s="99">
        <v>20</v>
      </c>
      <c r="M23" s="98">
        <v>0.05</v>
      </c>
      <c r="N23" s="98">
        <v>0.05</v>
      </c>
    </row>
    <row r="24" spans="1:14">
      <c r="A24" s="69">
        <f t="shared" si="1"/>
        <v>51226</v>
      </c>
      <c r="L24" s="99">
        <v>21</v>
      </c>
      <c r="M24" s="98">
        <v>4.8000000000000001E-2</v>
      </c>
      <c r="N24" s="98">
        <v>4.8000000000000001E-2</v>
      </c>
    </row>
    <row r="25" spans="1:14">
      <c r="A25" s="69">
        <f t="shared" si="1"/>
        <v>51591</v>
      </c>
      <c r="L25" s="99">
        <v>22</v>
      </c>
      <c r="M25" s="98">
        <v>4.5999999999999999E-2</v>
      </c>
      <c r="N25" s="98">
        <v>4.5999999999999999E-2</v>
      </c>
    </row>
    <row r="26" spans="1:14">
      <c r="A26" s="69">
        <f t="shared" si="1"/>
        <v>51956</v>
      </c>
      <c r="L26" s="99">
        <v>23</v>
      </c>
      <c r="M26" s="98">
        <v>4.3999999999999997E-2</v>
      </c>
      <c r="N26" s="98">
        <v>4.3999999999999997E-2</v>
      </c>
    </row>
    <row r="27" spans="1:14">
      <c r="A27" s="69">
        <f t="shared" si="1"/>
        <v>52321</v>
      </c>
      <c r="L27" s="99">
        <v>24</v>
      </c>
      <c r="M27" s="98">
        <v>4.2000000000000003E-2</v>
      </c>
      <c r="N27" s="98">
        <v>4.2000000000000003E-2</v>
      </c>
    </row>
    <row r="28" spans="1:14">
      <c r="A28" s="69">
        <f t="shared" si="1"/>
        <v>52687</v>
      </c>
      <c r="L28" s="99">
        <v>25</v>
      </c>
      <c r="M28" s="98">
        <v>0.04</v>
      </c>
      <c r="N28" s="98">
        <v>0.04</v>
      </c>
    </row>
    <row r="29" spans="1:14">
      <c r="A29" s="69">
        <f t="shared" si="1"/>
        <v>53052</v>
      </c>
      <c r="L29" s="99">
        <v>26</v>
      </c>
      <c r="M29" s="98">
        <v>3.9E-2</v>
      </c>
      <c r="N29" s="98">
        <v>3.9E-2</v>
      </c>
    </row>
    <row r="30" spans="1:14">
      <c r="A30" s="69">
        <f t="shared" si="1"/>
        <v>53417</v>
      </c>
      <c r="L30" s="99">
        <v>27</v>
      </c>
      <c r="M30" s="98">
        <v>3.7999999999999999E-2</v>
      </c>
      <c r="N30" s="98">
        <v>3.6999999999999998E-2</v>
      </c>
    </row>
    <row r="31" spans="1:14">
      <c r="A31" s="69">
        <f t="shared" si="1"/>
        <v>53782</v>
      </c>
      <c r="L31" s="99">
        <v>28</v>
      </c>
      <c r="M31" s="98">
        <v>3.5999999999999997E-2</v>
      </c>
      <c r="N31" s="98">
        <v>3.5999999999999997E-2</v>
      </c>
    </row>
    <row r="32" spans="1:14">
      <c r="A32" s="69">
        <f t="shared" si="1"/>
        <v>54148</v>
      </c>
      <c r="L32" s="99">
        <v>29</v>
      </c>
      <c r="M32" s="98">
        <v>3.5000000000000003E-2</v>
      </c>
      <c r="N32" s="98">
        <v>3.5000000000000003E-2</v>
      </c>
    </row>
    <row r="33" spans="1:14">
      <c r="A33" s="69">
        <f t="shared" si="1"/>
        <v>54513</v>
      </c>
      <c r="L33" s="99">
        <v>30</v>
      </c>
      <c r="M33" s="98">
        <v>3.4000000000000002E-2</v>
      </c>
      <c r="N33" s="98">
        <v>3.4000000000000002E-2</v>
      </c>
    </row>
    <row r="34" spans="1:14">
      <c r="A34" s="69">
        <f t="shared" si="1"/>
        <v>54878</v>
      </c>
      <c r="L34" s="99">
        <v>31</v>
      </c>
      <c r="M34" s="98">
        <v>3.3000000000000002E-2</v>
      </c>
      <c r="N34" s="98">
        <v>3.3000000000000002E-2</v>
      </c>
    </row>
    <row r="35" spans="1:14">
      <c r="A35" s="69">
        <f t="shared" si="1"/>
        <v>55243</v>
      </c>
      <c r="L35" s="99">
        <v>32</v>
      </c>
      <c r="M35" s="98">
        <v>3.2000000000000001E-2</v>
      </c>
      <c r="N35" s="98">
        <v>3.2000000000000001E-2</v>
      </c>
    </row>
    <row r="36" spans="1:14">
      <c r="A36" s="69">
        <f t="shared" si="1"/>
        <v>55609</v>
      </c>
      <c r="L36" s="99">
        <v>33</v>
      </c>
      <c r="M36" s="98">
        <v>3.1E-2</v>
      </c>
      <c r="N36" s="98">
        <v>3.1E-2</v>
      </c>
    </row>
    <row r="37" spans="1:14">
      <c r="A37" s="69">
        <f t="shared" si="1"/>
        <v>55974</v>
      </c>
      <c r="L37" s="99">
        <v>34</v>
      </c>
      <c r="M37" s="98">
        <v>0.03</v>
      </c>
      <c r="N37" s="98">
        <v>0.03</v>
      </c>
    </row>
    <row r="38" spans="1:14">
      <c r="A38" s="69">
        <f t="shared" si="1"/>
        <v>56339</v>
      </c>
      <c r="L38" s="99">
        <v>35</v>
      </c>
      <c r="M38" s="98">
        <v>2.9000000000000001E-2</v>
      </c>
      <c r="N38" s="98">
        <v>2.9000000000000001E-2</v>
      </c>
    </row>
    <row r="39" spans="1:14">
      <c r="A39" s="69">
        <f t="shared" si="1"/>
        <v>56704</v>
      </c>
      <c r="L39" s="99">
        <v>36</v>
      </c>
      <c r="M39" s="98">
        <v>2.8000000000000001E-2</v>
      </c>
      <c r="N39" s="98">
        <v>2.8000000000000001E-2</v>
      </c>
    </row>
    <row r="40" spans="1:14">
      <c r="A40" s="69">
        <f t="shared" si="1"/>
        <v>57070</v>
      </c>
      <c r="L40" s="99">
        <v>37</v>
      </c>
      <c r="M40" s="98">
        <v>2.8000000000000001E-2</v>
      </c>
      <c r="N40" s="98">
        <v>2.7E-2</v>
      </c>
    </row>
    <row r="41" spans="1:14">
      <c r="A41" s="69">
        <f t="shared" si="1"/>
        <v>57435</v>
      </c>
      <c r="L41" s="99">
        <v>38</v>
      </c>
      <c r="M41" s="98">
        <v>2.7E-2</v>
      </c>
      <c r="N41" s="98">
        <v>2.7E-2</v>
      </c>
    </row>
    <row r="42" spans="1:14">
      <c r="A42" s="69">
        <f t="shared" si="1"/>
        <v>57800</v>
      </c>
      <c r="L42" s="99">
        <v>39</v>
      </c>
      <c r="M42" s="98">
        <v>2.5999999999999999E-2</v>
      </c>
      <c r="N42" s="98">
        <v>2.5999999999999999E-2</v>
      </c>
    </row>
    <row r="43" spans="1:14">
      <c r="A43" s="69">
        <f t="shared" si="1"/>
        <v>58165</v>
      </c>
      <c r="L43" s="99">
        <v>40</v>
      </c>
      <c r="M43" s="98">
        <v>2.5000000000000001E-2</v>
      </c>
      <c r="N43" s="98">
        <v>2.5000000000000001E-2</v>
      </c>
    </row>
    <row r="44" spans="1:14">
      <c r="A44" s="69">
        <f t="shared" si="1"/>
        <v>58531</v>
      </c>
      <c r="L44" s="99">
        <v>41</v>
      </c>
      <c r="M44" s="98">
        <v>2.5000000000000001E-2</v>
      </c>
      <c r="N44" s="98">
        <v>2.5000000000000001E-2</v>
      </c>
    </row>
    <row r="45" spans="1:14">
      <c r="A45" s="69">
        <f t="shared" si="1"/>
        <v>58896</v>
      </c>
      <c r="L45" s="99">
        <v>42</v>
      </c>
      <c r="M45" s="98">
        <v>2.4E-2</v>
      </c>
      <c r="N45" s="98">
        <v>2.4E-2</v>
      </c>
    </row>
    <row r="46" spans="1:14">
      <c r="A46" s="69">
        <f t="shared" si="1"/>
        <v>59261</v>
      </c>
      <c r="L46" s="99">
        <v>43</v>
      </c>
      <c r="M46" s="98">
        <v>2.4E-2</v>
      </c>
      <c r="N46" s="98">
        <v>2.4E-2</v>
      </c>
    </row>
    <row r="47" spans="1:14">
      <c r="A47" s="69">
        <f t="shared" si="1"/>
        <v>59626</v>
      </c>
      <c r="L47" s="99">
        <v>44</v>
      </c>
      <c r="M47" s="98">
        <v>2.3E-2</v>
      </c>
      <c r="N47" s="98">
        <v>2.3E-2</v>
      </c>
    </row>
    <row r="48" spans="1:14">
      <c r="A48" s="69">
        <f t="shared" si="1"/>
        <v>59992</v>
      </c>
      <c r="L48" s="99">
        <v>45</v>
      </c>
      <c r="M48" s="98">
        <v>2.3E-2</v>
      </c>
      <c r="N48" s="98">
        <v>2.3E-2</v>
      </c>
    </row>
    <row r="49" spans="1:14">
      <c r="A49" s="69">
        <f t="shared" si="1"/>
        <v>60357</v>
      </c>
      <c r="L49" s="99">
        <v>46</v>
      </c>
      <c r="M49" s="98">
        <v>2.1999999999999999E-2</v>
      </c>
      <c r="N49" s="98">
        <v>2.1999999999999999E-2</v>
      </c>
    </row>
    <row r="50" spans="1:14">
      <c r="A50" s="69">
        <f t="shared" si="1"/>
        <v>60722</v>
      </c>
      <c r="L50" s="99">
        <v>47</v>
      </c>
      <c r="M50" s="98">
        <v>2.1999999999999999E-2</v>
      </c>
      <c r="N50" s="98">
        <v>2.1999999999999999E-2</v>
      </c>
    </row>
    <row r="51" spans="1:14">
      <c r="A51" s="69">
        <f t="shared" si="1"/>
        <v>61087</v>
      </c>
      <c r="L51" s="99">
        <v>48</v>
      </c>
      <c r="M51" s="98">
        <v>2.1000000000000001E-2</v>
      </c>
      <c r="N51" s="98">
        <v>2.1000000000000001E-2</v>
      </c>
    </row>
    <row r="52" spans="1:14">
      <c r="A52" s="69">
        <f t="shared" si="1"/>
        <v>61453</v>
      </c>
      <c r="L52" s="99">
        <v>49</v>
      </c>
      <c r="M52" s="98">
        <v>2.1000000000000001E-2</v>
      </c>
      <c r="N52" s="98">
        <v>2.1000000000000001E-2</v>
      </c>
    </row>
    <row r="53" spans="1:14">
      <c r="A53" s="69">
        <f t="shared" si="1"/>
        <v>61818</v>
      </c>
      <c r="L53" s="99">
        <v>50</v>
      </c>
      <c r="M53" s="98">
        <v>0.02</v>
      </c>
      <c r="N53" s="98">
        <v>0.02</v>
      </c>
    </row>
    <row r="54" spans="1:14">
      <c r="A54" s="69">
        <f t="shared" si="1"/>
        <v>62183</v>
      </c>
    </row>
    <row r="55" spans="1:14">
      <c r="A55" s="69">
        <f t="shared" si="1"/>
        <v>62548</v>
      </c>
    </row>
    <row r="56" spans="1:14">
      <c r="A56" s="69">
        <f t="shared" si="1"/>
        <v>62914</v>
      </c>
    </row>
    <row r="57" spans="1:14">
      <c r="A57" s="69">
        <f t="shared" si="1"/>
        <v>63279</v>
      </c>
    </row>
    <row r="58" spans="1:14">
      <c r="A58" s="69">
        <f t="shared" si="1"/>
        <v>63644</v>
      </c>
    </row>
    <row r="59" spans="1:14">
      <c r="A59" s="69">
        <f t="shared" si="1"/>
        <v>64009</v>
      </c>
    </row>
    <row r="60" spans="1:14">
      <c r="A60" s="69">
        <f t="shared" si="1"/>
        <v>64375</v>
      </c>
    </row>
    <row r="61" spans="1:14">
      <c r="A61" s="69">
        <f t="shared" si="1"/>
        <v>64740</v>
      </c>
    </row>
  </sheetData>
  <sheetProtection password="EFCF" sheet="1" objects="1" scenarios="1"/>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45"/>
  <sheetViews>
    <sheetView workbookViewId="0"/>
  </sheetViews>
  <sheetFormatPr defaultRowHeight="16.5"/>
  <cols>
    <col min="1" max="1" width="4.125" customWidth="1"/>
    <col min="2" max="2" width="13.875" customWidth="1"/>
    <col min="3" max="3" width="31.625" customWidth="1"/>
    <col min="4" max="4" width="19.125" customWidth="1"/>
    <col min="5" max="5" width="0.875" customWidth="1"/>
    <col min="6" max="6" width="16.5" style="140" customWidth="1"/>
    <col min="7" max="7" width="43.5" style="142" customWidth="1"/>
  </cols>
  <sheetData>
    <row r="1" spans="1:7" ht="17.25" thickBot="1">
      <c r="A1" s="141"/>
      <c r="B1" s="141"/>
      <c r="C1" s="142"/>
      <c r="D1" s="141" t="s">
        <v>148</v>
      </c>
      <c r="F1" s="182" t="s">
        <v>608</v>
      </c>
    </row>
    <row r="2" spans="1:7" ht="21.75" customHeight="1" thickBot="1">
      <c r="A2" s="333" t="s">
        <v>149</v>
      </c>
      <c r="B2" s="334"/>
      <c r="C2" s="335"/>
      <c r="D2" s="143" t="s">
        <v>150</v>
      </c>
      <c r="F2" s="176" t="s">
        <v>609</v>
      </c>
    </row>
    <row r="3" spans="1:7" hidden="1">
      <c r="A3" s="144"/>
      <c r="B3" s="145"/>
      <c r="C3" s="146"/>
      <c r="D3" s="147"/>
    </row>
    <row r="4" spans="1:7" hidden="1">
      <c r="A4" s="144"/>
      <c r="B4" s="145"/>
      <c r="C4" s="146"/>
      <c r="D4" s="147"/>
    </row>
    <row r="5" spans="1:7" hidden="1">
      <c r="A5" s="144"/>
      <c r="B5" s="145"/>
      <c r="C5" s="146"/>
      <c r="D5" s="147"/>
      <c r="F5" s="175"/>
    </row>
    <row r="6" spans="1:7" hidden="1">
      <c r="A6" s="144"/>
      <c r="B6" s="145"/>
      <c r="C6" s="146"/>
      <c r="D6" s="147"/>
    </row>
    <row r="7" spans="1:7" hidden="1">
      <c r="A7" s="144"/>
      <c r="B7" s="145"/>
      <c r="C7" s="146"/>
      <c r="D7" s="147"/>
    </row>
    <row r="8" spans="1:7" hidden="1">
      <c r="A8" s="144"/>
      <c r="B8" s="145"/>
      <c r="C8" s="146"/>
      <c r="D8" s="147"/>
    </row>
    <row r="9" spans="1:7" ht="18.75" hidden="1" customHeight="1">
      <c r="A9" s="144"/>
      <c r="B9" s="145"/>
      <c r="C9" s="146"/>
      <c r="D9" s="147"/>
    </row>
    <row r="10" spans="1:7" hidden="1">
      <c r="A10" s="144"/>
      <c r="B10" s="145"/>
      <c r="C10" s="146"/>
      <c r="D10" s="147"/>
    </row>
    <row r="11" spans="1:7" ht="21" hidden="1" customHeight="1">
      <c r="A11" s="144"/>
      <c r="B11" s="145"/>
      <c r="C11" s="146"/>
      <c r="D11" s="147"/>
      <c r="F11" s="177"/>
      <c r="G11" s="172"/>
    </row>
    <row r="12" spans="1:7" ht="18.75" hidden="1" customHeight="1">
      <c r="A12" s="144"/>
      <c r="B12" s="145"/>
      <c r="C12" s="146"/>
      <c r="D12" s="147"/>
      <c r="F12" s="176"/>
      <c r="G12" s="172"/>
    </row>
    <row r="13" spans="1:7" hidden="1">
      <c r="A13" s="144"/>
      <c r="B13" s="145"/>
      <c r="C13" s="146"/>
      <c r="D13" s="147"/>
      <c r="F13" s="176"/>
      <c r="G13" s="172"/>
    </row>
    <row r="14" spans="1:7" hidden="1">
      <c r="A14" s="144"/>
      <c r="B14" s="145"/>
      <c r="C14" s="146"/>
      <c r="D14" s="147"/>
      <c r="G14" s="172"/>
    </row>
    <row r="15" spans="1:7" hidden="1">
      <c r="A15" s="144"/>
      <c r="B15" s="145"/>
      <c r="C15" s="146"/>
      <c r="D15" s="147"/>
      <c r="G15" s="172"/>
    </row>
    <row r="16" spans="1:7" hidden="1">
      <c r="A16" s="144"/>
      <c r="B16" s="145"/>
      <c r="C16" s="146"/>
      <c r="D16" s="147"/>
      <c r="G16" s="172"/>
    </row>
    <row r="17" spans="1:7" ht="18.75" hidden="1" customHeight="1">
      <c r="A17" s="144"/>
      <c r="B17" s="145"/>
      <c r="C17" s="146"/>
      <c r="D17" s="147"/>
      <c r="G17" s="172"/>
    </row>
    <row r="18" spans="1:7" hidden="1">
      <c r="A18" s="144"/>
      <c r="B18" s="145"/>
      <c r="C18" s="146"/>
      <c r="D18" s="147"/>
      <c r="G18" s="172"/>
    </row>
    <row r="19" spans="1:7" ht="18.75" hidden="1" customHeight="1">
      <c r="A19" s="144"/>
      <c r="B19" s="145"/>
      <c r="C19" s="146"/>
      <c r="D19" s="147"/>
      <c r="G19" s="172"/>
    </row>
    <row r="20" spans="1:7" hidden="1">
      <c r="A20" s="144"/>
      <c r="B20" s="145"/>
      <c r="C20" s="146"/>
      <c r="D20" s="147"/>
      <c r="G20" s="172"/>
    </row>
    <row r="21" spans="1:7" hidden="1">
      <c r="A21" s="144"/>
      <c r="B21" s="145"/>
      <c r="C21" s="146"/>
      <c r="D21" s="147"/>
      <c r="G21" s="172"/>
    </row>
    <row r="22" spans="1:7" hidden="1">
      <c r="A22" s="144"/>
      <c r="B22" s="145"/>
      <c r="C22" s="146"/>
      <c r="D22" s="147"/>
      <c r="G22" s="172"/>
    </row>
    <row r="23" spans="1:7" hidden="1">
      <c r="A23" s="144"/>
      <c r="B23" s="145"/>
      <c r="C23" s="146"/>
      <c r="D23" s="147"/>
    </row>
    <row r="24" spans="1:7" hidden="1">
      <c r="A24" s="144"/>
      <c r="B24" s="145"/>
      <c r="C24" s="146"/>
      <c r="D24" s="147"/>
    </row>
    <row r="25" spans="1:7" hidden="1">
      <c r="A25" s="144"/>
      <c r="B25" s="145"/>
      <c r="C25" s="146"/>
      <c r="D25" s="147"/>
    </row>
    <row r="26" spans="1:7" hidden="1">
      <c r="A26" s="144"/>
      <c r="B26" s="145"/>
      <c r="C26" s="146"/>
      <c r="D26" s="147"/>
    </row>
    <row r="27" spans="1:7">
      <c r="A27" s="144"/>
      <c r="B27" s="145" t="s">
        <v>621</v>
      </c>
      <c r="C27" s="146" t="s">
        <v>604</v>
      </c>
      <c r="D27" s="147">
        <f>SUMIF(台帳!F$6:F$97,"="&amp;C27,台帳!P$6:P$97)</f>
        <v>0</v>
      </c>
      <c r="F27" s="176"/>
    </row>
    <row r="28" spans="1:7">
      <c r="A28" s="144"/>
      <c r="B28" s="145" t="s">
        <v>621</v>
      </c>
      <c r="C28" s="146" t="s">
        <v>616</v>
      </c>
      <c r="D28" s="147">
        <f>SUMIF(台帳!F$6:F$97,"="&amp;C28,台帳!P$6:P$97)</f>
        <v>0</v>
      </c>
      <c r="F28" s="176">
        <v>1</v>
      </c>
    </row>
    <row r="29" spans="1:7">
      <c r="A29" s="144"/>
      <c r="B29" s="145" t="s">
        <v>156</v>
      </c>
      <c r="C29" s="146" t="s">
        <v>617</v>
      </c>
      <c r="D29" s="147">
        <f>SUMIF(台帳!F$6:F$97,"="&amp;C29,台帳!P$6:P$97)</f>
        <v>0</v>
      </c>
      <c r="F29" s="176">
        <v>1</v>
      </c>
    </row>
    <row r="30" spans="1:7">
      <c r="A30" s="144"/>
      <c r="B30" s="145" t="s">
        <v>156</v>
      </c>
      <c r="C30" s="146" t="s">
        <v>618</v>
      </c>
      <c r="D30" s="147">
        <f>SUMIF(台帳!F$6:F$97,"="&amp;C30,台帳!P$6:P$97)</f>
        <v>0</v>
      </c>
      <c r="F30" s="176">
        <v>1</v>
      </c>
    </row>
    <row r="31" spans="1:7">
      <c r="A31" s="144"/>
      <c r="B31" s="145" t="s">
        <v>156</v>
      </c>
      <c r="C31" s="146" t="s">
        <v>619</v>
      </c>
      <c r="D31" s="147">
        <f>SUMIF(台帳!F$6:F$97,"="&amp;C31,台帳!P$6:P$97)</f>
        <v>0</v>
      </c>
      <c r="F31" s="176">
        <v>1</v>
      </c>
    </row>
    <row r="32" spans="1:7">
      <c r="A32" s="144"/>
      <c r="B32" s="145" t="s">
        <v>156</v>
      </c>
      <c r="C32" s="146" t="s">
        <v>620</v>
      </c>
      <c r="D32" s="147">
        <f>SUMIF(台帳!F$6:F$97,"="&amp;C32,台帳!P$6:P$97)</f>
        <v>0</v>
      </c>
      <c r="F32" s="176">
        <v>1</v>
      </c>
    </row>
    <row r="33" spans="1:7" ht="21" customHeight="1">
      <c r="A33" s="144"/>
      <c r="B33" s="145" t="s">
        <v>155</v>
      </c>
      <c r="C33" s="146" t="s">
        <v>613</v>
      </c>
      <c r="D33" s="147">
        <f>SUMIF(台帳!F$6:F$97,"="&amp;C33,台帳!P$6:P$97)</f>
        <v>0</v>
      </c>
      <c r="F33" s="177"/>
      <c r="G33" s="172"/>
    </row>
    <row r="34" spans="1:7" ht="18.75" customHeight="1">
      <c r="A34" s="144"/>
      <c r="B34" s="145" t="s">
        <v>155</v>
      </c>
      <c r="C34" s="146" t="s">
        <v>614</v>
      </c>
      <c r="D34" s="147">
        <f>SUMIF(台帳!F$6:F$97,"="&amp;C34,台帳!P$6:P$97)</f>
        <v>0</v>
      </c>
      <c r="F34" s="176">
        <v>1</v>
      </c>
      <c r="G34" s="172"/>
    </row>
    <row r="35" spans="1:7">
      <c r="A35" s="144"/>
      <c r="B35" s="145" t="s">
        <v>155</v>
      </c>
      <c r="C35" s="146" t="s">
        <v>615</v>
      </c>
      <c r="D35" s="147">
        <f>SUMIF(台帳!F$6:F$97,"="&amp;C35,台帳!P$6:P$97)</f>
        <v>0</v>
      </c>
      <c r="F35" s="176">
        <v>1</v>
      </c>
      <c r="G35" s="172"/>
    </row>
    <row r="36" spans="1:7" ht="17.25" thickBot="1">
      <c r="A36" s="198"/>
      <c r="B36" s="199" t="s">
        <v>154</v>
      </c>
      <c r="C36" s="200" t="s">
        <v>626</v>
      </c>
      <c r="D36" s="201">
        <f>SUMIF(台帳!F$6:F$97,"="&amp;C36,台帳!P$6:P$97)</f>
        <v>0</v>
      </c>
      <c r="F36" s="175"/>
    </row>
    <row r="37" spans="1:7" hidden="1">
      <c r="A37" s="144"/>
      <c r="B37" s="145"/>
      <c r="C37" s="146"/>
      <c r="D37" s="147"/>
    </row>
    <row r="38" spans="1:7" hidden="1">
      <c r="A38" s="144"/>
      <c r="B38" s="145"/>
      <c r="C38" s="146"/>
      <c r="D38" s="147"/>
    </row>
    <row r="39" spans="1:7" hidden="1">
      <c r="A39" s="144"/>
      <c r="B39" s="145"/>
      <c r="C39" s="146"/>
      <c r="D39" s="147"/>
    </row>
    <row r="40" spans="1:7" hidden="1">
      <c r="A40" s="144"/>
      <c r="B40" s="145"/>
      <c r="C40" s="146"/>
      <c r="D40" s="147"/>
    </row>
    <row r="41" spans="1:7" hidden="1">
      <c r="A41" s="144"/>
      <c r="B41" s="145"/>
      <c r="C41" s="146"/>
      <c r="D41" s="147"/>
    </row>
    <row r="42" spans="1:7" ht="17.25" hidden="1" thickBot="1">
      <c r="A42" s="149"/>
      <c r="B42" s="150"/>
      <c r="C42" s="151"/>
      <c r="D42" s="148"/>
    </row>
    <row r="43" spans="1:7">
      <c r="B43" s="67"/>
      <c r="D43" s="181"/>
    </row>
    <row r="44" spans="1:7">
      <c r="B44" s="67"/>
    </row>
    <row r="45" spans="1:7">
      <c r="B45" s="67"/>
    </row>
  </sheetData>
  <sheetProtection password="EFCF" sheet="1" objects="1" scenarios="1"/>
  <mergeCells count="1">
    <mergeCell ref="A2:C2"/>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513"/>
  <sheetViews>
    <sheetView showGridLines="0" zoomScale="70" zoomScaleNormal="70" workbookViewId="0">
      <selection sqref="A1:F1"/>
    </sheetView>
  </sheetViews>
  <sheetFormatPr defaultColWidth="3.625" defaultRowHeight="16.5"/>
  <cols>
    <col min="1" max="1" width="26.75" style="156" customWidth="1"/>
    <col min="2" max="2" width="4.625" style="156" customWidth="1"/>
    <col min="3" max="4" width="3.75" style="156" customWidth="1"/>
    <col min="5" max="5" width="62" style="156" customWidth="1"/>
    <col min="6" max="6" width="11.75" style="156" customWidth="1"/>
    <col min="7" max="7" width="3.625" style="156" customWidth="1"/>
    <col min="8" max="256" width="3.625" style="156"/>
    <col min="257" max="257" width="26.75" style="156" customWidth="1"/>
    <col min="258" max="258" width="4.625" style="156" customWidth="1"/>
    <col min="259" max="260" width="3.75" style="156" customWidth="1"/>
    <col min="261" max="261" width="62" style="156" customWidth="1"/>
    <col min="262" max="262" width="11.75" style="156" customWidth="1"/>
    <col min="263" max="263" width="3.625" style="156" customWidth="1"/>
    <col min="264" max="512" width="3.625" style="156"/>
    <col min="513" max="513" width="26.75" style="156" customWidth="1"/>
    <col min="514" max="514" width="4.625" style="156" customWidth="1"/>
    <col min="515" max="516" width="3.75" style="156" customWidth="1"/>
    <col min="517" max="517" width="62" style="156" customWidth="1"/>
    <col min="518" max="518" width="11.75" style="156" customWidth="1"/>
    <col min="519" max="519" width="3.625" style="156" customWidth="1"/>
    <col min="520" max="768" width="3.625" style="156"/>
    <col min="769" max="769" width="26.75" style="156" customWidth="1"/>
    <col min="770" max="770" width="4.625" style="156" customWidth="1"/>
    <col min="771" max="772" width="3.75" style="156" customWidth="1"/>
    <col min="773" max="773" width="62" style="156" customWidth="1"/>
    <col min="774" max="774" width="11.75" style="156" customWidth="1"/>
    <col min="775" max="775" width="3.625" style="156" customWidth="1"/>
    <col min="776" max="1024" width="3.625" style="156"/>
    <col min="1025" max="1025" width="26.75" style="156" customWidth="1"/>
    <col min="1026" max="1026" width="4.625" style="156" customWidth="1"/>
    <col min="1027" max="1028" width="3.75" style="156" customWidth="1"/>
    <col min="1029" max="1029" width="62" style="156" customWidth="1"/>
    <col min="1030" max="1030" width="11.75" style="156" customWidth="1"/>
    <col min="1031" max="1031" width="3.625" style="156" customWidth="1"/>
    <col min="1032" max="1280" width="3.625" style="156"/>
    <col min="1281" max="1281" width="26.75" style="156" customWidth="1"/>
    <col min="1282" max="1282" width="4.625" style="156" customWidth="1"/>
    <col min="1283" max="1284" width="3.75" style="156" customWidth="1"/>
    <col min="1285" max="1285" width="62" style="156" customWidth="1"/>
    <col min="1286" max="1286" width="11.75" style="156" customWidth="1"/>
    <col min="1287" max="1287" width="3.625" style="156" customWidth="1"/>
    <col min="1288" max="1536" width="3.625" style="156"/>
    <col min="1537" max="1537" width="26.75" style="156" customWidth="1"/>
    <col min="1538" max="1538" width="4.625" style="156" customWidth="1"/>
    <col min="1539" max="1540" width="3.75" style="156" customWidth="1"/>
    <col min="1541" max="1541" width="62" style="156" customWidth="1"/>
    <col min="1542" max="1542" width="11.75" style="156" customWidth="1"/>
    <col min="1543" max="1543" width="3.625" style="156" customWidth="1"/>
    <col min="1544" max="1792" width="3.625" style="156"/>
    <col min="1793" max="1793" width="26.75" style="156" customWidth="1"/>
    <col min="1794" max="1794" width="4.625" style="156" customWidth="1"/>
    <col min="1795" max="1796" width="3.75" style="156" customWidth="1"/>
    <col min="1797" max="1797" width="62" style="156" customWidth="1"/>
    <col min="1798" max="1798" width="11.75" style="156" customWidth="1"/>
    <col min="1799" max="1799" width="3.625" style="156" customWidth="1"/>
    <col min="1800" max="2048" width="3.625" style="156"/>
    <col min="2049" max="2049" width="26.75" style="156" customWidth="1"/>
    <col min="2050" max="2050" width="4.625" style="156" customWidth="1"/>
    <col min="2051" max="2052" width="3.75" style="156" customWidth="1"/>
    <col min="2053" max="2053" width="62" style="156" customWidth="1"/>
    <col min="2054" max="2054" width="11.75" style="156" customWidth="1"/>
    <col min="2055" max="2055" width="3.625" style="156" customWidth="1"/>
    <col min="2056" max="2304" width="3.625" style="156"/>
    <col min="2305" max="2305" width="26.75" style="156" customWidth="1"/>
    <col min="2306" max="2306" width="4.625" style="156" customWidth="1"/>
    <col min="2307" max="2308" width="3.75" style="156" customWidth="1"/>
    <col min="2309" max="2309" width="62" style="156" customWidth="1"/>
    <col min="2310" max="2310" width="11.75" style="156" customWidth="1"/>
    <col min="2311" max="2311" width="3.625" style="156" customWidth="1"/>
    <col min="2312" max="2560" width="3.625" style="156"/>
    <col min="2561" max="2561" width="26.75" style="156" customWidth="1"/>
    <col min="2562" max="2562" width="4.625" style="156" customWidth="1"/>
    <col min="2563" max="2564" width="3.75" style="156" customWidth="1"/>
    <col min="2565" max="2565" width="62" style="156" customWidth="1"/>
    <col min="2566" max="2566" width="11.75" style="156" customWidth="1"/>
    <col min="2567" max="2567" width="3.625" style="156" customWidth="1"/>
    <col min="2568" max="2816" width="3.625" style="156"/>
    <col min="2817" max="2817" width="26.75" style="156" customWidth="1"/>
    <col min="2818" max="2818" width="4.625" style="156" customWidth="1"/>
    <col min="2819" max="2820" width="3.75" style="156" customWidth="1"/>
    <col min="2821" max="2821" width="62" style="156" customWidth="1"/>
    <col min="2822" max="2822" width="11.75" style="156" customWidth="1"/>
    <col min="2823" max="2823" width="3.625" style="156" customWidth="1"/>
    <col min="2824" max="3072" width="3.625" style="156"/>
    <col min="3073" max="3073" width="26.75" style="156" customWidth="1"/>
    <col min="3074" max="3074" width="4.625" style="156" customWidth="1"/>
    <col min="3075" max="3076" width="3.75" style="156" customWidth="1"/>
    <col min="3077" max="3077" width="62" style="156" customWidth="1"/>
    <col min="3078" max="3078" width="11.75" style="156" customWidth="1"/>
    <col min="3079" max="3079" width="3.625" style="156" customWidth="1"/>
    <col min="3080" max="3328" width="3.625" style="156"/>
    <col min="3329" max="3329" width="26.75" style="156" customWidth="1"/>
    <col min="3330" max="3330" width="4.625" style="156" customWidth="1"/>
    <col min="3331" max="3332" width="3.75" style="156" customWidth="1"/>
    <col min="3333" max="3333" width="62" style="156" customWidth="1"/>
    <col min="3334" max="3334" width="11.75" style="156" customWidth="1"/>
    <col min="3335" max="3335" width="3.625" style="156" customWidth="1"/>
    <col min="3336" max="3584" width="3.625" style="156"/>
    <col min="3585" max="3585" width="26.75" style="156" customWidth="1"/>
    <col min="3586" max="3586" width="4.625" style="156" customWidth="1"/>
    <col min="3587" max="3588" width="3.75" style="156" customWidth="1"/>
    <col min="3589" max="3589" width="62" style="156" customWidth="1"/>
    <col min="3590" max="3590" width="11.75" style="156" customWidth="1"/>
    <col min="3591" max="3591" width="3.625" style="156" customWidth="1"/>
    <col min="3592" max="3840" width="3.625" style="156"/>
    <col min="3841" max="3841" width="26.75" style="156" customWidth="1"/>
    <col min="3842" max="3842" width="4.625" style="156" customWidth="1"/>
    <col min="3843" max="3844" width="3.75" style="156" customWidth="1"/>
    <col min="3845" max="3845" width="62" style="156" customWidth="1"/>
    <col min="3846" max="3846" width="11.75" style="156" customWidth="1"/>
    <col min="3847" max="3847" width="3.625" style="156" customWidth="1"/>
    <col min="3848" max="4096" width="3.625" style="156"/>
    <col min="4097" max="4097" width="26.75" style="156" customWidth="1"/>
    <col min="4098" max="4098" width="4.625" style="156" customWidth="1"/>
    <col min="4099" max="4100" width="3.75" style="156" customWidth="1"/>
    <col min="4101" max="4101" width="62" style="156" customWidth="1"/>
    <col min="4102" max="4102" width="11.75" style="156" customWidth="1"/>
    <col min="4103" max="4103" width="3.625" style="156" customWidth="1"/>
    <col min="4104" max="4352" width="3.625" style="156"/>
    <col min="4353" max="4353" width="26.75" style="156" customWidth="1"/>
    <col min="4354" max="4354" width="4.625" style="156" customWidth="1"/>
    <col min="4355" max="4356" width="3.75" style="156" customWidth="1"/>
    <col min="4357" max="4357" width="62" style="156" customWidth="1"/>
    <col min="4358" max="4358" width="11.75" style="156" customWidth="1"/>
    <col min="4359" max="4359" width="3.625" style="156" customWidth="1"/>
    <col min="4360" max="4608" width="3.625" style="156"/>
    <col min="4609" max="4609" width="26.75" style="156" customWidth="1"/>
    <col min="4610" max="4610" width="4.625" style="156" customWidth="1"/>
    <col min="4611" max="4612" width="3.75" style="156" customWidth="1"/>
    <col min="4613" max="4613" width="62" style="156" customWidth="1"/>
    <col min="4614" max="4614" width="11.75" style="156" customWidth="1"/>
    <col min="4615" max="4615" width="3.625" style="156" customWidth="1"/>
    <col min="4616" max="4864" width="3.625" style="156"/>
    <col min="4865" max="4865" width="26.75" style="156" customWidth="1"/>
    <col min="4866" max="4866" width="4.625" style="156" customWidth="1"/>
    <col min="4867" max="4868" width="3.75" style="156" customWidth="1"/>
    <col min="4869" max="4869" width="62" style="156" customWidth="1"/>
    <col min="4870" max="4870" width="11.75" style="156" customWidth="1"/>
    <col min="4871" max="4871" width="3.625" style="156" customWidth="1"/>
    <col min="4872" max="5120" width="3.625" style="156"/>
    <col min="5121" max="5121" width="26.75" style="156" customWidth="1"/>
    <col min="5122" max="5122" width="4.625" style="156" customWidth="1"/>
    <col min="5123" max="5124" width="3.75" style="156" customWidth="1"/>
    <col min="5125" max="5125" width="62" style="156" customWidth="1"/>
    <col min="5126" max="5126" width="11.75" style="156" customWidth="1"/>
    <col min="5127" max="5127" width="3.625" style="156" customWidth="1"/>
    <col min="5128" max="5376" width="3.625" style="156"/>
    <col min="5377" max="5377" width="26.75" style="156" customWidth="1"/>
    <col min="5378" max="5378" width="4.625" style="156" customWidth="1"/>
    <col min="5379" max="5380" width="3.75" style="156" customWidth="1"/>
    <col min="5381" max="5381" width="62" style="156" customWidth="1"/>
    <col min="5382" max="5382" width="11.75" style="156" customWidth="1"/>
    <col min="5383" max="5383" width="3.625" style="156" customWidth="1"/>
    <col min="5384" max="5632" width="3.625" style="156"/>
    <col min="5633" max="5633" width="26.75" style="156" customWidth="1"/>
    <col min="5634" max="5634" width="4.625" style="156" customWidth="1"/>
    <col min="5635" max="5636" width="3.75" style="156" customWidth="1"/>
    <col min="5637" max="5637" width="62" style="156" customWidth="1"/>
    <col min="5638" max="5638" width="11.75" style="156" customWidth="1"/>
    <col min="5639" max="5639" width="3.625" style="156" customWidth="1"/>
    <col min="5640" max="5888" width="3.625" style="156"/>
    <col min="5889" max="5889" width="26.75" style="156" customWidth="1"/>
    <col min="5890" max="5890" width="4.625" style="156" customWidth="1"/>
    <col min="5891" max="5892" width="3.75" style="156" customWidth="1"/>
    <col min="5893" max="5893" width="62" style="156" customWidth="1"/>
    <col min="5894" max="5894" width="11.75" style="156" customWidth="1"/>
    <col min="5895" max="5895" width="3.625" style="156" customWidth="1"/>
    <col min="5896" max="6144" width="3.625" style="156"/>
    <col min="6145" max="6145" width="26.75" style="156" customWidth="1"/>
    <col min="6146" max="6146" width="4.625" style="156" customWidth="1"/>
    <col min="6147" max="6148" width="3.75" style="156" customWidth="1"/>
    <col min="6149" max="6149" width="62" style="156" customWidth="1"/>
    <col min="6150" max="6150" width="11.75" style="156" customWidth="1"/>
    <col min="6151" max="6151" width="3.625" style="156" customWidth="1"/>
    <col min="6152" max="6400" width="3.625" style="156"/>
    <col min="6401" max="6401" width="26.75" style="156" customWidth="1"/>
    <col min="6402" max="6402" width="4.625" style="156" customWidth="1"/>
    <col min="6403" max="6404" width="3.75" style="156" customWidth="1"/>
    <col min="6405" max="6405" width="62" style="156" customWidth="1"/>
    <col min="6406" max="6406" width="11.75" style="156" customWidth="1"/>
    <col min="6407" max="6407" width="3.625" style="156" customWidth="1"/>
    <col min="6408" max="6656" width="3.625" style="156"/>
    <col min="6657" max="6657" width="26.75" style="156" customWidth="1"/>
    <col min="6658" max="6658" width="4.625" style="156" customWidth="1"/>
    <col min="6659" max="6660" width="3.75" style="156" customWidth="1"/>
    <col min="6661" max="6661" width="62" style="156" customWidth="1"/>
    <col min="6662" max="6662" width="11.75" style="156" customWidth="1"/>
    <col min="6663" max="6663" width="3.625" style="156" customWidth="1"/>
    <col min="6664" max="6912" width="3.625" style="156"/>
    <col min="6913" max="6913" width="26.75" style="156" customWidth="1"/>
    <col min="6914" max="6914" width="4.625" style="156" customWidth="1"/>
    <col min="6915" max="6916" width="3.75" style="156" customWidth="1"/>
    <col min="6917" max="6917" width="62" style="156" customWidth="1"/>
    <col min="6918" max="6918" width="11.75" style="156" customWidth="1"/>
    <col min="6919" max="6919" width="3.625" style="156" customWidth="1"/>
    <col min="6920" max="7168" width="3.625" style="156"/>
    <col min="7169" max="7169" width="26.75" style="156" customWidth="1"/>
    <col min="7170" max="7170" width="4.625" style="156" customWidth="1"/>
    <col min="7171" max="7172" width="3.75" style="156" customWidth="1"/>
    <col min="7173" max="7173" width="62" style="156" customWidth="1"/>
    <col min="7174" max="7174" width="11.75" style="156" customWidth="1"/>
    <col min="7175" max="7175" width="3.625" style="156" customWidth="1"/>
    <col min="7176" max="7424" width="3.625" style="156"/>
    <col min="7425" max="7425" width="26.75" style="156" customWidth="1"/>
    <col min="7426" max="7426" width="4.625" style="156" customWidth="1"/>
    <col min="7427" max="7428" width="3.75" style="156" customWidth="1"/>
    <col min="7429" max="7429" width="62" style="156" customWidth="1"/>
    <col min="7430" max="7430" width="11.75" style="156" customWidth="1"/>
    <col min="7431" max="7431" width="3.625" style="156" customWidth="1"/>
    <col min="7432" max="7680" width="3.625" style="156"/>
    <col min="7681" max="7681" width="26.75" style="156" customWidth="1"/>
    <col min="7682" max="7682" width="4.625" style="156" customWidth="1"/>
    <col min="7683" max="7684" width="3.75" style="156" customWidth="1"/>
    <col min="7685" max="7685" width="62" style="156" customWidth="1"/>
    <col min="7686" max="7686" width="11.75" style="156" customWidth="1"/>
    <col min="7687" max="7687" width="3.625" style="156" customWidth="1"/>
    <col min="7688" max="7936" width="3.625" style="156"/>
    <col min="7937" max="7937" width="26.75" style="156" customWidth="1"/>
    <col min="7938" max="7938" width="4.625" style="156" customWidth="1"/>
    <col min="7939" max="7940" width="3.75" style="156" customWidth="1"/>
    <col min="7941" max="7941" width="62" style="156" customWidth="1"/>
    <col min="7942" max="7942" width="11.75" style="156" customWidth="1"/>
    <col min="7943" max="7943" width="3.625" style="156" customWidth="1"/>
    <col min="7944" max="8192" width="3.625" style="156"/>
    <col min="8193" max="8193" width="26.75" style="156" customWidth="1"/>
    <col min="8194" max="8194" width="4.625" style="156" customWidth="1"/>
    <col min="8195" max="8196" width="3.75" style="156" customWidth="1"/>
    <col min="8197" max="8197" width="62" style="156" customWidth="1"/>
    <col min="8198" max="8198" width="11.75" style="156" customWidth="1"/>
    <col min="8199" max="8199" width="3.625" style="156" customWidth="1"/>
    <col min="8200" max="8448" width="3.625" style="156"/>
    <col min="8449" max="8449" width="26.75" style="156" customWidth="1"/>
    <col min="8450" max="8450" width="4.625" style="156" customWidth="1"/>
    <col min="8451" max="8452" width="3.75" style="156" customWidth="1"/>
    <col min="8453" max="8453" width="62" style="156" customWidth="1"/>
    <col min="8454" max="8454" width="11.75" style="156" customWidth="1"/>
    <col min="8455" max="8455" width="3.625" style="156" customWidth="1"/>
    <col min="8456" max="8704" width="3.625" style="156"/>
    <col min="8705" max="8705" width="26.75" style="156" customWidth="1"/>
    <col min="8706" max="8706" width="4.625" style="156" customWidth="1"/>
    <col min="8707" max="8708" width="3.75" style="156" customWidth="1"/>
    <col min="8709" max="8709" width="62" style="156" customWidth="1"/>
    <col min="8710" max="8710" width="11.75" style="156" customWidth="1"/>
    <col min="8711" max="8711" width="3.625" style="156" customWidth="1"/>
    <col min="8712" max="8960" width="3.625" style="156"/>
    <col min="8961" max="8961" width="26.75" style="156" customWidth="1"/>
    <col min="8962" max="8962" width="4.625" style="156" customWidth="1"/>
    <col min="8963" max="8964" width="3.75" style="156" customWidth="1"/>
    <col min="8965" max="8965" width="62" style="156" customWidth="1"/>
    <col min="8966" max="8966" width="11.75" style="156" customWidth="1"/>
    <col min="8967" max="8967" width="3.625" style="156" customWidth="1"/>
    <col min="8968" max="9216" width="3.625" style="156"/>
    <col min="9217" max="9217" width="26.75" style="156" customWidth="1"/>
    <col min="9218" max="9218" width="4.625" style="156" customWidth="1"/>
    <col min="9219" max="9220" width="3.75" style="156" customWidth="1"/>
    <col min="9221" max="9221" width="62" style="156" customWidth="1"/>
    <col min="9222" max="9222" width="11.75" style="156" customWidth="1"/>
    <col min="9223" max="9223" width="3.625" style="156" customWidth="1"/>
    <col min="9224" max="9472" width="3.625" style="156"/>
    <col min="9473" max="9473" width="26.75" style="156" customWidth="1"/>
    <col min="9474" max="9474" width="4.625" style="156" customWidth="1"/>
    <col min="9475" max="9476" width="3.75" style="156" customWidth="1"/>
    <col min="9477" max="9477" width="62" style="156" customWidth="1"/>
    <col min="9478" max="9478" width="11.75" style="156" customWidth="1"/>
    <col min="9479" max="9479" width="3.625" style="156" customWidth="1"/>
    <col min="9480" max="9728" width="3.625" style="156"/>
    <col min="9729" max="9729" width="26.75" style="156" customWidth="1"/>
    <col min="9730" max="9730" width="4.625" style="156" customWidth="1"/>
    <col min="9731" max="9732" width="3.75" style="156" customWidth="1"/>
    <col min="9733" max="9733" width="62" style="156" customWidth="1"/>
    <col min="9734" max="9734" width="11.75" style="156" customWidth="1"/>
    <col min="9735" max="9735" width="3.625" style="156" customWidth="1"/>
    <col min="9736" max="9984" width="3.625" style="156"/>
    <col min="9985" max="9985" width="26.75" style="156" customWidth="1"/>
    <col min="9986" max="9986" width="4.625" style="156" customWidth="1"/>
    <col min="9987" max="9988" width="3.75" style="156" customWidth="1"/>
    <col min="9989" max="9989" width="62" style="156" customWidth="1"/>
    <col min="9990" max="9990" width="11.75" style="156" customWidth="1"/>
    <col min="9991" max="9991" width="3.625" style="156" customWidth="1"/>
    <col min="9992" max="10240" width="3.625" style="156"/>
    <col min="10241" max="10241" width="26.75" style="156" customWidth="1"/>
    <col min="10242" max="10242" width="4.625" style="156" customWidth="1"/>
    <col min="10243" max="10244" width="3.75" style="156" customWidth="1"/>
    <col min="10245" max="10245" width="62" style="156" customWidth="1"/>
    <col min="10246" max="10246" width="11.75" style="156" customWidth="1"/>
    <col min="10247" max="10247" width="3.625" style="156" customWidth="1"/>
    <col min="10248" max="10496" width="3.625" style="156"/>
    <col min="10497" max="10497" width="26.75" style="156" customWidth="1"/>
    <col min="10498" max="10498" width="4.625" style="156" customWidth="1"/>
    <col min="10499" max="10500" width="3.75" style="156" customWidth="1"/>
    <col min="10501" max="10501" width="62" style="156" customWidth="1"/>
    <col min="10502" max="10502" width="11.75" style="156" customWidth="1"/>
    <col min="10503" max="10503" width="3.625" style="156" customWidth="1"/>
    <col min="10504" max="10752" width="3.625" style="156"/>
    <col min="10753" max="10753" width="26.75" style="156" customWidth="1"/>
    <col min="10754" max="10754" width="4.625" style="156" customWidth="1"/>
    <col min="10755" max="10756" width="3.75" style="156" customWidth="1"/>
    <col min="10757" max="10757" width="62" style="156" customWidth="1"/>
    <col min="10758" max="10758" width="11.75" style="156" customWidth="1"/>
    <col min="10759" max="10759" width="3.625" style="156" customWidth="1"/>
    <col min="10760" max="11008" width="3.625" style="156"/>
    <col min="11009" max="11009" width="26.75" style="156" customWidth="1"/>
    <col min="11010" max="11010" width="4.625" style="156" customWidth="1"/>
    <col min="11011" max="11012" width="3.75" style="156" customWidth="1"/>
    <col min="11013" max="11013" width="62" style="156" customWidth="1"/>
    <col min="11014" max="11014" width="11.75" style="156" customWidth="1"/>
    <col min="11015" max="11015" width="3.625" style="156" customWidth="1"/>
    <col min="11016" max="11264" width="3.625" style="156"/>
    <col min="11265" max="11265" width="26.75" style="156" customWidth="1"/>
    <col min="11266" max="11266" width="4.625" style="156" customWidth="1"/>
    <col min="11267" max="11268" width="3.75" style="156" customWidth="1"/>
    <col min="11269" max="11269" width="62" style="156" customWidth="1"/>
    <col min="11270" max="11270" width="11.75" style="156" customWidth="1"/>
    <col min="11271" max="11271" width="3.625" style="156" customWidth="1"/>
    <col min="11272" max="11520" width="3.625" style="156"/>
    <col min="11521" max="11521" width="26.75" style="156" customWidth="1"/>
    <col min="11522" max="11522" width="4.625" style="156" customWidth="1"/>
    <col min="11523" max="11524" width="3.75" style="156" customWidth="1"/>
    <col min="11525" max="11525" width="62" style="156" customWidth="1"/>
    <col min="11526" max="11526" width="11.75" style="156" customWidth="1"/>
    <col min="11527" max="11527" width="3.625" style="156" customWidth="1"/>
    <col min="11528" max="11776" width="3.625" style="156"/>
    <col min="11777" max="11777" width="26.75" style="156" customWidth="1"/>
    <col min="11778" max="11778" width="4.625" style="156" customWidth="1"/>
    <col min="11779" max="11780" width="3.75" style="156" customWidth="1"/>
    <col min="11781" max="11781" width="62" style="156" customWidth="1"/>
    <col min="11782" max="11782" width="11.75" style="156" customWidth="1"/>
    <col min="11783" max="11783" width="3.625" style="156" customWidth="1"/>
    <col min="11784" max="12032" width="3.625" style="156"/>
    <col min="12033" max="12033" width="26.75" style="156" customWidth="1"/>
    <col min="12034" max="12034" width="4.625" style="156" customWidth="1"/>
    <col min="12035" max="12036" width="3.75" style="156" customWidth="1"/>
    <col min="12037" max="12037" width="62" style="156" customWidth="1"/>
    <col min="12038" max="12038" width="11.75" style="156" customWidth="1"/>
    <col min="12039" max="12039" width="3.625" style="156" customWidth="1"/>
    <col min="12040" max="12288" width="3.625" style="156"/>
    <col min="12289" max="12289" width="26.75" style="156" customWidth="1"/>
    <col min="12290" max="12290" width="4.625" style="156" customWidth="1"/>
    <col min="12291" max="12292" width="3.75" style="156" customWidth="1"/>
    <col min="12293" max="12293" width="62" style="156" customWidth="1"/>
    <col min="12294" max="12294" width="11.75" style="156" customWidth="1"/>
    <col min="12295" max="12295" width="3.625" style="156" customWidth="1"/>
    <col min="12296" max="12544" width="3.625" style="156"/>
    <col min="12545" max="12545" width="26.75" style="156" customWidth="1"/>
    <col min="12546" max="12546" width="4.625" style="156" customWidth="1"/>
    <col min="12547" max="12548" width="3.75" style="156" customWidth="1"/>
    <col min="12549" max="12549" width="62" style="156" customWidth="1"/>
    <col min="12550" max="12550" width="11.75" style="156" customWidth="1"/>
    <col min="12551" max="12551" width="3.625" style="156" customWidth="1"/>
    <col min="12552" max="12800" width="3.625" style="156"/>
    <col min="12801" max="12801" width="26.75" style="156" customWidth="1"/>
    <col min="12802" max="12802" width="4.625" style="156" customWidth="1"/>
    <col min="12803" max="12804" width="3.75" style="156" customWidth="1"/>
    <col min="12805" max="12805" width="62" style="156" customWidth="1"/>
    <col min="12806" max="12806" width="11.75" style="156" customWidth="1"/>
    <col min="12807" max="12807" width="3.625" style="156" customWidth="1"/>
    <col min="12808" max="13056" width="3.625" style="156"/>
    <col min="13057" max="13057" width="26.75" style="156" customWidth="1"/>
    <col min="13058" max="13058" width="4.625" style="156" customWidth="1"/>
    <col min="13059" max="13060" width="3.75" style="156" customWidth="1"/>
    <col min="13061" max="13061" width="62" style="156" customWidth="1"/>
    <col min="13062" max="13062" width="11.75" style="156" customWidth="1"/>
    <col min="13063" max="13063" width="3.625" style="156" customWidth="1"/>
    <col min="13064" max="13312" width="3.625" style="156"/>
    <col min="13313" max="13313" width="26.75" style="156" customWidth="1"/>
    <col min="13314" max="13314" width="4.625" style="156" customWidth="1"/>
    <col min="13315" max="13316" width="3.75" style="156" customWidth="1"/>
    <col min="13317" max="13317" width="62" style="156" customWidth="1"/>
    <col min="13318" max="13318" width="11.75" style="156" customWidth="1"/>
    <col min="13319" max="13319" width="3.625" style="156" customWidth="1"/>
    <col min="13320" max="13568" width="3.625" style="156"/>
    <col min="13569" max="13569" width="26.75" style="156" customWidth="1"/>
    <col min="13570" max="13570" width="4.625" style="156" customWidth="1"/>
    <col min="13571" max="13572" width="3.75" style="156" customWidth="1"/>
    <col min="13573" max="13573" width="62" style="156" customWidth="1"/>
    <col min="13574" max="13574" width="11.75" style="156" customWidth="1"/>
    <col min="13575" max="13575" width="3.625" style="156" customWidth="1"/>
    <col min="13576" max="13824" width="3.625" style="156"/>
    <col min="13825" max="13825" width="26.75" style="156" customWidth="1"/>
    <col min="13826" max="13826" width="4.625" style="156" customWidth="1"/>
    <col min="13827" max="13828" width="3.75" style="156" customWidth="1"/>
    <col min="13829" max="13829" width="62" style="156" customWidth="1"/>
    <col min="13830" max="13830" width="11.75" style="156" customWidth="1"/>
    <col min="13831" max="13831" width="3.625" style="156" customWidth="1"/>
    <col min="13832" max="14080" width="3.625" style="156"/>
    <col min="14081" max="14081" width="26.75" style="156" customWidth="1"/>
    <col min="14082" max="14082" width="4.625" style="156" customWidth="1"/>
    <col min="14083" max="14084" width="3.75" style="156" customWidth="1"/>
    <col min="14085" max="14085" width="62" style="156" customWidth="1"/>
    <col min="14086" max="14086" width="11.75" style="156" customWidth="1"/>
    <col min="14087" max="14087" width="3.625" style="156" customWidth="1"/>
    <col min="14088" max="14336" width="3.625" style="156"/>
    <col min="14337" max="14337" width="26.75" style="156" customWidth="1"/>
    <col min="14338" max="14338" width="4.625" style="156" customWidth="1"/>
    <col min="14339" max="14340" width="3.75" style="156" customWidth="1"/>
    <col min="14341" max="14341" width="62" style="156" customWidth="1"/>
    <col min="14342" max="14342" width="11.75" style="156" customWidth="1"/>
    <col min="14343" max="14343" width="3.625" style="156" customWidth="1"/>
    <col min="14344" max="14592" width="3.625" style="156"/>
    <col min="14593" max="14593" width="26.75" style="156" customWidth="1"/>
    <col min="14594" max="14594" width="4.625" style="156" customWidth="1"/>
    <col min="14595" max="14596" width="3.75" style="156" customWidth="1"/>
    <col min="14597" max="14597" width="62" style="156" customWidth="1"/>
    <col min="14598" max="14598" width="11.75" style="156" customWidth="1"/>
    <col min="14599" max="14599" width="3.625" style="156" customWidth="1"/>
    <col min="14600" max="14848" width="3.625" style="156"/>
    <col min="14849" max="14849" width="26.75" style="156" customWidth="1"/>
    <col min="14850" max="14850" width="4.625" style="156" customWidth="1"/>
    <col min="14851" max="14852" width="3.75" style="156" customWidth="1"/>
    <col min="14853" max="14853" width="62" style="156" customWidth="1"/>
    <col min="14854" max="14854" width="11.75" style="156" customWidth="1"/>
    <col min="14855" max="14855" width="3.625" style="156" customWidth="1"/>
    <col min="14856" max="15104" width="3.625" style="156"/>
    <col min="15105" max="15105" width="26.75" style="156" customWidth="1"/>
    <col min="15106" max="15106" width="4.625" style="156" customWidth="1"/>
    <col min="15107" max="15108" width="3.75" style="156" customWidth="1"/>
    <col min="15109" max="15109" width="62" style="156" customWidth="1"/>
    <col min="15110" max="15110" width="11.75" style="156" customWidth="1"/>
    <col min="15111" max="15111" width="3.625" style="156" customWidth="1"/>
    <col min="15112" max="15360" width="3.625" style="156"/>
    <col min="15361" max="15361" width="26.75" style="156" customWidth="1"/>
    <col min="15362" max="15362" width="4.625" style="156" customWidth="1"/>
    <col min="15363" max="15364" width="3.75" style="156" customWidth="1"/>
    <col min="15365" max="15365" width="62" style="156" customWidth="1"/>
    <col min="15366" max="15366" width="11.75" style="156" customWidth="1"/>
    <col min="15367" max="15367" width="3.625" style="156" customWidth="1"/>
    <col min="15368" max="15616" width="3.625" style="156"/>
    <col min="15617" max="15617" width="26.75" style="156" customWidth="1"/>
    <col min="15618" max="15618" width="4.625" style="156" customWidth="1"/>
    <col min="15619" max="15620" width="3.75" style="156" customWidth="1"/>
    <col min="15621" max="15621" width="62" style="156" customWidth="1"/>
    <col min="15622" max="15622" width="11.75" style="156" customWidth="1"/>
    <col min="15623" max="15623" width="3.625" style="156" customWidth="1"/>
    <col min="15624" max="15872" width="3.625" style="156"/>
    <col min="15873" max="15873" width="26.75" style="156" customWidth="1"/>
    <col min="15874" max="15874" width="4.625" style="156" customWidth="1"/>
    <col min="15875" max="15876" width="3.75" style="156" customWidth="1"/>
    <col min="15877" max="15877" width="62" style="156" customWidth="1"/>
    <col min="15878" max="15878" width="11.75" style="156" customWidth="1"/>
    <col min="15879" max="15879" width="3.625" style="156" customWidth="1"/>
    <col min="15880" max="16128" width="3.625" style="156"/>
    <col min="16129" max="16129" width="26.75" style="156" customWidth="1"/>
    <col min="16130" max="16130" width="4.625" style="156" customWidth="1"/>
    <col min="16131" max="16132" width="3.75" style="156" customWidth="1"/>
    <col min="16133" max="16133" width="62" style="156" customWidth="1"/>
    <col min="16134" max="16134" width="11.75" style="156" customWidth="1"/>
    <col min="16135" max="16135" width="3.625" style="156" customWidth="1"/>
    <col min="16136" max="16384" width="3.625" style="156"/>
  </cols>
  <sheetData>
    <row r="1" spans="1:7" ht="29.25" customHeight="1">
      <c r="A1" s="367" t="s">
        <v>649</v>
      </c>
      <c r="B1" s="367"/>
      <c r="C1" s="367"/>
      <c r="D1" s="367"/>
      <c r="E1" s="367"/>
      <c r="F1" s="367"/>
    </row>
    <row r="2" spans="1:7" ht="16.5" customHeight="1" thickBot="1">
      <c r="A2" s="157" t="s">
        <v>157</v>
      </c>
    </row>
    <row r="3" spans="1:7" ht="30" customHeight="1" thickBot="1">
      <c r="A3" s="158" t="s">
        <v>158</v>
      </c>
      <c r="B3" s="368" t="s">
        <v>159</v>
      </c>
      <c r="C3" s="368"/>
      <c r="D3" s="368"/>
      <c r="E3" s="368"/>
      <c r="F3" s="158" t="s">
        <v>160</v>
      </c>
    </row>
    <row r="4" spans="1:7" ht="30" customHeight="1" thickBot="1">
      <c r="A4" s="345" t="s">
        <v>161</v>
      </c>
      <c r="B4" s="339" t="s">
        <v>162</v>
      </c>
      <c r="C4" s="339"/>
      <c r="D4" s="339"/>
      <c r="E4" s="339"/>
      <c r="F4" s="159" t="s">
        <v>163</v>
      </c>
      <c r="G4" s="160" t="s">
        <v>164</v>
      </c>
    </row>
    <row r="5" spans="1:7" ht="30" hidden="1" customHeight="1">
      <c r="A5" s="366"/>
      <c r="B5" s="363" t="s">
        <v>165</v>
      </c>
      <c r="C5" s="364"/>
      <c r="D5" s="364"/>
      <c r="E5" s="341"/>
      <c r="F5" s="159" t="s">
        <v>166</v>
      </c>
      <c r="G5" s="160" t="s">
        <v>167</v>
      </c>
    </row>
    <row r="6" spans="1:7" ht="30" hidden="1" customHeight="1">
      <c r="A6" s="366"/>
      <c r="B6" s="337" t="s">
        <v>168</v>
      </c>
      <c r="C6" s="336"/>
      <c r="D6" s="336"/>
      <c r="E6" s="336"/>
      <c r="F6" s="161"/>
      <c r="G6" s="160" t="s">
        <v>169</v>
      </c>
    </row>
    <row r="7" spans="1:7" ht="30" hidden="1" customHeight="1">
      <c r="A7" s="366"/>
      <c r="B7" s="366"/>
      <c r="C7" s="369" t="s">
        <v>170</v>
      </c>
      <c r="D7" s="370"/>
      <c r="E7" s="371"/>
      <c r="F7" s="159" t="s">
        <v>171</v>
      </c>
      <c r="G7" s="160" t="s">
        <v>172</v>
      </c>
    </row>
    <row r="8" spans="1:7" ht="30" hidden="1" customHeight="1">
      <c r="A8" s="366"/>
      <c r="B8" s="360"/>
      <c r="C8" s="369" t="s">
        <v>147</v>
      </c>
      <c r="D8" s="370"/>
      <c r="E8" s="371"/>
      <c r="F8" s="159" t="s">
        <v>173</v>
      </c>
      <c r="G8" s="160" t="s">
        <v>174</v>
      </c>
    </row>
    <row r="9" spans="1:7" ht="30" hidden="1" customHeight="1">
      <c r="A9" s="366"/>
      <c r="B9" s="337" t="s">
        <v>175</v>
      </c>
      <c r="C9" s="336"/>
      <c r="D9" s="336"/>
      <c r="E9" s="336"/>
      <c r="F9" s="161"/>
      <c r="G9" s="160" t="s">
        <v>169</v>
      </c>
    </row>
    <row r="10" spans="1:7" ht="30" hidden="1" customHeight="1">
      <c r="A10" s="366"/>
      <c r="B10" s="366"/>
      <c r="C10" s="363" t="s">
        <v>176</v>
      </c>
      <c r="D10" s="364"/>
      <c r="E10" s="341"/>
      <c r="F10" s="159" t="s">
        <v>177</v>
      </c>
      <c r="G10" s="160" t="s">
        <v>178</v>
      </c>
    </row>
    <row r="11" spans="1:7" ht="30" hidden="1" customHeight="1">
      <c r="A11" s="366"/>
      <c r="B11" s="360"/>
      <c r="C11" s="363" t="s">
        <v>147</v>
      </c>
      <c r="D11" s="364"/>
      <c r="E11" s="341"/>
      <c r="F11" s="159" t="s">
        <v>179</v>
      </c>
      <c r="G11" s="160" t="s">
        <v>180</v>
      </c>
    </row>
    <row r="12" spans="1:7" ht="30" hidden="1" customHeight="1">
      <c r="A12" s="366"/>
      <c r="B12" s="363" t="s">
        <v>181</v>
      </c>
      <c r="C12" s="364"/>
      <c r="D12" s="364"/>
      <c r="E12" s="341"/>
      <c r="F12" s="159" t="s">
        <v>179</v>
      </c>
      <c r="G12" s="160" t="s">
        <v>180</v>
      </c>
    </row>
    <row r="13" spans="1:7" ht="30" hidden="1" customHeight="1">
      <c r="A13" s="366"/>
      <c r="B13" s="363" t="s">
        <v>182</v>
      </c>
      <c r="C13" s="364"/>
      <c r="D13" s="364"/>
      <c r="E13" s="341"/>
      <c r="F13" s="159" t="s">
        <v>179</v>
      </c>
      <c r="G13" s="160" t="s">
        <v>180</v>
      </c>
    </row>
    <row r="14" spans="1:7" ht="30" customHeight="1" thickBot="1">
      <c r="A14" s="366"/>
      <c r="B14" s="357" t="s">
        <v>183</v>
      </c>
      <c r="C14" s="358"/>
      <c r="D14" s="358"/>
      <c r="E14" s="359"/>
      <c r="F14" s="159" t="s">
        <v>184</v>
      </c>
      <c r="G14" s="160" t="s">
        <v>185</v>
      </c>
    </row>
    <row r="15" spans="1:7" ht="30" hidden="1" customHeight="1">
      <c r="A15" s="366"/>
      <c r="B15" s="363" t="s">
        <v>186</v>
      </c>
      <c r="C15" s="364"/>
      <c r="D15" s="364"/>
      <c r="E15" s="341"/>
      <c r="F15" s="159" t="s">
        <v>177</v>
      </c>
      <c r="G15" s="160" t="s">
        <v>178</v>
      </c>
    </row>
    <row r="16" spans="1:7" ht="30" hidden="1" customHeight="1">
      <c r="A16" s="366"/>
      <c r="B16" s="337" t="s">
        <v>187</v>
      </c>
      <c r="C16" s="336"/>
      <c r="D16" s="336"/>
      <c r="E16" s="336"/>
      <c r="F16" s="161"/>
      <c r="G16" s="160" t="s">
        <v>169</v>
      </c>
    </row>
    <row r="17" spans="1:7" ht="47.25" hidden="1" customHeight="1">
      <c r="A17" s="366"/>
      <c r="B17" s="362"/>
      <c r="C17" s="363" t="s">
        <v>188</v>
      </c>
      <c r="D17" s="364"/>
      <c r="E17" s="341"/>
      <c r="F17" s="159" t="s">
        <v>189</v>
      </c>
      <c r="G17" s="160" t="s">
        <v>190</v>
      </c>
    </row>
    <row r="18" spans="1:7" ht="45" hidden="1" customHeight="1">
      <c r="A18" s="366"/>
      <c r="B18" s="362"/>
      <c r="C18" s="363" t="s">
        <v>191</v>
      </c>
      <c r="D18" s="364"/>
      <c r="E18" s="341"/>
      <c r="F18" s="159" t="s">
        <v>177</v>
      </c>
      <c r="G18" s="160" t="s">
        <v>178</v>
      </c>
    </row>
    <row r="19" spans="1:7" ht="30" hidden="1" customHeight="1">
      <c r="A19" s="366"/>
      <c r="B19" s="362"/>
      <c r="C19" s="337" t="s">
        <v>147</v>
      </c>
      <c r="D19" s="336"/>
      <c r="E19" s="336"/>
      <c r="F19" s="161"/>
      <c r="G19" s="160" t="s">
        <v>169</v>
      </c>
    </row>
    <row r="20" spans="1:7" ht="30" hidden="1" customHeight="1">
      <c r="A20" s="366"/>
      <c r="B20" s="362"/>
      <c r="C20" s="362"/>
      <c r="D20" s="337" t="s">
        <v>192</v>
      </c>
      <c r="E20" s="336"/>
      <c r="F20" s="161"/>
      <c r="G20" s="160" t="s">
        <v>169</v>
      </c>
    </row>
    <row r="21" spans="1:7" ht="30" hidden="1" customHeight="1">
      <c r="A21" s="366"/>
      <c r="B21" s="362"/>
      <c r="C21" s="362"/>
      <c r="D21" s="362"/>
      <c r="E21" s="162" t="s">
        <v>193</v>
      </c>
      <c r="F21" s="159" t="s">
        <v>194</v>
      </c>
      <c r="G21" s="160" t="s">
        <v>195</v>
      </c>
    </row>
    <row r="22" spans="1:7" ht="30" hidden="1" customHeight="1">
      <c r="A22" s="366"/>
      <c r="B22" s="362"/>
      <c r="C22" s="362"/>
      <c r="D22" s="361"/>
      <c r="E22" s="163" t="s">
        <v>147</v>
      </c>
      <c r="F22" s="159" t="s">
        <v>177</v>
      </c>
      <c r="G22" s="160" t="s">
        <v>178</v>
      </c>
    </row>
    <row r="23" spans="1:7" ht="30" hidden="1" customHeight="1">
      <c r="A23" s="360"/>
      <c r="B23" s="361"/>
      <c r="C23" s="361"/>
      <c r="D23" s="363" t="s">
        <v>147</v>
      </c>
      <c r="E23" s="341"/>
      <c r="F23" s="159" t="s">
        <v>184</v>
      </c>
      <c r="G23" s="160" t="s">
        <v>185</v>
      </c>
    </row>
    <row r="24" spans="1:7" ht="30" customHeight="1" thickBot="1">
      <c r="A24" s="345" t="s">
        <v>196</v>
      </c>
      <c r="B24" s="339" t="s">
        <v>162</v>
      </c>
      <c r="C24" s="339"/>
      <c r="D24" s="339"/>
      <c r="E24" s="339"/>
      <c r="F24" s="159" t="s">
        <v>173</v>
      </c>
      <c r="G24" s="160" t="s">
        <v>174</v>
      </c>
    </row>
    <row r="25" spans="1:7" ht="30" hidden="1" customHeight="1">
      <c r="A25" s="366"/>
      <c r="B25" s="363" t="s">
        <v>197</v>
      </c>
      <c r="C25" s="364"/>
      <c r="D25" s="364"/>
      <c r="E25" s="341"/>
      <c r="F25" s="159" t="s">
        <v>184</v>
      </c>
      <c r="G25" s="160" t="s">
        <v>185</v>
      </c>
    </row>
    <row r="26" spans="1:7" ht="30" hidden="1" customHeight="1">
      <c r="A26" s="366"/>
      <c r="B26" s="363" t="s">
        <v>168</v>
      </c>
      <c r="C26" s="364"/>
      <c r="D26" s="364"/>
      <c r="E26" s="341"/>
      <c r="F26" s="159" t="s">
        <v>184</v>
      </c>
      <c r="G26" s="160" t="s">
        <v>185</v>
      </c>
    </row>
    <row r="27" spans="1:7" ht="30" hidden="1" customHeight="1">
      <c r="A27" s="366"/>
      <c r="B27" s="363" t="s">
        <v>198</v>
      </c>
      <c r="C27" s="364"/>
      <c r="D27" s="364"/>
      <c r="E27" s="341"/>
      <c r="F27" s="159" t="s">
        <v>199</v>
      </c>
      <c r="G27" s="160" t="s">
        <v>200</v>
      </c>
    </row>
    <row r="28" spans="1:7" ht="30" customHeight="1" thickBot="1">
      <c r="A28" s="366"/>
      <c r="B28" s="357" t="s">
        <v>183</v>
      </c>
      <c r="C28" s="358"/>
      <c r="D28" s="358"/>
      <c r="E28" s="359"/>
      <c r="F28" s="159" t="s">
        <v>171</v>
      </c>
      <c r="G28" s="160" t="s">
        <v>172</v>
      </c>
    </row>
    <row r="29" spans="1:7" ht="30" hidden="1" customHeight="1">
      <c r="A29" s="366"/>
      <c r="B29" s="363" t="s">
        <v>186</v>
      </c>
      <c r="C29" s="364"/>
      <c r="D29" s="364"/>
      <c r="E29" s="341"/>
      <c r="F29" s="159" t="s">
        <v>201</v>
      </c>
      <c r="G29" s="160" t="s">
        <v>202</v>
      </c>
    </row>
    <row r="30" spans="1:7" ht="30" hidden="1" customHeight="1">
      <c r="A30" s="366"/>
      <c r="B30" s="337" t="s">
        <v>187</v>
      </c>
      <c r="C30" s="336"/>
      <c r="D30" s="336"/>
      <c r="E30" s="336"/>
      <c r="F30" s="161"/>
      <c r="G30" s="160" t="s">
        <v>169</v>
      </c>
    </row>
    <row r="31" spans="1:7" ht="49.5" hidden="1" customHeight="1">
      <c r="A31" s="366"/>
      <c r="B31" s="365"/>
      <c r="C31" s="363" t="s">
        <v>203</v>
      </c>
      <c r="D31" s="364"/>
      <c r="E31" s="341"/>
      <c r="F31" s="159" t="s">
        <v>204</v>
      </c>
      <c r="G31" s="160" t="s">
        <v>205</v>
      </c>
    </row>
    <row r="32" spans="1:7" ht="30" hidden="1" customHeight="1">
      <c r="A32" s="366"/>
      <c r="B32" s="365"/>
      <c r="C32" s="363" t="s">
        <v>191</v>
      </c>
      <c r="D32" s="364"/>
      <c r="E32" s="341"/>
      <c r="F32" s="159" t="s">
        <v>206</v>
      </c>
      <c r="G32" s="160" t="s">
        <v>207</v>
      </c>
    </row>
    <row r="33" spans="1:7" ht="30" hidden="1" customHeight="1">
      <c r="A33" s="366"/>
      <c r="B33" s="365"/>
      <c r="C33" s="337" t="s">
        <v>147</v>
      </c>
      <c r="D33" s="336"/>
      <c r="E33" s="336"/>
      <c r="F33" s="161"/>
      <c r="G33" s="160" t="s">
        <v>169</v>
      </c>
    </row>
    <row r="34" spans="1:7" ht="30" hidden="1" customHeight="1">
      <c r="A34" s="366"/>
      <c r="B34" s="365"/>
      <c r="C34" s="365"/>
      <c r="D34" s="337" t="s">
        <v>192</v>
      </c>
      <c r="E34" s="336"/>
      <c r="F34" s="161"/>
      <c r="G34" s="160" t="s">
        <v>169</v>
      </c>
    </row>
    <row r="35" spans="1:7" ht="30" hidden="1" customHeight="1">
      <c r="A35" s="366"/>
      <c r="B35" s="365"/>
      <c r="C35" s="365"/>
      <c r="D35" s="365"/>
      <c r="E35" s="162" t="s">
        <v>193</v>
      </c>
      <c r="F35" s="159" t="s">
        <v>208</v>
      </c>
      <c r="G35" s="160" t="s">
        <v>209</v>
      </c>
    </row>
    <row r="36" spans="1:7" ht="30" hidden="1" customHeight="1">
      <c r="A36" s="366"/>
      <c r="B36" s="365"/>
      <c r="C36" s="365"/>
      <c r="D36" s="347"/>
      <c r="E36" s="162" t="s">
        <v>147</v>
      </c>
      <c r="F36" s="159" t="s">
        <v>201</v>
      </c>
      <c r="G36" s="160" t="s">
        <v>202</v>
      </c>
    </row>
    <row r="37" spans="1:7" ht="30" hidden="1" customHeight="1">
      <c r="A37" s="360"/>
      <c r="B37" s="347"/>
      <c r="C37" s="347"/>
      <c r="D37" s="363" t="s">
        <v>147</v>
      </c>
      <c r="E37" s="341"/>
      <c r="F37" s="159" t="s">
        <v>171</v>
      </c>
      <c r="G37" s="160" t="s">
        <v>172</v>
      </c>
    </row>
    <row r="38" spans="1:7" ht="30" customHeight="1" thickBot="1">
      <c r="A38" s="340" t="s">
        <v>210</v>
      </c>
      <c r="B38" s="339" t="s">
        <v>162</v>
      </c>
      <c r="C38" s="339"/>
      <c r="D38" s="339"/>
      <c r="E38" s="339"/>
      <c r="F38" s="159" t="s">
        <v>184</v>
      </c>
      <c r="G38" s="160" t="s">
        <v>185</v>
      </c>
    </row>
    <row r="39" spans="1:7" ht="30" hidden="1" customHeight="1">
      <c r="A39" s="340"/>
      <c r="B39" s="339" t="s">
        <v>197</v>
      </c>
      <c r="C39" s="339"/>
      <c r="D39" s="339"/>
      <c r="E39" s="339"/>
      <c r="F39" s="159" t="s">
        <v>171</v>
      </c>
      <c r="G39" s="160" t="s">
        <v>172</v>
      </c>
    </row>
    <row r="40" spans="1:7" ht="30" hidden="1" customHeight="1">
      <c r="A40" s="340"/>
      <c r="B40" s="339" t="s">
        <v>168</v>
      </c>
      <c r="C40" s="339"/>
      <c r="D40" s="339"/>
      <c r="E40" s="339"/>
      <c r="F40" s="159" t="s">
        <v>177</v>
      </c>
      <c r="G40" s="160" t="s">
        <v>178</v>
      </c>
    </row>
    <row r="41" spans="1:7" ht="30" customHeight="1" thickBot="1">
      <c r="A41" s="340"/>
      <c r="B41" s="357" t="s">
        <v>183</v>
      </c>
      <c r="C41" s="358"/>
      <c r="D41" s="358"/>
      <c r="E41" s="359"/>
      <c r="F41" s="159" t="s">
        <v>177</v>
      </c>
      <c r="G41" s="160" t="s">
        <v>178</v>
      </c>
    </row>
    <row r="42" spans="1:7" ht="30" hidden="1" customHeight="1">
      <c r="A42" s="340"/>
      <c r="B42" s="339" t="s">
        <v>198</v>
      </c>
      <c r="C42" s="339"/>
      <c r="D42" s="339"/>
      <c r="E42" s="339"/>
      <c r="F42" s="159" t="s">
        <v>211</v>
      </c>
      <c r="G42" s="160" t="s">
        <v>212</v>
      </c>
    </row>
    <row r="43" spans="1:7" ht="30" hidden="1" customHeight="1">
      <c r="A43" s="340"/>
      <c r="B43" s="339" t="s">
        <v>186</v>
      </c>
      <c r="C43" s="339"/>
      <c r="D43" s="339"/>
      <c r="E43" s="339"/>
      <c r="F43" s="159" t="s">
        <v>213</v>
      </c>
      <c r="G43" s="160" t="s">
        <v>214</v>
      </c>
    </row>
    <row r="44" spans="1:7" ht="30" hidden="1" customHeight="1">
      <c r="A44" s="340"/>
      <c r="B44" s="337" t="s">
        <v>187</v>
      </c>
      <c r="C44" s="337"/>
      <c r="D44" s="337"/>
      <c r="E44" s="337"/>
      <c r="F44" s="161"/>
      <c r="G44" s="160" t="s">
        <v>169</v>
      </c>
    </row>
    <row r="45" spans="1:7" ht="30" hidden="1" customHeight="1">
      <c r="A45" s="340"/>
      <c r="B45" s="361"/>
      <c r="C45" s="341" t="s">
        <v>188</v>
      </c>
      <c r="D45" s="341"/>
      <c r="E45" s="341"/>
      <c r="F45" s="159" t="s">
        <v>208</v>
      </c>
      <c r="G45" s="160" t="s">
        <v>209</v>
      </c>
    </row>
    <row r="46" spans="1:7" ht="30" hidden="1" customHeight="1">
      <c r="A46" s="340"/>
      <c r="B46" s="361"/>
      <c r="C46" s="341" t="s">
        <v>191</v>
      </c>
      <c r="D46" s="341"/>
      <c r="E46" s="341"/>
      <c r="F46" s="159" t="s">
        <v>215</v>
      </c>
      <c r="G46" s="160" t="s">
        <v>216</v>
      </c>
    </row>
    <row r="47" spans="1:7" ht="30" hidden="1" customHeight="1">
      <c r="A47" s="340"/>
      <c r="B47" s="361"/>
      <c r="C47" s="336" t="s">
        <v>147</v>
      </c>
      <c r="D47" s="336"/>
      <c r="E47" s="336"/>
      <c r="F47" s="161"/>
      <c r="G47" s="160" t="s">
        <v>169</v>
      </c>
    </row>
    <row r="48" spans="1:7" ht="30" hidden="1" customHeight="1">
      <c r="A48" s="340"/>
      <c r="B48" s="361"/>
      <c r="C48" s="347"/>
      <c r="D48" s="336" t="s">
        <v>192</v>
      </c>
      <c r="E48" s="336"/>
      <c r="F48" s="161"/>
      <c r="G48" s="160" t="s">
        <v>169</v>
      </c>
    </row>
    <row r="49" spans="1:7" ht="30" hidden="1" customHeight="1">
      <c r="A49" s="340"/>
      <c r="B49" s="361"/>
      <c r="C49" s="347"/>
      <c r="D49" s="347"/>
      <c r="E49" s="162" t="s">
        <v>193</v>
      </c>
      <c r="F49" s="159" t="s">
        <v>217</v>
      </c>
      <c r="G49" s="160" t="s">
        <v>218</v>
      </c>
    </row>
    <row r="50" spans="1:7" ht="30" hidden="1" customHeight="1">
      <c r="A50" s="340"/>
      <c r="B50" s="361"/>
      <c r="C50" s="347"/>
      <c r="D50" s="347"/>
      <c r="E50" s="162" t="s">
        <v>147</v>
      </c>
      <c r="F50" s="159" t="s">
        <v>219</v>
      </c>
      <c r="G50" s="160" t="s">
        <v>220</v>
      </c>
    </row>
    <row r="51" spans="1:7" ht="30" hidden="1" customHeight="1">
      <c r="A51" s="340"/>
      <c r="B51" s="361"/>
      <c r="C51" s="347"/>
      <c r="D51" s="341" t="s">
        <v>147</v>
      </c>
      <c r="E51" s="341"/>
      <c r="F51" s="159" t="s">
        <v>177</v>
      </c>
      <c r="G51" s="160" t="s">
        <v>178</v>
      </c>
    </row>
    <row r="52" spans="1:7" ht="30" customHeight="1" thickBot="1">
      <c r="A52" s="340" t="s">
        <v>221</v>
      </c>
      <c r="B52" s="339" t="s">
        <v>162</v>
      </c>
      <c r="C52" s="339"/>
      <c r="D52" s="339"/>
      <c r="E52" s="339"/>
      <c r="F52" s="159" t="s">
        <v>201</v>
      </c>
      <c r="G52" s="160" t="s">
        <v>202</v>
      </c>
    </row>
    <row r="53" spans="1:7" ht="30" hidden="1" customHeight="1">
      <c r="A53" s="340"/>
      <c r="B53" s="339" t="s">
        <v>197</v>
      </c>
      <c r="C53" s="339"/>
      <c r="D53" s="339"/>
      <c r="E53" s="339"/>
      <c r="F53" s="159" t="s">
        <v>213</v>
      </c>
      <c r="G53" s="160" t="s">
        <v>214</v>
      </c>
    </row>
    <row r="54" spans="1:7" ht="30" hidden="1" customHeight="1">
      <c r="A54" s="340"/>
      <c r="B54" s="339" t="s">
        <v>168</v>
      </c>
      <c r="C54" s="339"/>
      <c r="D54" s="339"/>
      <c r="E54" s="339"/>
      <c r="F54" s="159" t="s">
        <v>215</v>
      </c>
      <c r="G54" s="160" t="s">
        <v>216</v>
      </c>
    </row>
    <row r="55" spans="1:7" ht="30" customHeight="1" thickBot="1">
      <c r="A55" s="340"/>
      <c r="B55" s="357" t="s">
        <v>183</v>
      </c>
      <c r="C55" s="358"/>
      <c r="D55" s="358"/>
      <c r="E55" s="359"/>
      <c r="F55" s="159" t="s">
        <v>215</v>
      </c>
      <c r="G55" s="160" t="s">
        <v>216</v>
      </c>
    </row>
    <row r="56" spans="1:7" ht="30" hidden="1" customHeight="1">
      <c r="A56" s="340"/>
      <c r="B56" s="339" t="s">
        <v>198</v>
      </c>
      <c r="C56" s="339"/>
      <c r="D56" s="339"/>
      <c r="E56" s="339"/>
      <c r="F56" s="159" t="s">
        <v>189</v>
      </c>
      <c r="G56" s="160" t="s">
        <v>190</v>
      </c>
    </row>
    <row r="57" spans="1:7" ht="30" hidden="1" customHeight="1">
      <c r="A57" s="340"/>
      <c r="B57" s="339" t="s">
        <v>186</v>
      </c>
      <c r="C57" s="339"/>
      <c r="D57" s="339"/>
      <c r="E57" s="339"/>
      <c r="F57" s="159" t="s">
        <v>217</v>
      </c>
      <c r="G57" s="160" t="s">
        <v>218</v>
      </c>
    </row>
    <row r="58" spans="1:7" ht="30" hidden="1" customHeight="1">
      <c r="A58" s="340"/>
      <c r="B58" s="337" t="s">
        <v>187</v>
      </c>
      <c r="C58" s="337"/>
      <c r="D58" s="337"/>
      <c r="E58" s="337"/>
      <c r="F58" s="161"/>
      <c r="G58" s="160" t="s">
        <v>169</v>
      </c>
    </row>
    <row r="59" spans="1:7" ht="30" hidden="1" customHeight="1">
      <c r="A59" s="340"/>
      <c r="B59" s="360"/>
      <c r="C59" s="339" t="s">
        <v>222</v>
      </c>
      <c r="D59" s="339"/>
      <c r="E59" s="339"/>
      <c r="F59" s="159" t="s">
        <v>223</v>
      </c>
      <c r="G59" s="160" t="s">
        <v>224</v>
      </c>
    </row>
    <row r="60" spans="1:7" ht="30" hidden="1" customHeight="1">
      <c r="A60" s="340"/>
      <c r="B60" s="340"/>
      <c r="C60" s="339" t="s">
        <v>191</v>
      </c>
      <c r="D60" s="339"/>
      <c r="E60" s="339"/>
      <c r="F60" s="159" t="s">
        <v>217</v>
      </c>
      <c r="G60" s="160" t="s">
        <v>218</v>
      </c>
    </row>
    <row r="61" spans="1:7" ht="30" hidden="1" customHeight="1">
      <c r="A61" s="340"/>
      <c r="B61" s="340"/>
      <c r="C61" s="339" t="s">
        <v>147</v>
      </c>
      <c r="D61" s="339"/>
      <c r="E61" s="339"/>
      <c r="F61" s="159" t="s">
        <v>189</v>
      </c>
      <c r="G61" s="160" t="s">
        <v>190</v>
      </c>
    </row>
    <row r="62" spans="1:7" ht="30" customHeight="1" thickBot="1">
      <c r="A62" s="340" t="s">
        <v>225</v>
      </c>
      <c r="B62" s="339" t="s">
        <v>162</v>
      </c>
      <c r="C62" s="339"/>
      <c r="D62" s="339"/>
      <c r="E62" s="339"/>
      <c r="F62" s="159" t="s">
        <v>204</v>
      </c>
      <c r="G62" s="160" t="s">
        <v>205</v>
      </c>
    </row>
    <row r="63" spans="1:7" ht="30" hidden="1" customHeight="1">
      <c r="A63" s="340"/>
      <c r="B63" s="339" t="s">
        <v>197</v>
      </c>
      <c r="C63" s="339"/>
      <c r="D63" s="339"/>
      <c r="E63" s="339"/>
      <c r="F63" s="159" t="s">
        <v>217</v>
      </c>
      <c r="G63" s="160" t="s">
        <v>218</v>
      </c>
    </row>
    <row r="64" spans="1:7" ht="30" hidden="1" customHeight="1">
      <c r="A64" s="340"/>
      <c r="B64" s="339" t="s">
        <v>168</v>
      </c>
      <c r="C64" s="339"/>
      <c r="D64" s="339"/>
      <c r="E64" s="339"/>
      <c r="F64" s="159" t="s">
        <v>217</v>
      </c>
      <c r="G64" s="160" t="s">
        <v>218</v>
      </c>
    </row>
    <row r="65" spans="1:7" ht="30" customHeight="1" thickBot="1">
      <c r="A65" s="340"/>
      <c r="B65" s="357" t="s">
        <v>183</v>
      </c>
      <c r="C65" s="358"/>
      <c r="D65" s="358"/>
      <c r="E65" s="359"/>
      <c r="F65" s="159" t="s">
        <v>217</v>
      </c>
      <c r="G65" s="160" t="s">
        <v>218</v>
      </c>
    </row>
    <row r="66" spans="1:7" ht="30" hidden="1" customHeight="1">
      <c r="A66" s="340"/>
      <c r="B66" s="339" t="s">
        <v>198</v>
      </c>
      <c r="C66" s="339"/>
      <c r="D66" s="339"/>
      <c r="E66" s="339"/>
      <c r="F66" s="159" t="s">
        <v>226</v>
      </c>
      <c r="G66" s="160" t="s">
        <v>227</v>
      </c>
    </row>
    <row r="67" spans="1:7" ht="30" hidden="1" customHeight="1">
      <c r="A67" s="340"/>
      <c r="B67" s="339" t="s">
        <v>186</v>
      </c>
      <c r="C67" s="339"/>
      <c r="D67" s="339"/>
      <c r="E67" s="339"/>
      <c r="F67" s="159" t="s">
        <v>223</v>
      </c>
      <c r="G67" s="160" t="s">
        <v>224</v>
      </c>
    </row>
    <row r="68" spans="1:7" ht="30" hidden="1" customHeight="1">
      <c r="A68" s="340"/>
      <c r="B68" s="337" t="s">
        <v>187</v>
      </c>
      <c r="C68" s="337"/>
      <c r="D68" s="337"/>
      <c r="E68" s="337"/>
      <c r="F68" s="161"/>
      <c r="G68" s="160" t="s">
        <v>169</v>
      </c>
    </row>
    <row r="69" spans="1:7" ht="30" hidden="1" customHeight="1">
      <c r="A69" s="340"/>
      <c r="B69" s="346"/>
      <c r="C69" s="339" t="s">
        <v>222</v>
      </c>
      <c r="D69" s="339"/>
      <c r="E69" s="339"/>
      <c r="F69" s="159" t="s">
        <v>228</v>
      </c>
      <c r="G69" s="160" t="s">
        <v>229</v>
      </c>
    </row>
    <row r="70" spans="1:7" ht="30" hidden="1" customHeight="1">
      <c r="A70" s="340"/>
      <c r="B70" s="346"/>
      <c r="C70" s="339" t="s">
        <v>191</v>
      </c>
      <c r="D70" s="339"/>
      <c r="E70" s="339"/>
      <c r="F70" s="159" t="s">
        <v>230</v>
      </c>
      <c r="G70" s="160" t="s">
        <v>231</v>
      </c>
    </row>
    <row r="71" spans="1:7" ht="30" hidden="1" customHeight="1">
      <c r="A71" s="340"/>
      <c r="B71" s="346"/>
      <c r="C71" s="339" t="s">
        <v>147</v>
      </c>
      <c r="D71" s="339"/>
      <c r="E71" s="339"/>
      <c r="F71" s="159" t="s">
        <v>226</v>
      </c>
      <c r="G71" s="160" t="s">
        <v>227</v>
      </c>
    </row>
    <row r="72" spans="1:7" ht="30" customHeight="1" thickBot="1">
      <c r="A72" s="340" t="s">
        <v>232</v>
      </c>
      <c r="B72" s="339" t="s">
        <v>162</v>
      </c>
      <c r="C72" s="339"/>
      <c r="D72" s="339"/>
      <c r="E72" s="339"/>
      <c r="F72" s="159" t="s">
        <v>189</v>
      </c>
      <c r="G72" s="160" t="s">
        <v>190</v>
      </c>
    </row>
    <row r="73" spans="1:7" ht="30" hidden="1" customHeight="1">
      <c r="A73" s="340"/>
      <c r="B73" s="339" t="s">
        <v>197</v>
      </c>
      <c r="C73" s="339"/>
      <c r="D73" s="339"/>
      <c r="E73" s="339"/>
      <c r="F73" s="159" t="s">
        <v>204</v>
      </c>
      <c r="G73" s="160" t="s">
        <v>205</v>
      </c>
    </row>
    <row r="74" spans="1:7" ht="30" hidden="1" customHeight="1">
      <c r="A74" s="340"/>
      <c r="B74" s="339" t="s">
        <v>168</v>
      </c>
      <c r="C74" s="339"/>
      <c r="D74" s="339"/>
      <c r="E74" s="339"/>
      <c r="F74" s="159" t="s">
        <v>208</v>
      </c>
      <c r="G74" s="160" t="s">
        <v>209</v>
      </c>
    </row>
    <row r="75" spans="1:7" ht="30" customHeight="1" thickBot="1">
      <c r="A75" s="340"/>
      <c r="B75" s="357" t="s">
        <v>183</v>
      </c>
      <c r="C75" s="358"/>
      <c r="D75" s="358"/>
      <c r="E75" s="359"/>
      <c r="F75" s="159" t="s">
        <v>226</v>
      </c>
      <c r="G75" s="160" t="s">
        <v>227</v>
      </c>
    </row>
    <row r="76" spans="1:7" ht="30" hidden="1" customHeight="1">
      <c r="A76" s="340"/>
      <c r="B76" s="339" t="s">
        <v>198</v>
      </c>
      <c r="C76" s="339"/>
      <c r="D76" s="339"/>
      <c r="E76" s="339"/>
      <c r="F76" s="159" t="s">
        <v>226</v>
      </c>
      <c r="G76" s="160" t="s">
        <v>227</v>
      </c>
    </row>
    <row r="77" spans="1:7" ht="30" hidden="1" customHeight="1">
      <c r="A77" s="340"/>
      <c r="B77" s="339" t="s">
        <v>186</v>
      </c>
      <c r="C77" s="339"/>
      <c r="D77" s="339"/>
      <c r="E77" s="339"/>
      <c r="F77" s="159" t="s">
        <v>228</v>
      </c>
      <c r="G77" s="160" t="s">
        <v>229</v>
      </c>
    </row>
    <row r="78" spans="1:7" ht="30" hidden="1" customHeight="1">
      <c r="A78" s="340"/>
      <c r="B78" s="337" t="s">
        <v>187</v>
      </c>
      <c r="C78" s="337"/>
      <c r="D78" s="337"/>
      <c r="E78" s="337"/>
      <c r="F78" s="161"/>
      <c r="G78" s="160" t="s">
        <v>169</v>
      </c>
    </row>
    <row r="79" spans="1:7" ht="30" hidden="1" customHeight="1">
      <c r="A79" s="340"/>
      <c r="B79" s="346"/>
      <c r="C79" s="339" t="s">
        <v>222</v>
      </c>
      <c r="D79" s="339"/>
      <c r="E79" s="339"/>
      <c r="F79" s="159" t="s">
        <v>233</v>
      </c>
      <c r="G79" s="160" t="s">
        <v>234</v>
      </c>
    </row>
    <row r="80" spans="1:7" ht="30" hidden="1" customHeight="1">
      <c r="A80" s="340"/>
      <c r="B80" s="346"/>
      <c r="C80" s="339" t="s">
        <v>191</v>
      </c>
      <c r="D80" s="339"/>
      <c r="E80" s="339"/>
      <c r="F80" s="159" t="s">
        <v>235</v>
      </c>
      <c r="G80" s="160" t="s">
        <v>236</v>
      </c>
    </row>
    <row r="81" spans="1:7" ht="30" hidden="1" customHeight="1">
      <c r="A81" s="340"/>
      <c r="B81" s="346"/>
      <c r="C81" s="339" t="s">
        <v>147</v>
      </c>
      <c r="D81" s="339"/>
      <c r="E81" s="339"/>
      <c r="F81" s="159" t="s">
        <v>223</v>
      </c>
      <c r="G81" s="160" t="s">
        <v>224</v>
      </c>
    </row>
    <row r="82" spans="1:7" ht="30" customHeight="1" thickBot="1">
      <c r="A82" s="340" t="s">
        <v>237</v>
      </c>
      <c r="B82" s="339" t="s">
        <v>162</v>
      </c>
      <c r="C82" s="339"/>
      <c r="D82" s="339"/>
      <c r="E82" s="339"/>
      <c r="F82" s="159" t="s">
        <v>204</v>
      </c>
      <c r="G82" s="160" t="s">
        <v>205</v>
      </c>
    </row>
    <row r="83" spans="1:7" ht="30" hidden="1" customHeight="1">
      <c r="A83" s="340"/>
      <c r="B83" s="339" t="s">
        <v>197</v>
      </c>
      <c r="C83" s="339"/>
      <c r="D83" s="339"/>
      <c r="E83" s="339"/>
      <c r="F83" s="159" t="s">
        <v>208</v>
      </c>
      <c r="G83" s="160" t="s">
        <v>209</v>
      </c>
    </row>
    <row r="84" spans="1:7" ht="30" hidden="1" customHeight="1">
      <c r="A84" s="340"/>
      <c r="B84" s="339" t="s">
        <v>168</v>
      </c>
      <c r="C84" s="339"/>
      <c r="D84" s="339"/>
      <c r="E84" s="339"/>
      <c r="F84" s="159" t="s">
        <v>217</v>
      </c>
      <c r="G84" s="160" t="s">
        <v>218</v>
      </c>
    </row>
    <row r="85" spans="1:7" ht="30" customHeight="1" thickBot="1">
      <c r="A85" s="340"/>
      <c r="B85" s="357" t="s">
        <v>183</v>
      </c>
      <c r="C85" s="358"/>
      <c r="D85" s="358"/>
      <c r="E85" s="359"/>
      <c r="F85" s="159" t="s">
        <v>223</v>
      </c>
      <c r="G85" s="160" t="s">
        <v>224</v>
      </c>
    </row>
    <row r="86" spans="1:7" ht="30" hidden="1" customHeight="1">
      <c r="A86" s="340"/>
      <c r="B86" s="339" t="s">
        <v>198</v>
      </c>
      <c r="C86" s="339"/>
      <c r="D86" s="339"/>
      <c r="E86" s="339"/>
      <c r="F86" s="159" t="s">
        <v>223</v>
      </c>
      <c r="G86" s="160" t="s">
        <v>224</v>
      </c>
    </row>
    <row r="87" spans="1:7" ht="30" hidden="1" customHeight="1">
      <c r="A87" s="340"/>
      <c r="B87" s="339" t="s">
        <v>186</v>
      </c>
      <c r="C87" s="339"/>
      <c r="D87" s="339"/>
      <c r="E87" s="339"/>
      <c r="F87" s="159" t="s">
        <v>235</v>
      </c>
      <c r="G87" s="160" t="s">
        <v>236</v>
      </c>
    </row>
    <row r="88" spans="1:7" ht="30" hidden="1" customHeight="1">
      <c r="A88" s="340"/>
      <c r="B88" s="337" t="s">
        <v>187</v>
      </c>
      <c r="C88" s="337"/>
      <c r="D88" s="337"/>
      <c r="E88" s="337"/>
      <c r="F88" s="161"/>
      <c r="G88" s="160" t="s">
        <v>169</v>
      </c>
    </row>
    <row r="89" spans="1:7" ht="30" hidden="1" customHeight="1">
      <c r="A89" s="340"/>
      <c r="B89" s="346"/>
      <c r="C89" s="339" t="s">
        <v>222</v>
      </c>
      <c r="D89" s="339"/>
      <c r="E89" s="339"/>
      <c r="F89" s="159" t="s">
        <v>238</v>
      </c>
      <c r="G89" s="160" t="s">
        <v>239</v>
      </c>
    </row>
    <row r="90" spans="1:7" ht="30" hidden="1" customHeight="1">
      <c r="A90" s="340"/>
      <c r="B90" s="346"/>
      <c r="C90" s="339" t="s">
        <v>191</v>
      </c>
      <c r="D90" s="339"/>
      <c r="E90" s="339"/>
      <c r="F90" s="159" t="s">
        <v>240</v>
      </c>
      <c r="G90" s="160" t="s">
        <v>241</v>
      </c>
    </row>
    <row r="91" spans="1:7" ht="30" hidden="1" customHeight="1">
      <c r="A91" s="340"/>
      <c r="B91" s="346"/>
      <c r="C91" s="339" t="s">
        <v>147</v>
      </c>
      <c r="D91" s="339"/>
      <c r="E91" s="339"/>
      <c r="F91" s="159" t="s">
        <v>230</v>
      </c>
      <c r="G91" s="160" t="s">
        <v>231</v>
      </c>
    </row>
    <row r="92" spans="1:7" ht="30" customHeight="1" thickBot="1">
      <c r="A92" s="340" t="s">
        <v>242</v>
      </c>
      <c r="B92" s="339" t="s">
        <v>243</v>
      </c>
      <c r="C92" s="339"/>
      <c r="D92" s="339"/>
      <c r="E92" s="339"/>
      <c r="F92" s="159" t="s">
        <v>240</v>
      </c>
      <c r="G92" s="160" t="s">
        <v>241</v>
      </c>
    </row>
    <row r="93" spans="1:7" ht="30" customHeight="1" thickBot="1">
      <c r="A93" s="340"/>
      <c r="B93" s="339" t="s">
        <v>244</v>
      </c>
      <c r="C93" s="339"/>
      <c r="D93" s="339"/>
      <c r="E93" s="339"/>
      <c r="F93" s="159" t="s">
        <v>238</v>
      </c>
      <c r="G93" s="160" t="s">
        <v>239</v>
      </c>
    </row>
    <row r="94" spans="1:7" ht="30" customHeight="1" thickBot="1">
      <c r="A94" s="164" t="s">
        <v>245</v>
      </c>
      <c r="G94" s="160" t="s">
        <v>169</v>
      </c>
    </row>
    <row r="95" spans="1:7" ht="30" customHeight="1" thickBot="1">
      <c r="A95" s="165" t="s">
        <v>158</v>
      </c>
      <c r="B95" s="354" t="s">
        <v>159</v>
      </c>
      <c r="C95" s="354"/>
      <c r="D95" s="354"/>
      <c r="E95" s="354"/>
      <c r="F95" s="165" t="s">
        <v>160</v>
      </c>
      <c r="G95" s="160"/>
    </row>
    <row r="96" spans="1:7" ht="30" customHeight="1" thickBot="1">
      <c r="A96" s="340" t="s">
        <v>246</v>
      </c>
      <c r="B96" s="353" t="s">
        <v>247</v>
      </c>
      <c r="C96" s="353"/>
      <c r="D96" s="353"/>
      <c r="E96" s="353"/>
      <c r="F96" s="159" t="s">
        <v>248</v>
      </c>
      <c r="G96" s="160" t="s">
        <v>249</v>
      </c>
    </row>
    <row r="97" spans="1:7" ht="30" customHeight="1" thickBot="1">
      <c r="A97" s="340"/>
      <c r="B97" s="353" t="s">
        <v>147</v>
      </c>
      <c r="C97" s="353"/>
      <c r="D97" s="353"/>
      <c r="E97" s="353"/>
      <c r="F97" s="159" t="s">
        <v>223</v>
      </c>
      <c r="G97" s="160" t="s">
        <v>224</v>
      </c>
    </row>
    <row r="98" spans="1:7" ht="30" customHeight="1" thickBot="1">
      <c r="A98" s="166" t="s">
        <v>250</v>
      </c>
      <c r="B98" s="353"/>
      <c r="C98" s="353"/>
      <c r="D98" s="353"/>
      <c r="E98" s="353"/>
      <c r="F98" s="159" t="s">
        <v>223</v>
      </c>
      <c r="G98" s="160" t="s">
        <v>224</v>
      </c>
    </row>
    <row r="99" spans="1:7" ht="30" customHeight="1" thickBot="1">
      <c r="A99" s="340" t="s">
        <v>251</v>
      </c>
      <c r="B99" s="353" t="s">
        <v>252</v>
      </c>
      <c r="C99" s="353"/>
      <c r="D99" s="353"/>
      <c r="E99" s="353"/>
      <c r="F99" s="159" t="s">
        <v>253</v>
      </c>
      <c r="G99" s="160" t="s">
        <v>254</v>
      </c>
    </row>
    <row r="100" spans="1:7" ht="30" hidden="1" customHeight="1">
      <c r="A100" s="340"/>
      <c r="B100" s="353" t="s">
        <v>147</v>
      </c>
      <c r="C100" s="353"/>
      <c r="D100" s="353"/>
      <c r="E100" s="353"/>
      <c r="F100" s="159" t="s">
        <v>223</v>
      </c>
      <c r="G100" s="160" t="s">
        <v>224</v>
      </c>
    </row>
    <row r="101" spans="1:7" ht="30" customHeight="1" thickBot="1">
      <c r="A101" s="340" t="s">
        <v>255</v>
      </c>
      <c r="B101" s="353" t="s">
        <v>256</v>
      </c>
      <c r="C101" s="353"/>
      <c r="D101" s="353"/>
      <c r="E101" s="353"/>
      <c r="F101" s="159" t="s">
        <v>226</v>
      </c>
      <c r="G101" s="160" t="s">
        <v>227</v>
      </c>
    </row>
    <row r="102" spans="1:7" ht="30" customHeight="1" thickBot="1">
      <c r="A102" s="340"/>
      <c r="B102" s="353" t="s">
        <v>257</v>
      </c>
      <c r="C102" s="353"/>
      <c r="D102" s="353"/>
      <c r="E102" s="353"/>
      <c r="F102" s="159" t="s">
        <v>223</v>
      </c>
      <c r="G102" s="160" t="s">
        <v>224</v>
      </c>
    </row>
    <row r="103" spans="1:7" ht="30" customHeight="1" thickBot="1">
      <c r="A103" s="166" t="s">
        <v>258</v>
      </c>
      <c r="B103" s="355"/>
      <c r="C103" s="355"/>
      <c r="D103" s="355"/>
      <c r="E103" s="355"/>
      <c r="F103" s="167" t="s">
        <v>259</v>
      </c>
      <c r="G103" s="160" t="s">
        <v>260</v>
      </c>
    </row>
    <row r="104" spans="1:7" ht="30" hidden="1" customHeight="1">
      <c r="A104" s="166" t="s">
        <v>261</v>
      </c>
      <c r="B104" s="355"/>
      <c r="C104" s="355"/>
      <c r="D104" s="355"/>
      <c r="E104" s="355"/>
      <c r="F104" s="159" t="s">
        <v>228</v>
      </c>
      <c r="G104" s="160" t="s">
        <v>229</v>
      </c>
    </row>
    <row r="105" spans="1:7" ht="30" hidden="1" customHeight="1">
      <c r="A105" s="340" t="s">
        <v>262</v>
      </c>
      <c r="B105" s="353" t="s">
        <v>263</v>
      </c>
      <c r="C105" s="353"/>
      <c r="D105" s="353"/>
      <c r="E105" s="353"/>
      <c r="F105" s="159" t="s">
        <v>223</v>
      </c>
      <c r="G105" s="160" t="s">
        <v>224</v>
      </c>
    </row>
    <row r="106" spans="1:7" ht="30" hidden="1" customHeight="1">
      <c r="A106" s="340"/>
      <c r="B106" s="353" t="s">
        <v>147</v>
      </c>
      <c r="C106" s="353"/>
      <c r="D106" s="353"/>
      <c r="E106" s="353"/>
      <c r="F106" s="159" t="s">
        <v>259</v>
      </c>
      <c r="G106" s="160" t="s">
        <v>260</v>
      </c>
    </row>
    <row r="107" spans="1:7" ht="30" hidden="1" customHeight="1">
      <c r="A107" s="166" t="s">
        <v>264</v>
      </c>
      <c r="B107" s="353"/>
      <c r="C107" s="353"/>
      <c r="D107" s="353"/>
      <c r="E107" s="353"/>
      <c r="F107" s="159" t="s">
        <v>265</v>
      </c>
      <c r="G107" s="160" t="s">
        <v>266</v>
      </c>
    </row>
    <row r="108" spans="1:7" ht="30" hidden="1" customHeight="1">
      <c r="A108" s="340" t="s">
        <v>267</v>
      </c>
      <c r="B108" s="353" t="s">
        <v>268</v>
      </c>
      <c r="C108" s="353"/>
      <c r="D108" s="353"/>
      <c r="E108" s="353"/>
      <c r="F108" s="159" t="s">
        <v>265</v>
      </c>
      <c r="G108" s="160" t="s">
        <v>266</v>
      </c>
    </row>
    <row r="109" spans="1:7" ht="30" hidden="1" customHeight="1">
      <c r="A109" s="340"/>
      <c r="B109" s="353" t="s">
        <v>147</v>
      </c>
      <c r="C109" s="353"/>
      <c r="D109" s="353"/>
      <c r="E109" s="353"/>
      <c r="F109" s="159" t="s">
        <v>223</v>
      </c>
      <c r="G109" s="160" t="s">
        <v>224</v>
      </c>
    </row>
    <row r="110" spans="1:7" ht="30" hidden="1" customHeight="1">
      <c r="A110" s="340" t="s">
        <v>269</v>
      </c>
      <c r="B110" s="353" t="s">
        <v>263</v>
      </c>
      <c r="C110" s="353"/>
      <c r="D110" s="353"/>
      <c r="E110" s="353"/>
      <c r="F110" s="159" t="s">
        <v>270</v>
      </c>
      <c r="G110" s="160" t="s">
        <v>271</v>
      </c>
    </row>
    <row r="111" spans="1:7" ht="30" hidden="1" customHeight="1">
      <c r="A111" s="340"/>
      <c r="B111" s="353" t="s">
        <v>147</v>
      </c>
      <c r="C111" s="353"/>
      <c r="D111" s="353"/>
      <c r="E111" s="353"/>
      <c r="F111" s="159" t="s">
        <v>240</v>
      </c>
      <c r="G111" s="160" t="s">
        <v>241</v>
      </c>
    </row>
    <row r="112" spans="1:7" ht="30" customHeight="1" thickBot="1">
      <c r="A112" s="164" t="s">
        <v>272</v>
      </c>
      <c r="B112" s="168"/>
      <c r="C112" s="168"/>
      <c r="D112" s="168"/>
      <c r="E112" s="168"/>
      <c r="G112" s="160" t="s">
        <v>169</v>
      </c>
    </row>
    <row r="113" spans="1:7" ht="30" customHeight="1" thickBot="1">
      <c r="A113" s="165" t="s">
        <v>158</v>
      </c>
      <c r="B113" s="354" t="s">
        <v>159</v>
      </c>
      <c r="C113" s="354"/>
      <c r="D113" s="354"/>
      <c r="E113" s="354"/>
      <c r="F113" s="165" t="s">
        <v>160</v>
      </c>
      <c r="G113" s="160" t="s">
        <v>273</v>
      </c>
    </row>
    <row r="114" spans="1:7" ht="30" hidden="1" customHeight="1">
      <c r="A114" s="340" t="s">
        <v>274</v>
      </c>
      <c r="B114" s="339" t="s">
        <v>275</v>
      </c>
      <c r="C114" s="339"/>
      <c r="D114" s="339"/>
      <c r="E114" s="339"/>
      <c r="F114" s="159" t="s">
        <v>208</v>
      </c>
      <c r="G114" s="160" t="s">
        <v>209</v>
      </c>
    </row>
    <row r="115" spans="1:7" ht="30" hidden="1" customHeight="1">
      <c r="A115" s="340"/>
      <c r="B115" s="337" t="s">
        <v>276</v>
      </c>
      <c r="C115" s="337"/>
      <c r="D115" s="337"/>
      <c r="E115" s="337"/>
      <c r="F115" s="161"/>
      <c r="G115" s="160" t="s">
        <v>169</v>
      </c>
    </row>
    <row r="116" spans="1:7" ht="30" hidden="1" customHeight="1">
      <c r="A116" s="340"/>
      <c r="B116" s="346"/>
      <c r="C116" s="339" t="s">
        <v>277</v>
      </c>
      <c r="D116" s="339"/>
      <c r="E116" s="339"/>
      <c r="F116" s="159" t="s">
        <v>259</v>
      </c>
      <c r="G116" s="160" t="s">
        <v>260</v>
      </c>
    </row>
    <row r="117" spans="1:7" ht="30" hidden="1" customHeight="1">
      <c r="A117" s="340"/>
      <c r="B117" s="346"/>
      <c r="C117" s="339" t="s">
        <v>278</v>
      </c>
      <c r="D117" s="339"/>
      <c r="E117" s="339"/>
      <c r="F117" s="159" t="s">
        <v>208</v>
      </c>
      <c r="G117" s="160" t="s">
        <v>209</v>
      </c>
    </row>
    <row r="118" spans="1:7" ht="30" hidden="1" customHeight="1">
      <c r="A118" s="340"/>
      <c r="B118" s="346"/>
      <c r="C118" s="339" t="s">
        <v>279</v>
      </c>
      <c r="D118" s="339"/>
      <c r="E118" s="339"/>
      <c r="F118" s="159" t="s">
        <v>208</v>
      </c>
      <c r="G118" s="160" t="s">
        <v>209</v>
      </c>
    </row>
    <row r="119" spans="1:7" ht="30" hidden="1" customHeight="1">
      <c r="A119" s="340"/>
      <c r="B119" s="339" t="s">
        <v>280</v>
      </c>
      <c r="C119" s="339"/>
      <c r="D119" s="339"/>
      <c r="E119" s="339"/>
      <c r="F119" s="159" t="s">
        <v>223</v>
      </c>
      <c r="G119" s="160" t="s">
        <v>224</v>
      </c>
    </row>
    <row r="120" spans="1:7" ht="30" hidden="1" customHeight="1">
      <c r="A120" s="340"/>
      <c r="B120" s="339" t="s">
        <v>281</v>
      </c>
      <c r="C120" s="339"/>
      <c r="D120" s="339"/>
      <c r="E120" s="339"/>
      <c r="F120" s="159" t="s">
        <v>201</v>
      </c>
      <c r="G120" s="160" t="s">
        <v>202</v>
      </c>
    </row>
    <row r="121" spans="1:7" ht="30" hidden="1" customHeight="1">
      <c r="A121" s="340"/>
      <c r="B121" s="339" t="s">
        <v>282</v>
      </c>
      <c r="C121" s="339"/>
      <c r="D121" s="339"/>
      <c r="E121" s="339"/>
      <c r="F121" s="159" t="s">
        <v>201</v>
      </c>
      <c r="G121" s="160" t="s">
        <v>202</v>
      </c>
    </row>
    <row r="122" spans="1:7" ht="30" hidden="1" customHeight="1">
      <c r="A122" s="340"/>
      <c r="B122" s="339" t="s">
        <v>283</v>
      </c>
      <c r="C122" s="339"/>
      <c r="D122" s="339"/>
      <c r="E122" s="339"/>
      <c r="F122" s="159" t="s">
        <v>284</v>
      </c>
      <c r="G122" s="160" t="s">
        <v>285</v>
      </c>
    </row>
    <row r="123" spans="1:7" ht="30" hidden="1" customHeight="1">
      <c r="A123" s="340"/>
      <c r="B123" s="339" t="s">
        <v>286</v>
      </c>
      <c r="C123" s="339"/>
      <c r="D123" s="339"/>
      <c r="E123" s="339"/>
      <c r="F123" s="159" t="s">
        <v>208</v>
      </c>
      <c r="G123" s="160" t="s">
        <v>209</v>
      </c>
    </row>
    <row r="124" spans="1:7" ht="30" hidden="1" customHeight="1">
      <c r="A124" s="340"/>
      <c r="B124" s="339" t="s">
        <v>287</v>
      </c>
      <c r="C124" s="339"/>
      <c r="D124" s="339"/>
      <c r="E124" s="339"/>
      <c r="F124" s="159" t="s">
        <v>288</v>
      </c>
      <c r="G124" s="160" t="s">
        <v>289</v>
      </c>
    </row>
    <row r="125" spans="1:7" ht="30" hidden="1" customHeight="1">
      <c r="A125" s="340"/>
      <c r="B125" s="339" t="s">
        <v>290</v>
      </c>
      <c r="C125" s="339"/>
      <c r="D125" s="339"/>
      <c r="E125" s="339"/>
      <c r="F125" s="159" t="s">
        <v>201</v>
      </c>
      <c r="G125" s="160" t="s">
        <v>202</v>
      </c>
    </row>
    <row r="126" spans="1:7" ht="30" hidden="1" customHeight="1">
      <c r="A126" s="340"/>
      <c r="B126" s="337" t="s">
        <v>291</v>
      </c>
      <c r="C126" s="337"/>
      <c r="D126" s="337"/>
      <c r="E126" s="337"/>
      <c r="F126" s="161"/>
      <c r="G126" s="160" t="s">
        <v>169</v>
      </c>
    </row>
    <row r="127" spans="1:7" ht="30" hidden="1" customHeight="1">
      <c r="A127" s="340"/>
      <c r="B127" s="346"/>
      <c r="C127" s="339" t="s">
        <v>292</v>
      </c>
      <c r="D127" s="339"/>
      <c r="E127" s="339"/>
      <c r="F127" s="159" t="s">
        <v>223</v>
      </c>
      <c r="G127" s="160" t="s">
        <v>224</v>
      </c>
    </row>
    <row r="128" spans="1:7" ht="30" hidden="1" customHeight="1">
      <c r="A128" s="340"/>
      <c r="B128" s="346"/>
      <c r="C128" s="339" t="s">
        <v>147</v>
      </c>
      <c r="D128" s="339"/>
      <c r="E128" s="339"/>
      <c r="F128" s="159" t="s">
        <v>215</v>
      </c>
      <c r="G128" s="160" t="s">
        <v>216</v>
      </c>
    </row>
    <row r="129" spans="1:7" ht="30" hidden="1" customHeight="1">
      <c r="A129" s="340"/>
      <c r="B129" s="337" t="s">
        <v>293</v>
      </c>
      <c r="C129" s="337"/>
      <c r="D129" s="337"/>
      <c r="E129" s="337"/>
      <c r="F129" s="161"/>
      <c r="G129" s="160" t="s">
        <v>169</v>
      </c>
    </row>
    <row r="130" spans="1:7" ht="30" hidden="1" customHeight="1">
      <c r="A130" s="340"/>
      <c r="B130" s="347"/>
      <c r="C130" s="336" t="s">
        <v>294</v>
      </c>
      <c r="D130" s="336"/>
      <c r="E130" s="336"/>
      <c r="F130" s="161"/>
      <c r="G130" s="160" t="s">
        <v>169</v>
      </c>
    </row>
    <row r="131" spans="1:7" ht="30" hidden="1" customHeight="1">
      <c r="A131" s="340"/>
      <c r="B131" s="347"/>
      <c r="C131" s="347"/>
      <c r="D131" s="336" t="s">
        <v>295</v>
      </c>
      <c r="E131" s="336"/>
      <c r="F131" s="161"/>
      <c r="G131" s="160" t="s">
        <v>169</v>
      </c>
    </row>
    <row r="132" spans="1:7" ht="30" hidden="1" customHeight="1">
      <c r="A132" s="340"/>
      <c r="B132" s="347"/>
      <c r="C132" s="347"/>
      <c r="D132" s="347"/>
      <c r="E132" s="162" t="s">
        <v>296</v>
      </c>
      <c r="F132" s="159" t="s">
        <v>297</v>
      </c>
      <c r="G132" s="160" t="s">
        <v>298</v>
      </c>
    </row>
    <row r="133" spans="1:7" ht="30" hidden="1" customHeight="1">
      <c r="A133" s="340"/>
      <c r="B133" s="347"/>
      <c r="C133" s="347"/>
      <c r="D133" s="347"/>
      <c r="E133" s="162" t="s">
        <v>147</v>
      </c>
      <c r="F133" s="159" t="s">
        <v>299</v>
      </c>
      <c r="G133" s="160" t="s">
        <v>300</v>
      </c>
    </row>
    <row r="134" spans="1:7" ht="30" hidden="1" customHeight="1">
      <c r="A134" s="340"/>
      <c r="B134" s="347"/>
      <c r="C134" s="347"/>
      <c r="D134" s="341" t="s">
        <v>301</v>
      </c>
      <c r="E134" s="341"/>
      <c r="F134" s="159" t="s">
        <v>302</v>
      </c>
      <c r="G134" s="160" t="s">
        <v>303</v>
      </c>
    </row>
    <row r="135" spans="1:7" ht="30" hidden="1" customHeight="1">
      <c r="A135" s="340"/>
      <c r="B135" s="347"/>
      <c r="C135" s="347"/>
      <c r="D135" s="336" t="s">
        <v>304</v>
      </c>
      <c r="E135" s="336"/>
      <c r="F135" s="161"/>
      <c r="G135" s="160" t="s">
        <v>169</v>
      </c>
    </row>
    <row r="136" spans="1:7" ht="30" hidden="1" customHeight="1">
      <c r="A136" s="340"/>
      <c r="B136" s="347"/>
      <c r="C136" s="347"/>
      <c r="D136" s="347"/>
      <c r="E136" s="162" t="s">
        <v>305</v>
      </c>
      <c r="F136" s="159" t="s">
        <v>163</v>
      </c>
      <c r="G136" s="160" t="s">
        <v>164</v>
      </c>
    </row>
    <row r="137" spans="1:7" ht="30" hidden="1" customHeight="1">
      <c r="A137" s="340"/>
      <c r="B137" s="347"/>
      <c r="C137" s="347"/>
      <c r="D137" s="347"/>
      <c r="E137" s="162" t="s">
        <v>306</v>
      </c>
      <c r="F137" s="159" t="s">
        <v>284</v>
      </c>
      <c r="G137" s="160" t="s">
        <v>285</v>
      </c>
    </row>
    <row r="138" spans="1:7" ht="30" hidden="1" customHeight="1">
      <c r="A138" s="340"/>
      <c r="B138" s="347"/>
      <c r="C138" s="347"/>
      <c r="D138" s="347"/>
      <c r="E138" s="162" t="s">
        <v>147</v>
      </c>
      <c r="F138" s="159" t="s">
        <v>223</v>
      </c>
      <c r="G138" s="160" t="s">
        <v>224</v>
      </c>
    </row>
    <row r="139" spans="1:7" ht="30" hidden="1" customHeight="1">
      <c r="A139" s="340"/>
      <c r="B139" s="347"/>
      <c r="C139" s="347"/>
      <c r="D139" s="336" t="s">
        <v>307</v>
      </c>
      <c r="E139" s="336"/>
      <c r="F139" s="161"/>
      <c r="G139" s="160" t="s">
        <v>169</v>
      </c>
    </row>
    <row r="140" spans="1:7" ht="30" hidden="1" customHeight="1">
      <c r="A140" s="340"/>
      <c r="B140" s="347"/>
      <c r="C140" s="347"/>
      <c r="D140" s="347"/>
      <c r="E140" s="162" t="s">
        <v>305</v>
      </c>
      <c r="F140" s="159" t="s">
        <v>297</v>
      </c>
      <c r="G140" s="160" t="s">
        <v>298</v>
      </c>
    </row>
    <row r="141" spans="1:7" ht="30" hidden="1" customHeight="1">
      <c r="A141" s="340"/>
      <c r="B141" s="347"/>
      <c r="C141" s="347"/>
      <c r="D141" s="347"/>
      <c r="E141" s="162" t="s">
        <v>308</v>
      </c>
      <c r="F141" s="159" t="s">
        <v>309</v>
      </c>
      <c r="G141" s="160" t="s">
        <v>310</v>
      </c>
    </row>
    <row r="142" spans="1:7" ht="30" hidden="1" customHeight="1">
      <c r="A142" s="340"/>
      <c r="B142" s="347"/>
      <c r="C142" s="347"/>
      <c r="D142" s="347"/>
      <c r="E142" s="162" t="s">
        <v>147</v>
      </c>
      <c r="F142" s="159" t="s">
        <v>201</v>
      </c>
      <c r="G142" s="160" t="s">
        <v>202</v>
      </c>
    </row>
    <row r="143" spans="1:7" ht="30" hidden="1" customHeight="1">
      <c r="A143" s="340"/>
      <c r="B143" s="347"/>
      <c r="C143" s="347"/>
      <c r="D143" s="341" t="s">
        <v>147</v>
      </c>
      <c r="E143" s="341"/>
      <c r="F143" s="159" t="s">
        <v>194</v>
      </c>
      <c r="G143" s="160" t="s">
        <v>195</v>
      </c>
    </row>
    <row r="144" spans="1:7" ht="30" hidden="1" customHeight="1">
      <c r="A144" s="340"/>
      <c r="B144" s="347"/>
      <c r="C144" s="341" t="s">
        <v>311</v>
      </c>
      <c r="D144" s="341"/>
      <c r="E144" s="341"/>
      <c r="F144" s="159" t="s">
        <v>312</v>
      </c>
      <c r="G144" s="160" t="s">
        <v>313</v>
      </c>
    </row>
    <row r="145" spans="1:7" ht="30" hidden="1" customHeight="1">
      <c r="A145" s="340"/>
      <c r="B145" s="347"/>
      <c r="C145" s="336" t="s">
        <v>314</v>
      </c>
      <c r="D145" s="336"/>
      <c r="E145" s="336"/>
      <c r="F145" s="161"/>
      <c r="G145" s="160" t="s">
        <v>169</v>
      </c>
    </row>
    <row r="146" spans="1:7" ht="30" hidden="1" customHeight="1">
      <c r="A146" s="340"/>
      <c r="B146" s="347"/>
      <c r="C146" s="347"/>
      <c r="D146" s="339" t="s">
        <v>315</v>
      </c>
      <c r="E146" s="339"/>
      <c r="F146" s="159" t="s">
        <v>316</v>
      </c>
      <c r="G146" s="160" t="s">
        <v>317</v>
      </c>
    </row>
    <row r="147" spans="1:7" ht="30" hidden="1" customHeight="1">
      <c r="A147" s="340"/>
      <c r="B147" s="347"/>
      <c r="C147" s="347"/>
      <c r="D147" s="339" t="s">
        <v>318</v>
      </c>
      <c r="E147" s="339"/>
      <c r="F147" s="159" t="s">
        <v>228</v>
      </c>
      <c r="G147" s="160" t="s">
        <v>229</v>
      </c>
    </row>
    <row r="148" spans="1:7" ht="30" hidden="1" customHeight="1">
      <c r="A148" s="340"/>
      <c r="B148" s="347"/>
      <c r="C148" s="347"/>
      <c r="D148" s="339" t="s">
        <v>147</v>
      </c>
      <c r="E148" s="339"/>
      <c r="F148" s="159" t="s">
        <v>217</v>
      </c>
      <c r="G148" s="160" t="s">
        <v>218</v>
      </c>
    </row>
    <row r="149" spans="1:7" ht="30" hidden="1" customHeight="1">
      <c r="A149" s="340"/>
      <c r="B149" s="347"/>
      <c r="C149" s="341" t="s">
        <v>147</v>
      </c>
      <c r="D149" s="341"/>
      <c r="E149" s="341"/>
      <c r="F149" s="159" t="s">
        <v>284</v>
      </c>
      <c r="G149" s="160" t="s">
        <v>285</v>
      </c>
    </row>
    <row r="150" spans="1:7" ht="30" hidden="1" customHeight="1">
      <c r="A150" s="340" t="s">
        <v>319</v>
      </c>
      <c r="B150" s="339" t="s">
        <v>320</v>
      </c>
      <c r="C150" s="339"/>
      <c r="D150" s="339"/>
      <c r="E150" s="339"/>
      <c r="F150" s="159" t="s">
        <v>223</v>
      </c>
      <c r="G150" s="160" t="s">
        <v>224</v>
      </c>
    </row>
    <row r="151" spans="1:7" ht="30" hidden="1" customHeight="1">
      <c r="A151" s="340"/>
      <c r="B151" s="339" t="s">
        <v>296</v>
      </c>
      <c r="C151" s="339"/>
      <c r="D151" s="339"/>
      <c r="E151" s="339"/>
      <c r="F151" s="159" t="s">
        <v>297</v>
      </c>
      <c r="G151" s="160" t="s">
        <v>298</v>
      </c>
    </row>
    <row r="152" spans="1:7" ht="30" hidden="1" customHeight="1">
      <c r="A152" s="340"/>
      <c r="B152" s="339" t="s">
        <v>301</v>
      </c>
      <c r="C152" s="339"/>
      <c r="D152" s="339"/>
      <c r="E152" s="339"/>
      <c r="F152" s="159" t="s">
        <v>163</v>
      </c>
      <c r="G152" s="160" t="s">
        <v>164</v>
      </c>
    </row>
    <row r="153" spans="1:7" ht="30" hidden="1" customHeight="1">
      <c r="A153" s="340"/>
      <c r="B153" s="337" t="s">
        <v>304</v>
      </c>
      <c r="C153" s="337"/>
      <c r="D153" s="337"/>
      <c r="E153" s="337"/>
      <c r="F153" s="161"/>
      <c r="G153" s="160" t="s">
        <v>169</v>
      </c>
    </row>
    <row r="154" spans="1:7" ht="30" hidden="1" customHeight="1">
      <c r="A154" s="340"/>
      <c r="B154" s="346"/>
      <c r="C154" s="339" t="s">
        <v>305</v>
      </c>
      <c r="D154" s="339"/>
      <c r="E154" s="339"/>
      <c r="F154" s="159" t="s">
        <v>163</v>
      </c>
      <c r="G154" s="160" t="s">
        <v>164</v>
      </c>
    </row>
    <row r="155" spans="1:7" ht="30" hidden="1" customHeight="1">
      <c r="A155" s="340"/>
      <c r="B155" s="346"/>
      <c r="C155" s="339" t="s">
        <v>306</v>
      </c>
      <c r="D155" s="339"/>
      <c r="E155" s="339"/>
      <c r="F155" s="159" t="s">
        <v>284</v>
      </c>
      <c r="G155" s="160" t="s">
        <v>285</v>
      </c>
    </row>
    <row r="156" spans="1:7" ht="30" hidden="1" customHeight="1">
      <c r="A156" s="340"/>
      <c r="B156" s="346"/>
      <c r="C156" s="339" t="s">
        <v>147</v>
      </c>
      <c r="D156" s="339"/>
      <c r="E156" s="339"/>
      <c r="F156" s="159" t="s">
        <v>223</v>
      </c>
      <c r="G156" s="160" t="s">
        <v>224</v>
      </c>
    </row>
    <row r="157" spans="1:7" ht="30" hidden="1" customHeight="1">
      <c r="A157" s="340"/>
      <c r="B157" s="337" t="s">
        <v>307</v>
      </c>
      <c r="C157" s="337"/>
      <c r="D157" s="337"/>
      <c r="E157" s="337"/>
      <c r="F157" s="161"/>
      <c r="G157" s="160" t="s">
        <v>169</v>
      </c>
    </row>
    <row r="158" spans="1:7" ht="30" hidden="1" customHeight="1">
      <c r="A158" s="340"/>
      <c r="B158" s="346"/>
      <c r="C158" s="339" t="s">
        <v>305</v>
      </c>
      <c r="D158" s="339"/>
      <c r="E158" s="339"/>
      <c r="F158" s="159" t="s">
        <v>297</v>
      </c>
      <c r="G158" s="160" t="s">
        <v>298</v>
      </c>
    </row>
    <row r="159" spans="1:7" ht="30" hidden="1" customHeight="1">
      <c r="A159" s="340"/>
      <c r="B159" s="346"/>
      <c r="C159" s="339" t="s">
        <v>308</v>
      </c>
      <c r="D159" s="339"/>
      <c r="E159" s="339"/>
      <c r="F159" s="159" t="s">
        <v>309</v>
      </c>
      <c r="G159" s="160" t="s">
        <v>310</v>
      </c>
    </row>
    <row r="160" spans="1:7" ht="30" hidden="1" customHeight="1">
      <c r="A160" s="340"/>
      <c r="B160" s="346"/>
      <c r="C160" s="339" t="s">
        <v>147</v>
      </c>
      <c r="D160" s="339"/>
      <c r="E160" s="339"/>
      <c r="F160" s="159" t="s">
        <v>201</v>
      </c>
      <c r="G160" s="160" t="s">
        <v>202</v>
      </c>
    </row>
    <row r="161" spans="1:7" ht="30" hidden="1" customHeight="1">
      <c r="A161" s="340"/>
      <c r="B161" s="339" t="s">
        <v>147</v>
      </c>
      <c r="C161" s="339"/>
      <c r="D161" s="339"/>
      <c r="E161" s="339"/>
      <c r="F161" s="159" t="s">
        <v>201</v>
      </c>
      <c r="G161" s="160" t="s">
        <v>202</v>
      </c>
    </row>
    <row r="162" spans="1:7" ht="30" customHeight="1" thickBot="1">
      <c r="A162" s="340" t="s">
        <v>321</v>
      </c>
      <c r="B162" s="339" t="s">
        <v>322</v>
      </c>
      <c r="C162" s="339"/>
      <c r="D162" s="339"/>
      <c r="E162" s="339"/>
      <c r="F162" s="159" t="s">
        <v>201</v>
      </c>
      <c r="G162" s="160" t="s">
        <v>202</v>
      </c>
    </row>
    <row r="163" spans="1:7" ht="30" customHeight="1" thickBot="1">
      <c r="A163" s="340"/>
      <c r="B163" s="339" t="s">
        <v>323</v>
      </c>
      <c r="C163" s="339"/>
      <c r="D163" s="339"/>
      <c r="E163" s="339"/>
      <c r="F163" s="159" t="s">
        <v>302</v>
      </c>
      <c r="G163" s="160" t="s">
        <v>303</v>
      </c>
    </row>
    <row r="164" spans="1:7" ht="30" hidden="1" customHeight="1">
      <c r="A164" s="340"/>
      <c r="B164" s="339" t="s">
        <v>324</v>
      </c>
      <c r="C164" s="339"/>
      <c r="D164" s="339"/>
      <c r="E164" s="339"/>
      <c r="F164" s="159" t="s">
        <v>173</v>
      </c>
      <c r="G164" s="160" t="s">
        <v>174</v>
      </c>
    </row>
    <row r="165" spans="1:7" ht="30" customHeight="1" thickBot="1">
      <c r="A165" s="340"/>
      <c r="B165" s="337" t="s">
        <v>325</v>
      </c>
      <c r="C165" s="337"/>
      <c r="D165" s="337"/>
      <c r="E165" s="337"/>
      <c r="F165" s="161"/>
      <c r="G165" s="160" t="s">
        <v>169</v>
      </c>
    </row>
    <row r="166" spans="1:7" ht="30" customHeight="1" thickBot="1">
      <c r="A166" s="340"/>
      <c r="B166" s="346"/>
      <c r="C166" s="339" t="s">
        <v>326</v>
      </c>
      <c r="D166" s="339"/>
      <c r="E166" s="339"/>
      <c r="F166" s="159" t="s">
        <v>215</v>
      </c>
      <c r="G166" s="160" t="s">
        <v>216</v>
      </c>
    </row>
    <row r="167" spans="1:7" ht="30" customHeight="1" thickBot="1">
      <c r="A167" s="340"/>
      <c r="B167" s="346"/>
      <c r="C167" s="339" t="s">
        <v>327</v>
      </c>
      <c r="D167" s="339"/>
      <c r="E167" s="339"/>
      <c r="F167" s="159" t="s">
        <v>199</v>
      </c>
      <c r="G167" s="160" t="s">
        <v>200</v>
      </c>
    </row>
    <row r="168" spans="1:7" ht="30" customHeight="1" thickBot="1">
      <c r="A168" s="340"/>
      <c r="B168" s="337" t="s">
        <v>328</v>
      </c>
      <c r="C168" s="337"/>
      <c r="D168" s="337"/>
      <c r="E168" s="337"/>
      <c r="F168" s="161"/>
      <c r="G168" s="160" t="s">
        <v>169</v>
      </c>
    </row>
    <row r="169" spans="1:7" ht="30" customHeight="1" thickBot="1">
      <c r="A169" s="340"/>
      <c r="B169" s="346"/>
      <c r="C169" s="339" t="s">
        <v>329</v>
      </c>
      <c r="D169" s="339"/>
      <c r="E169" s="339"/>
      <c r="F169" s="159" t="s">
        <v>163</v>
      </c>
      <c r="G169" s="160" t="s">
        <v>164</v>
      </c>
    </row>
    <row r="170" spans="1:7" ht="30" customHeight="1" thickBot="1">
      <c r="A170" s="340"/>
      <c r="B170" s="346"/>
      <c r="C170" s="339" t="s">
        <v>330</v>
      </c>
      <c r="D170" s="339"/>
      <c r="E170" s="339"/>
      <c r="F170" s="159" t="s">
        <v>331</v>
      </c>
      <c r="G170" s="160" t="s">
        <v>332</v>
      </c>
    </row>
    <row r="171" spans="1:7" ht="30" customHeight="1" thickBot="1">
      <c r="A171" s="340"/>
      <c r="B171" s="346"/>
      <c r="C171" s="339" t="s">
        <v>333</v>
      </c>
      <c r="D171" s="339"/>
      <c r="E171" s="339"/>
      <c r="F171" s="159" t="s">
        <v>223</v>
      </c>
      <c r="G171" s="160" t="s">
        <v>224</v>
      </c>
    </row>
    <row r="172" spans="1:7" ht="30" customHeight="1" thickBot="1">
      <c r="A172" s="340"/>
      <c r="B172" s="346"/>
      <c r="C172" s="339" t="s">
        <v>334</v>
      </c>
      <c r="D172" s="339"/>
      <c r="E172" s="339"/>
      <c r="F172" s="159" t="s">
        <v>201</v>
      </c>
      <c r="G172" s="160" t="s">
        <v>202</v>
      </c>
    </row>
    <row r="173" spans="1:7" ht="30" customHeight="1" thickBot="1">
      <c r="A173" s="340"/>
      <c r="B173" s="346"/>
      <c r="C173" s="339" t="s">
        <v>335</v>
      </c>
      <c r="D173" s="339"/>
      <c r="E173" s="339"/>
      <c r="F173" s="159" t="s">
        <v>208</v>
      </c>
      <c r="G173" s="160" t="s">
        <v>209</v>
      </c>
    </row>
    <row r="174" spans="1:7" ht="30" customHeight="1" thickBot="1">
      <c r="A174" s="340"/>
      <c r="B174" s="346"/>
      <c r="C174" s="339" t="s">
        <v>336</v>
      </c>
      <c r="D174" s="339"/>
      <c r="E174" s="339"/>
      <c r="F174" s="159" t="s">
        <v>201</v>
      </c>
      <c r="G174" s="160" t="s">
        <v>202</v>
      </c>
    </row>
    <row r="175" spans="1:7" ht="30" customHeight="1" thickBot="1">
      <c r="A175" s="340"/>
      <c r="B175" s="346"/>
      <c r="C175" s="339" t="s">
        <v>326</v>
      </c>
      <c r="D175" s="339"/>
      <c r="E175" s="339"/>
      <c r="F175" s="159" t="s">
        <v>215</v>
      </c>
      <c r="G175" s="160" t="s">
        <v>216</v>
      </c>
    </row>
    <row r="176" spans="1:7" ht="30" hidden="1" customHeight="1">
      <c r="A176" s="340" t="s">
        <v>337</v>
      </c>
      <c r="B176" s="337" t="s">
        <v>338</v>
      </c>
      <c r="C176" s="337"/>
      <c r="D176" s="337"/>
      <c r="E176" s="337"/>
      <c r="F176" s="161"/>
      <c r="G176" s="160" t="s">
        <v>169</v>
      </c>
    </row>
    <row r="177" spans="1:7" ht="30" hidden="1" customHeight="1">
      <c r="A177" s="340"/>
      <c r="B177" s="346"/>
      <c r="C177" s="339" t="s">
        <v>339</v>
      </c>
      <c r="D177" s="339"/>
      <c r="E177" s="339"/>
      <c r="F177" s="159" t="s">
        <v>240</v>
      </c>
      <c r="G177" s="160" t="s">
        <v>241</v>
      </c>
    </row>
    <row r="178" spans="1:7" ht="30" hidden="1" customHeight="1">
      <c r="A178" s="340"/>
      <c r="B178" s="346"/>
      <c r="C178" s="339" t="s">
        <v>147</v>
      </c>
      <c r="D178" s="339"/>
      <c r="E178" s="339"/>
      <c r="F178" s="159" t="s">
        <v>253</v>
      </c>
      <c r="G178" s="160" t="s">
        <v>254</v>
      </c>
    </row>
    <row r="179" spans="1:7" ht="30" hidden="1" customHeight="1">
      <c r="A179" s="340"/>
      <c r="B179" s="339" t="s">
        <v>326</v>
      </c>
      <c r="C179" s="339"/>
      <c r="D179" s="339"/>
      <c r="E179" s="339"/>
      <c r="F179" s="159" t="s">
        <v>213</v>
      </c>
      <c r="G179" s="160" t="s">
        <v>214</v>
      </c>
    </row>
    <row r="180" spans="1:7" ht="30" hidden="1" customHeight="1">
      <c r="A180" s="340"/>
      <c r="B180" s="339" t="s">
        <v>340</v>
      </c>
      <c r="C180" s="339"/>
      <c r="D180" s="339"/>
      <c r="E180" s="339"/>
      <c r="F180" s="159" t="s">
        <v>194</v>
      </c>
      <c r="G180" s="160" t="s">
        <v>195</v>
      </c>
    </row>
    <row r="181" spans="1:7" ht="30" hidden="1" customHeight="1">
      <c r="A181" s="340" t="s">
        <v>341</v>
      </c>
      <c r="B181" s="337" t="s">
        <v>329</v>
      </c>
      <c r="C181" s="337"/>
      <c r="D181" s="337"/>
      <c r="E181" s="337"/>
      <c r="F181" s="161"/>
      <c r="G181" s="160" t="s">
        <v>169</v>
      </c>
    </row>
    <row r="182" spans="1:7" ht="30" hidden="1" customHeight="1">
      <c r="A182" s="340"/>
      <c r="B182" s="346"/>
      <c r="C182" s="339" t="s">
        <v>342</v>
      </c>
      <c r="D182" s="339"/>
      <c r="E182" s="339"/>
      <c r="F182" s="159" t="s">
        <v>201</v>
      </c>
      <c r="G182" s="160" t="s">
        <v>202</v>
      </c>
    </row>
    <row r="183" spans="1:7" ht="30" hidden="1" customHeight="1">
      <c r="A183" s="340"/>
      <c r="B183" s="346"/>
      <c r="C183" s="339" t="s">
        <v>147</v>
      </c>
      <c r="D183" s="339"/>
      <c r="E183" s="339"/>
      <c r="F183" s="159" t="s">
        <v>284</v>
      </c>
      <c r="G183" s="160" t="s">
        <v>285</v>
      </c>
    </row>
    <row r="184" spans="1:7" ht="30" hidden="1" customHeight="1">
      <c r="A184" s="340"/>
      <c r="B184" s="339" t="s">
        <v>330</v>
      </c>
      <c r="C184" s="339"/>
      <c r="D184" s="339"/>
      <c r="E184" s="339"/>
      <c r="F184" s="159" t="s">
        <v>331</v>
      </c>
      <c r="G184" s="160" t="s">
        <v>332</v>
      </c>
    </row>
    <row r="185" spans="1:7" ht="30" hidden="1" customHeight="1">
      <c r="A185" s="340"/>
      <c r="B185" s="339" t="s">
        <v>343</v>
      </c>
      <c r="C185" s="339"/>
      <c r="D185" s="339"/>
      <c r="E185" s="339"/>
      <c r="F185" s="159" t="s">
        <v>240</v>
      </c>
      <c r="G185" s="160" t="s">
        <v>241</v>
      </c>
    </row>
    <row r="186" spans="1:7" ht="30" hidden="1" customHeight="1">
      <c r="A186" s="340"/>
      <c r="B186" s="339" t="s">
        <v>344</v>
      </c>
      <c r="C186" s="339"/>
      <c r="D186" s="339"/>
      <c r="E186" s="339"/>
      <c r="F186" s="159" t="s">
        <v>240</v>
      </c>
      <c r="G186" s="160" t="s">
        <v>241</v>
      </c>
    </row>
    <row r="187" spans="1:7" ht="30" hidden="1" customHeight="1">
      <c r="A187" s="340"/>
      <c r="B187" s="339" t="s">
        <v>345</v>
      </c>
      <c r="C187" s="339"/>
      <c r="D187" s="339"/>
      <c r="E187" s="339"/>
      <c r="F187" s="159" t="s">
        <v>240</v>
      </c>
      <c r="G187" s="160" t="s">
        <v>241</v>
      </c>
    </row>
    <row r="188" spans="1:7" ht="30" customHeight="1" thickBot="1">
      <c r="A188" s="340" t="s">
        <v>346</v>
      </c>
      <c r="B188" s="337" t="s">
        <v>347</v>
      </c>
      <c r="C188" s="337"/>
      <c r="D188" s="337"/>
      <c r="E188" s="337"/>
      <c r="F188" s="161"/>
      <c r="G188" s="160" t="s">
        <v>169</v>
      </c>
    </row>
    <row r="189" spans="1:7" ht="30" customHeight="1" thickBot="1">
      <c r="A189" s="340"/>
      <c r="B189" s="346"/>
      <c r="C189" s="339" t="s">
        <v>348</v>
      </c>
      <c r="D189" s="339"/>
      <c r="E189" s="339"/>
      <c r="F189" s="159" t="s">
        <v>230</v>
      </c>
      <c r="G189" s="160" t="s">
        <v>231</v>
      </c>
    </row>
    <row r="190" spans="1:7" ht="30" customHeight="1" thickBot="1">
      <c r="A190" s="340"/>
      <c r="B190" s="346"/>
      <c r="C190" s="339" t="s">
        <v>147</v>
      </c>
      <c r="D190" s="339"/>
      <c r="E190" s="339"/>
      <c r="F190" s="159" t="s">
        <v>226</v>
      </c>
      <c r="G190" s="160" t="s">
        <v>227</v>
      </c>
    </row>
    <row r="191" spans="1:7" ht="30" customHeight="1" thickBot="1">
      <c r="A191" s="340"/>
      <c r="B191" s="339" t="s">
        <v>349</v>
      </c>
      <c r="C191" s="339"/>
      <c r="D191" s="339"/>
      <c r="E191" s="339"/>
      <c r="F191" s="159" t="s">
        <v>230</v>
      </c>
      <c r="G191" s="160" t="s">
        <v>231</v>
      </c>
    </row>
    <row r="192" spans="1:7" ht="30" customHeight="1" thickBot="1">
      <c r="A192" s="340"/>
      <c r="B192" s="339" t="s">
        <v>350</v>
      </c>
      <c r="C192" s="339"/>
      <c r="D192" s="339"/>
      <c r="E192" s="339"/>
      <c r="F192" s="159" t="s">
        <v>288</v>
      </c>
      <c r="G192" s="160" t="s">
        <v>289</v>
      </c>
    </row>
    <row r="193" spans="1:7" ht="30" customHeight="1" thickBot="1">
      <c r="A193" s="340"/>
      <c r="B193" s="339" t="s">
        <v>351</v>
      </c>
      <c r="C193" s="339"/>
      <c r="D193" s="339"/>
      <c r="E193" s="339"/>
      <c r="F193" s="159" t="s">
        <v>240</v>
      </c>
      <c r="G193" s="160" t="s">
        <v>241</v>
      </c>
    </row>
    <row r="194" spans="1:7" ht="30" customHeight="1" thickBot="1">
      <c r="A194" s="340"/>
      <c r="B194" s="339" t="s">
        <v>147</v>
      </c>
      <c r="C194" s="339"/>
      <c r="D194" s="339"/>
      <c r="E194" s="339"/>
      <c r="F194" s="159" t="s">
        <v>259</v>
      </c>
      <c r="G194" s="160" t="s">
        <v>260</v>
      </c>
    </row>
    <row r="195" spans="1:7" ht="30" hidden="1" customHeight="1">
      <c r="A195" s="340" t="s">
        <v>352</v>
      </c>
      <c r="B195" s="339" t="s">
        <v>353</v>
      </c>
      <c r="C195" s="339"/>
      <c r="D195" s="339"/>
      <c r="E195" s="339"/>
      <c r="F195" s="159" t="s">
        <v>208</v>
      </c>
      <c r="G195" s="160" t="s">
        <v>209</v>
      </c>
    </row>
    <row r="196" spans="1:7" ht="30" hidden="1" customHeight="1">
      <c r="A196" s="340"/>
      <c r="B196" s="339" t="s">
        <v>147</v>
      </c>
      <c r="C196" s="339"/>
      <c r="D196" s="339"/>
      <c r="E196" s="339"/>
      <c r="F196" s="159" t="s">
        <v>240</v>
      </c>
      <c r="G196" s="160" t="s">
        <v>241</v>
      </c>
    </row>
    <row r="197" spans="1:7" ht="30" hidden="1" customHeight="1">
      <c r="A197" s="340" t="s">
        <v>354</v>
      </c>
      <c r="B197" s="337" t="s">
        <v>355</v>
      </c>
      <c r="C197" s="337"/>
      <c r="D197" s="337"/>
      <c r="E197" s="337"/>
      <c r="F197" s="161"/>
      <c r="G197" s="160" t="s">
        <v>169</v>
      </c>
    </row>
    <row r="198" spans="1:7" ht="30" hidden="1" customHeight="1">
      <c r="A198" s="340"/>
      <c r="B198" s="346"/>
      <c r="C198" s="339" t="s">
        <v>356</v>
      </c>
      <c r="D198" s="339"/>
      <c r="E198" s="339"/>
      <c r="F198" s="159" t="s">
        <v>316</v>
      </c>
      <c r="G198" s="160" t="s">
        <v>317</v>
      </c>
    </row>
    <row r="199" spans="1:7" ht="30" hidden="1" customHeight="1">
      <c r="A199" s="340"/>
      <c r="B199" s="346"/>
      <c r="C199" s="339" t="s">
        <v>357</v>
      </c>
      <c r="D199" s="339"/>
      <c r="E199" s="339"/>
      <c r="F199" s="159" t="s">
        <v>201</v>
      </c>
      <c r="G199" s="160" t="s">
        <v>202</v>
      </c>
    </row>
    <row r="200" spans="1:7" ht="30" hidden="1" customHeight="1">
      <c r="A200" s="340"/>
      <c r="B200" s="346"/>
      <c r="C200" s="339" t="s">
        <v>350</v>
      </c>
      <c r="D200" s="339"/>
      <c r="E200" s="339"/>
      <c r="F200" s="159" t="s">
        <v>240</v>
      </c>
      <c r="G200" s="160" t="s">
        <v>241</v>
      </c>
    </row>
    <row r="201" spans="1:7" ht="30" hidden="1" customHeight="1">
      <c r="A201" s="340"/>
      <c r="B201" s="337" t="s">
        <v>358</v>
      </c>
      <c r="C201" s="337"/>
      <c r="D201" s="337"/>
      <c r="E201" s="337"/>
      <c r="F201" s="161"/>
      <c r="G201" s="160" t="s">
        <v>169</v>
      </c>
    </row>
    <row r="202" spans="1:7" ht="30" hidden="1" customHeight="1">
      <c r="A202" s="340"/>
      <c r="B202" s="346"/>
      <c r="C202" s="339" t="s">
        <v>359</v>
      </c>
      <c r="D202" s="339"/>
      <c r="E202" s="339"/>
      <c r="F202" s="159" t="s">
        <v>223</v>
      </c>
      <c r="G202" s="160" t="s">
        <v>224</v>
      </c>
    </row>
    <row r="203" spans="1:7" ht="30" hidden="1" customHeight="1">
      <c r="A203" s="340"/>
      <c r="B203" s="346"/>
      <c r="C203" s="339" t="s">
        <v>147</v>
      </c>
      <c r="D203" s="339"/>
      <c r="E203" s="339"/>
      <c r="F203" s="159" t="s">
        <v>240</v>
      </c>
      <c r="G203" s="160" t="s">
        <v>241</v>
      </c>
    </row>
    <row r="204" spans="1:7" ht="30" hidden="1" customHeight="1">
      <c r="A204" s="340"/>
      <c r="B204" s="339" t="s">
        <v>360</v>
      </c>
      <c r="C204" s="339"/>
      <c r="D204" s="339"/>
      <c r="E204" s="339"/>
      <c r="F204" s="159" t="s">
        <v>223</v>
      </c>
      <c r="G204" s="160" t="s">
        <v>224</v>
      </c>
    </row>
    <row r="205" spans="1:7" ht="30" hidden="1" customHeight="1">
      <c r="A205" s="340"/>
      <c r="B205" s="339" t="s">
        <v>361</v>
      </c>
      <c r="C205" s="339"/>
      <c r="D205" s="339"/>
      <c r="E205" s="339"/>
      <c r="F205" s="159" t="s">
        <v>201</v>
      </c>
      <c r="G205" s="160" t="s">
        <v>202</v>
      </c>
    </row>
    <row r="206" spans="1:7" ht="30" hidden="1" customHeight="1">
      <c r="A206" s="340"/>
      <c r="B206" s="339" t="s">
        <v>362</v>
      </c>
      <c r="C206" s="339"/>
      <c r="D206" s="339"/>
      <c r="E206" s="339"/>
      <c r="F206" s="159" t="s">
        <v>201</v>
      </c>
      <c r="G206" s="160" t="s">
        <v>202</v>
      </c>
    </row>
    <row r="207" spans="1:7" ht="30" hidden="1" customHeight="1">
      <c r="A207" s="340"/>
      <c r="B207" s="337" t="s">
        <v>147</v>
      </c>
      <c r="C207" s="337"/>
      <c r="D207" s="337"/>
      <c r="E207" s="337"/>
      <c r="F207" s="161"/>
      <c r="G207" s="160" t="s">
        <v>169</v>
      </c>
    </row>
    <row r="208" spans="1:7" ht="30" hidden="1" customHeight="1">
      <c r="A208" s="340"/>
      <c r="B208" s="347"/>
      <c r="C208" s="337" t="s">
        <v>363</v>
      </c>
      <c r="D208" s="337"/>
      <c r="E208" s="337"/>
      <c r="F208" s="161"/>
      <c r="G208" s="160" t="s">
        <v>169</v>
      </c>
    </row>
    <row r="209" spans="1:7" ht="30" hidden="1" customHeight="1">
      <c r="A209" s="340"/>
      <c r="B209" s="347"/>
      <c r="C209" s="347"/>
      <c r="D209" s="339" t="s">
        <v>364</v>
      </c>
      <c r="E209" s="339"/>
      <c r="F209" s="159" t="s">
        <v>240</v>
      </c>
      <c r="G209" s="160" t="s">
        <v>241</v>
      </c>
    </row>
    <row r="210" spans="1:7" ht="30" hidden="1" customHeight="1">
      <c r="A210" s="340"/>
      <c r="B210" s="347"/>
      <c r="C210" s="347"/>
      <c r="D210" s="339" t="s">
        <v>147</v>
      </c>
      <c r="E210" s="339"/>
      <c r="F210" s="159" t="s">
        <v>223</v>
      </c>
      <c r="G210" s="160" t="s">
        <v>224</v>
      </c>
    </row>
    <row r="211" spans="1:7" ht="30" hidden="1" customHeight="1">
      <c r="A211" s="340"/>
      <c r="B211" s="337" t="s">
        <v>147</v>
      </c>
      <c r="C211" s="337"/>
      <c r="D211" s="337"/>
      <c r="E211" s="337"/>
      <c r="F211" s="161"/>
      <c r="G211" s="160" t="s">
        <v>169</v>
      </c>
    </row>
    <row r="212" spans="1:7" ht="30" hidden="1" customHeight="1">
      <c r="A212" s="340"/>
      <c r="B212" s="346"/>
      <c r="C212" s="339" t="s">
        <v>350</v>
      </c>
      <c r="D212" s="339"/>
      <c r="E212" s="339"/>
      <c r="F212" s="159" t="s">
        <v>223</v>
      </c>
      <c r="G212" s="160" t="s">
        <v>224</v>
      </c>
    </row>
    <row r="213" spans="1:7" ht="30" hidden="1" customHeight="1">
      <c r="A213" s="340"/>
      <c r="B213" s="346"/>
      <c r="C213" s="339" t="s">
        <v>147</v>
      </c>
      <c r="D213" s="339"/>
      <c r="E213" s="339"/>
      <c r="F213" s="159" t="s">
        <v>201</v>
      </c>
      <c r="G213" s="160" t="s">
        <v>202</v>
      </c>
    </row>
    <row r="214" spans="1:7" ht="30" hidden="1" customHeight="1">
      <c r="A214" s="340" t="s">
        <v>365</v>
      </c>
      <c r="B214" s="339" t="s">
        <v>366</v>
      </c>
      <c r="C214" s="339"/>
      <c r="D214" s="339"/>
      <c r="E214" s="339"/>
      <c r="F214" s="159" t="s">
        <v>238</v>
      </c>
      <c r="G214" s="160" t="s">
        <v>239</v>
      </c>
    </row>
    <row r="215" spans="1:7" ht="30" hidden="1" customHeight="1">
      <c r="A215" s="340"/>
      <c r="B215" s="339" t="s">
        <v>367</v>
      </c>
      <c r="C215" s="339"/>
      <c r="D215" s="339"/>
      <c r="E215" s="339"/>
      <c r="F215" s="159" t="s">
        <v>208</v>
      </c>
      <c r="G215" s="160" t="s">
        <v>209</v>
      </c>
    </row>
    <row r="216" spans="1:7" ht="30" customHeight="1" thickBot="1">
      <c r="A216" s="340" t="s">
        <v>368</v>
      </c>
      <c r="B216" s="339" t="s">
        <v>369</v>
      </c>
      <c r="C216" s="339"/>
      <c r="D216" s="339"/>
      <c r="E216" s="339"/>
      <c r="F216" s="159" t="s">
        <v>223</v>
      </c>
      <c r="G216" s="160" t="s">
        <v>224</v>
      </c>
    </row>
    <row r="217" spans="1:7" ht="30" customHeight="1" thickBot="1">
      <c r="A217" s="340"/>
      <c r="B217" s="339" t="s">
        <v>370</v>
      </c>
      <c r="C217" s="339"/>
      <c r="D217" s="339"/>
      <c r="E217" s="339"/>
      <c r="F217" s="159" t="s">
        <v>240</v>
      </c>
      <c r="G217" s="160" t="s">
        <v>241</v>
      </c>
    </row>
    <row r="218" spans="1:7" ht="30" customHeight="1" thickBot="1">
      <c r="A218" s="340"/>
      <c r="B218" s="339" t="s">
        <v>371</v>
      </c>
      <c r="C218" s="339"/>
      <c r="D218" s="339"/>
      <c r="E218" s="339"/>
      <c r="F218" s="159" t="s">
        <v>265</v>
      </c>
      <c r="G218" s="160" t="s">
        <v>266</v>
      </c>
    </row>
    <row r="219" spans="1:7" ht="30" customHeight="1" thickBot="1">
      <c r="A219" s="340" t="s">
        <v>372</v>
      </c>
      <c r="B219" s="339" t="s">
        <v>373</v>
      </c>
      <c r="C219" s="339"/>
      <c r="D219" s="339"/>
      <c r="E219" s="339"/>
      <c r="F219" s="159" t="s">
        <v>374</v>
      </c>
      <c r="G219" s="160" t="s">
        <v>375</v>
      </c>
    </row>
    <row r="220" spans="1:7" ht="30" customHeight="1" thickBot="1">
      <c r="A220" s="340"/>
      <c r="B220" s="339" t="s">
        <v>307</v>
      </c>
      <c r="C220" s="339"/>
      <c r="D220" s="339"/>
      <c r="E220" s="339"/>
      <c r="F220" s="159" t="s">
        <v>376</v>
      </c>
      <c r="G220" s="160" t="s">
        <v>377</v>
      </c>
    </row>
    <row r="221" spans="1:7" ht="30" customHeight="1" thickBot="1">
      <c r="A221" s="340"/>
      <c r="B221" s="339" t="s">
        <v>378</v>
      </c>
      <c r="C221" s="339"/>
      <c r="D221" s="339"/>
      <c r="E221" s="339"/>
      <c r="F221" s="159" t="s">
        <v>297</v>
      </c>
      <c r="G221" s="160" t="s">
        <v>298</v>
      </c>
    </row>
    <row r="222" spans="1:7" ht="30" customHeight="1" thickBot="1">
      <c r="A222" s="340"/>
      <c r="B222" s="339" t="s">
        <v>379</v>
      </c>
      <c r="C222" s="339"/>
      <c r="D222" s="339"/>
      <c r="E222" s="339"/>
      <c r="F222" s="159" t="s">
        <v>163</v>
      </c>
      <c r="G222" s="160" t="s">
        <v>164</v>
      </c>
    </row>
    <row r="223" spans="1:7" ht="30" hidden="1" customHeight="1">
      <c r="A223" s="340"/>
      <c r="B223" s="339" t="s">
        <v>380</v>
      </c>
      <c r="C223" s="339"/>
      <c r="D223" s="339"/>
      <c r="E223" s="339"/>
      <c r="F223" s="159" t="s">
        <v>316</v>
      </c>
      <c r="G223" s="160" t="s">
        <v>317</v>
      </c>
    </row>
    <row r="224" spans="1:7" ht="30" hidden="1" customHeight="1">
      <c r="A224" s="340"/>
      <c r="B224" s="339" t="s">
        <v>381</v>
      </c>
      <c r="C224" s="339"/>
      <c r="D224" s="339"/>
      <c r="E224" s="339"/>
      <c r="F224" s="159" t="s">
        <v>309</v>
      </c>
      <c r="G224" s="160" t="s">
        <v>310</v>
      </c>
    </row>
    <row r="225" spans="1:7" ht="30" customHeight="1" thickBot="1">
      <c r="A225" s="340"/>
      <c r="B225" s="339" t="s">
        <v>382</v>
      </c>
      <c r="C225" s="339"/>
      <c r="D225" s="339"/>
      <c r="E225" s="339"/>
      <c r="F225" s="159" t="s">
        <v>309</v>
      </c>
      <c r="G225" s="160" t="s">
        <v>310</v>
      </c>
    </row>
    <row r="226" spans="1:7" ht="30" hidden="1" customHeight="1">
      <c r="A226" s="340"/>
      <c r="B226" s="339" t="s">
        <v>383</v>
      </c>
      <c r="C226" s="339"/>
      <c r="D226" s="339"/>
      <c r="E226" s="339"/>
      <c r="F226" s="159" t="s">
        <v>201</v>
      </c>
      <c r="G226" s="160" t="s">
        <v>202</v>
      </c>
    </row>
    <row r="227" spans="1:7" ht="30" hidden="1" customHeight="1">
      <c r="A227" s="340"/>
      <c r="B227" s="339" t="s">
        <v>384</v>
      </c>
      <c r="C227" s="339"/>
      <c r="D227" s="339"/>
      <c r="E227" s="339"/>
      <c r="F227" s="159" t="s">
        <v>215</v>
      </c>
      <c r="G227" s="160" t="s">
        <v>216</v>
      </c>
    </row>
    <row r="228" spans="1:7" ht="30" hidden="1" customHeight="1">
      <c r="A228" s="340"/>
      <c r="B228" s="339" t="s">
        <v>385</v>
      </c>
      <c r="C228" s="339"/>
      <c r="D228" s="339"/>
      <c r="E228" s="339"/>
      <c r="F228" s="159" t="s">
        <v>189</v>
      </c>
      <c r="G228" s="160" t="s">
        <v>190</v>
      </c>
    </row>
    <row r="229" spans="1:7" ht="30" hidden="1" customHeight="1">
      <c r="A229" s="340"/>
      <c r="B229" s="339" t="s">
        <v>386</v>
      </c>
      <c r="C229" s="339"/>
      <c r="D229" s="339"/>
      <c r="E229" s="339"/>
      <c r="F229" s="159" t="s">
        <v>223</v>
      </c>
      <c r="G229" s="160" t="s">
        <v>224</v>
      </c>
    </row>
    <row r="230" spans="1:7" ht="30" hidden="1" customHeight="1">
      <c r="A230" s="340"/>
      <c r="B230" s="339" t="s">
        <v>147</v>
      </c>
      <c r="C230" s="339"/>
      <c r="D230" s="339"/>
      <c r="E230" s="339"/>
      <c r="F230" s="159" t="s">
        <v>297</v>
      </c>
      <c r="G230" s="160" t="s">
        <v>298</v>
      </c>
    </row>
    <row r="231" spans="1:7" ht="30" customHeight="1" thickBot="1">
      <c r="A231" s="340" t="s">
        <v>387</v>
      </c>
      <c r="B231" s="339" t="s">
        <v>388</v>
      </c>
      <c r="C231" s="339"/>
      <c r="D231" s="339"/>
      <c r="E231" s="339"/>
      <c r="F231" s="159" t="s">
        <v>284</v>
      </c>
      <c r="G231" s="160" t="s">
        <v>285</v>
      </c>
    </row>
    <row r="232" spans="1:7" ht="30" hidden="1" customHeight="1">
      <c r="A232" s="340"/>
      <c r="B232" s="339" t="s">
        <v>381</v>
      </c>
      <c r="C232" s="339"/>
      <c r="D232" s="339"/>
      <c r="E232" s="339"/>
      <c r="F232" s="159" t="s">
        <v>171</v>
      </c>
      <c r="G232" s="160" t="s">
        <v>172</v>
      </c>
    </row>
    <row r="233" spans="1:7" ht="30" customHeight="1" thickBot="1">
      <c r="A233" s="340"/>
      <c r="B233" s="339" t="s">
        <v>389</v>
      </c>
      <c r="C233" s="339"/>
      <c r="D233" s="339"/>
      <c r="E233" s="339"/>
      <c r="F233" s="159" t="s">
        <v>201</v>
      </c>
      <c r="G233" s="160" t="s">
        <v>202</v>
      </c>
    </row>
    <row r="234" spans="1:7" ht="30" customHeight="1" thickBot="1">
      <c r="A234" s="340"/>
      <c r="B234" s="339" t="s">
        <v>390</v>
      </c>
      <c r="C234" s="339"/>
      <c r="D234" s="339"/>
      <c r="E234" s="339"/>
      <c r="F234" s="159" t="s">
        <v>223</v>
      </c>
      <c r="G234" s="160" t="s">
        <v>224</v>
      </c>
    </row>
    <row r="235" spans="1:7" ht="30" hidden="1" customHeight="1">
      <c r="A235" s="340"/>
      <c r="B235" s="339" t="s">
        <v>391</v>
      </c>
      <c r="C235" s="339"/>
      <c r="D235" s="339"/>
      <c r="E235" s="339"/>
      <c r="F235" s="159" t="s">
        <v>253</v>
      </c>
      <c r="G235" s="160" t="s">
        <v>254</v>
      </c>
    </row>
    <row r="236" spans="1:7" ht="30" hidden="1" customHeight="1">
      <c r="A236" s="340"/>
      <c r="B236" s="339" t="s">
        <v>392</v>
      </c>
      <c r="C236" s="339"/>
      <c r="D236" s="339"/>
      <c r="E236" s="339"/>
      <c r="F236" s="159" t="s">
        <v>240</v>
      </c>
      <c r="G236" s="160" t="s">
        <v>241</v>
      </c>
    </row>
    <row r="237" spans="1:7" ht="30" hidden="1" customHeight="1">
      <c r="A237" s="340"/>
      <c r="B237" s="339" t="s">
        <v>393</v>
      </c>
      <c r="C237" s="339"/>
      <c r="D237" s="339"/>
      <c r="E237" s="339"/>
      <c r="F237" s="159" t="s">
        <v>288</v>
      </c>
      <c r="G237" s="160" t="s">
        <v>289</v>
      </c>
    </row>
    <row r="238" spans="1:7" ht="30" hidden="1" customHeight="1">
      <c r="A238" s="340"/>
      <c r="B238" s="339" t="s">
        <v>147</v>
      </c>
      <c r="C238" s="339"/>
      <c r="D238" s="339"/>
      <c r="E238" s="339"/>
      <c r="F238" s="159" t="s">
        <v>284</v>
      </c>
      <c r="G238" s="160" t="s">
        <v>285</v>
      </c>
    </row>
    <row r="239" spans="1:7" ht="30" customHeight="1" thickBot="1">
      <c r="A239" s="340" t="s">
        <v>394</v>
      </c>
      <c r="B239" s="339" t="s">
        <v>395</v>
      </c>
      <c r="C239" s="339"/>
      <c r="D239" s="339"/>
      <c r="E239" s="339"/>
      <c r="F239" s="159" t="s">
        <v>163</v>
      </c>
      <c r="G239" s="160" t="s">
        <v>164</v>
      </c>
    </row>
    <row r="240" spans="1:7" ht="30" customHeight="1" thickBot="1">
      <c r="A240" s="340"/>
      <c r="B240" s="337" t="s">
        <v>396</v>
      </c>
      <c r="C240" s="337"/>
      <c r="D240" s="337"/>
      <c r="E240" s="337"/>
      <c r="F240" s="161"/>
      <c r="G240" s="160" t="s">
        <v>169</v>
      </c>
    </row>
    <row r="241" spans="1:7" ht="30" customHeight="1" thickBot="1">
      <c r="A241" s="340"/>
      <c r="B241" s="346"/>
      <c r="C241" s="339" t="s">
        <v>397</v>
      </c>
      <c r="D241" s="339"/>
      <c r="E241" s="339"/>
      <c r="F241" s="159" t="s">
        <v>238</v>
      </c>
      <c r="G241" s="160" t="s">
        <v>239</v>
      </c>
    </row>
    <row r="242" spans="1:7" ht="30" customHeight="1" thickBot="1">
      <c r="A242" s="340"/>
      <c r="B242" s="346"/>
      <c r="C242" s="339" t="s">
        <v>147</v>
      </c>
      <c r="D242" s="339"/>
      <c r="E242" s="339"/>
      <c r="F242" s="159" t="s">
        <v>215</v>
      </c>
      <c r="G242" s="160" t="s">
        <v>216</v>
      </c>
    </row>
    <row r="243" spans="1:7" ht="30" hidden="1" customHeight="1">
      <c r="A243" s="340"/>
      <c r="B243" s="339" t="s">
        <v>147</v>
      </c>
      <c r="C243" s="339"/>
      <c r="D243" s="339"/>
      <c r="E243" s="339"/>
      <c r="F243" s="159" t="s">
        <v>284</v>
      </c>
      <c r="G243" s="160" t="s">
        <v>285</v>
      </c>
    </row>
    <row r="244" spans="1:7" ht="30" customHeight="1" thickBot="1">
      <c r="A244" s="340" t="s">
        <v>398</v>
      </c>
      <c r="B244" s="339" t="s">
        <v>399</v>
      </c>
      <c r="C244" s="339"/>
      <c r="D244" s="339"/>
      <c r="E244" s="339"/>
      <c r="F244" s="159" t="s">
        <v>163</v>
      </c>
      <c r="G244" s="160" t="s">
        <v>164</v>
      </c>
    </row>
    <row r="245" spans="1:7" ht="30" hidden="1" customHeight="1">
      <c r="A245" s="340"/>
      <c r="B245" s="339" t="s">
        <v>400</v>
      </c>
      <c r="C245" s="339"/>
      <c r="D245" s="339"/>
      <c r="E245" s="339"/>
      <c r="F245" s="159" t="s">
        <v>316</v>
      </c>
      <c r="G245" s="160" t="s">
        <v>317</v>
      </c>
    </row>
    <row r="246" spans="1:7" ht="30" customHeight="1" thickBot="1">
      <c r="A246" s="340"/>
      <c r="B246" s="339" t="s">
        <v>401</v>
      </c>
      <c r="C246" s="339"/>
      <c r="D246" s="339"/>
      <c r="E246" s="339"/>
      <c r="F246" s="159" t="s">
        <v>309</v>
      </c>
      <c r="G246" s="160" t="s">
        <v>310</v>
      </c>
    </row>
    <row r="247" spans="1:7" ht="30" hidden="1" customHeight="1">
      <c r="A247" s="340"/>
      <c r="B247" s="339" t="s">
        <v>147</v>
      </c>
      <c r="C247" s="339"/>
      <c r="D247" s="339"/>
      <c r="E247" s="339"/>
      <c r="F247" s="159" t="s">
        <v>163</v>
      </c>
      <c r="G247" s="160" t="s">
        <v>164</v>
      </c>
    </row>
    <row r="248" spans="1:7" ht="30" customHeight="1" thickBot="1">
      <c r="A248" s="340" t="s">
        <v>402</v>
      </c>
      <c r="B248" s="339" t="s">
        <v>403</v>
      </c>
      <c r="C248" s="339"/>
      <c r="D248" s="339"/>
      <c r="E248" s="339"/>
      <c r="F248" s="159" t="s">
        <v>284</v>
      </c>
      <c r="G248" s="160" t="s">
        <v>285</v>
      </c>
    </row>
    <row r="249" spans="1:7" ht="30" customHeight="1" thickBot="1">
      <c r="A249" s="340"/>
      <c r="B249" s="339" t="s">
        <v>404</v>
      </c>
      <c r="C249" s="339"/>
      <c r="D249" s="339"/>
      <c r="E249" s="339"/>
      <c r="F249" s="159" t="s">
        <v>201</v>
      </c>
      <c r="G249" s="160" t="s">
        <v>202</v>
      </c>
    </row>
    <row r="250" spans="1:7" ht="30" customHeight="1" thickBot="1">
      <c r="A250" s="340"/>
      <c r="B250" s="339" t="s">
        <v>405</v>
      </c>
      <c r="C250" s="339"/>
      <c r="D250" s="339"/>
      <c r="E250" s="339"/>
      <c r="F250" s="159" t="s">
        <v>223</v>
      </c>
      <c r="G250" s="160" t="s">
        <v>224</v>
      </c>
    </row>
    <row r="251" spans="1:7" ht="30" customHeight="1" thickBot="1">
      <c r="A251" s="340"/>
      <c r="B251" s="339" t="s">
        <v>406</v>
      </c>
      <c r="C251" s="339"/>
      <c r="D251" s="339"/>
      <c r="E251" s="339"/>
      <c r="F251" s="159" t="s">
        <v>208</v>
      </c>
      <c r="G251" s="160" t="s">
        <v>209</v>
      </c>
    </row>
    <row r="252" spans="1:7" ht="30" hidden="1" customHeight="1">
      <c r="A252" s="340"/>
      <c r="B252" s="339" t="s">
        <v>384</v>
      </c>
      <c r="C252" s="339"/>
      <c r="D252" s="339"/>
      <c r="E252" s="339"/>
      <c r="F252" s="159" t="s">
        <v>226</v>
      </c>
      <c r="G252" s="160" t="s">
        <v>227</v>
      </c>
    </row>
    <row r="253" spans="1:7" ht="30" hidden="1" customHeight="1">
      <c r="A253" s="340"/>
      <c r="B253" s="339" t="s">
        <v>147</v>
      </c>
      <c r="C253" s="339"/>
      <c r="D253" s="339"/>
      <c r="E253" s="339"/>
      <c r="F253" s="159" t="s">
        <v>284</v>
      </c>
      <c r="G253" s="160" t="s">
        <v>285</v>
      </c>
    </row>
    <row r="254" spans="1:7" ht="30" customHeight="1" thickBot="1">
      <c r="A254" s="340" t="s">
        <v>407</v>
      </c>
      <c r="B254" s="339" t="s">
        <v>408</v>
      </c>
      <c r="C254" s="339"/>
      <c r="D254" s="339"/>
      <c r="E254" s="339"/>
      <c r="F254" s="159" t="s">
        <v>316</v>
      </c>
      <c r="G254" s="160" t="s">
        <v>317</v>
      </c>
    </row>
    <row r="255" spans="1:7" ht="30" customHeight="1" thickBot="1">
      <c r="A255" s="340"/>
      <c r="B255" s="339" t="s">
        <v>409</v>
      </c>
      <c r="C255" s="339"/>
      <c r="D255" s="339"/>
      <c r="E255" s="339"/>
      <c r="F255" s="159" t="s">
        <v>215</v>
      </c>
      <c r="G255" s="160" t="s">
        <v>216</v>
      </c>
    </row>
    <row r="256" spans="1:7" ht="30" hidden="1" customHeight="1">
      <c r="A256" s="340"/>
      <c r="B256" s="339" t="s">
        <v>381</v>
      </c>
      <c r="C256" s="339"/>
      <c r="D256" s="339"/>
      <c r="E256" s="339"/>
      <c r="F256" s="159" t="s">
        <v>204</v>
      </c>
      <c r="G256" s="160" t="s">
        <v>205</v>
      </c>
    </row>
    <row r="257" spans="1:7" ht="30" customHeight="1" thickBot="1">
      <c r="A257" s="340"/>
      <c r="B257" s="337" t="s">
        <v>410</v>
      </c>
      <c r="C257" s="337"/>
      <c r="D257" s="337"/>
      <c r="E257" s="337"/>
      <c r="F257" s="161"/>
      <c r="G257" s="160" t="s">
        <v>169</v>
      </c>
    </row>
    <row r="258" spans="1:7" ht="30" customHeight="1" thickBot="1">
      <c r="A258" s="340"/>
      <c r="B258" s="346"/>
      <c r="C258" s="339" t="s">
        <v>411</v>
      </c>
      <c r="D258" s="339"/>
      <c r="E258" s="339"/>
      <c r="F258" s="159" t="s">
        <v>201</v>
      </c>
      <c r="G258" s="160" t="s">
        <v>202</v>
      </c>
    </row>
    <row r="259" spans="1:7" ht="30" customHeight="1" thickBot="1">
      <c r="A259" s="340"/>
      <c r="B259" s="346"/>
      <c r="C259" s="339" t="s">
        <v>412</v>
      </c>
      <c r="D259" s="339"/>
      <c r="E259" s="339"/>
      <c r="F259" s="159" t="s">
        <v>223</v>
      </c>
      <c r="G259" s="160" t="s">
        <v>224</v>
      </c>
    </row>
    <row r="260" spans="1:7" ht="30" hidden="1" customHeight="1">
      <c r="A260" s="340"/>
      <c r="B260" s="337" t="s">
        <v>413</v>
      </c>
      <c r="C260" s="337"/>
      <c r="D260" s="337"/>
      <c r="E260" s="337"/>
      <c r="F260" s="161"/>
      <c r="G260" s="160" t="s">
        <v>169</v>
      </c>
    </row>
    <row r="261" spans="1:7" ht="30" hidden="1" customHeight="1">
      <c r="A261" s="340"/>
      <c r="B261" s="346"/>
      <c r="C261" s="339" t="s">
        <v>414</v>
      </c>
      <c r="D261" s="339"/>
      <c r="E261" s="339"/>
      <c r="F261" s="159" t="s">
        <v>240</v>
      </c>
      <c r="G261" s="160" t="s">
        <v>241</v>
      </c>
    </row>
    <row r="262" spans="1:7" ht="30" hidden="1" customHeight="1">
      <c r="A262" s="340"/>
      <c r="B262" s="346"/>
      <c r="C262" s="339" t="s">
        <v>147</v>
      </c>
      <c r="D262" s="339"/>
      <c r="E262" s="339"/>
      <c r="F262" s="159" t="s">
        <v>208</v>
      </c>
      <c r="G262" s="160" t="s">
        <v>209</v>
      </c>
    </row>
    <row r="263" spans="1:7" ht="30" hidden="1" customHeight="1">
      <c r="A263" s="340"/>
      <c r="B263" s="337" t="s">
        <v>415</v>
      </c>
      <c r="C263" s="337"/>
      <c r="D263" s="337"/>
      <c r="E263" s="337"/>
      <c r="F263" s="161"/>
      <c r="G263" s="160" t="s">
        <v>169</v>
      </c>
    </row>
    <row r="264" spans="1:7" ht="30" hidden="1" customHeight="1">
      <c r="A264" s="340"/>
      <c r="B264" s="346"/>
      <c r="C264" s="339" t="s">
        <v>416</v>
      </c>
      <c r="D264" s="339"/>
      <c r="E264" s="339"/>
      <c r="F264" s="159" t="s">
        <v>259</v>
      </c>
      <c r="G264" s="160" t="s">
        <v>260</v>
      </c>
    </row>
    <row r="265" spans="1:7" ht="30" hidden="1" customHeight="1">
      <c r="A265" s="340"/>
      <c r="B265" s="346"/>
      <c r="C265" s="339" t="s">
        <v>417</v>
      </c>
      <c r="D265" s="339"/>
      <c r="E265" s="339"/>
      <c r="F265" s="159" t="s">
        <v>240</v>
      </c>
      <c r="G265" s="160" t="s">
        <v>241</v>
      </c>
    </row>
    <row r="266" spans="1:7" ht="30" hidden="1" customHeight="1">
      <c r="A266" s="340"/>
      <c r="B266" s="346"/>
      <c r="C266" s="339" t="s">
        <v>418</v>
      </c>
      <c r="D266" s="339"/>
      <c r="E266" s="339"/>
      <c r="F266" s="159" t="s">
        <v>223</v>
      </c>
      <c r="G266" s="160" t="s">
        <v>224</v>
      </c>
    </row>
    <row r="267" spans="1:7" ht="30" hidden="1" customHeight="1">
      <c r="A267" s="340"/>
      <c r="B267" s="337" t="s">
        <v>419</v>
      </c>
      <c r="C267" s="337"/>
      <c r="D267" s="337"/>
      <c r="E267" s="337"/>
      <c r="F267" s="161"/>
      <c r="G267" s="160" t="s">
        <v>169</v>
      </c>
    </row>
    <row r="268" spans="1:7" ht="30" hidden="1" customHeight="1">
      <c r="A268" s="340"/>
      <c r="B268" s="346"/>
      <c r="C268" s="339" t="s">
        <v>411</v>
      </c>
      <c r="D268" s="339"/>
      <c r="E268" s="339"/>
      <c r="F268" s="159" t="s">
        <v>215</v>
      </c>
      <c r="G268" s="160" t="s">
        <v>216</v>
      </c>
    </row>
    <row r="269" spans="1:7" ht="30" hidden="1" customHeight="1">
      <c r="A269" s="340"/>
      <c r="B269" s="346"/>
      <c r="C269" s="339" t="s">
        <v>412</v>
      </c>
      <c r="D269" s="339"/>
      <c r="E269" s="339"/>
      <c r="F269" s="159" t="s">
        <v>223</v>
      </c>
      <c r="G269" s="160" t="s">
        <v>224</v>
      </c>
    </row>
    <row r="270" spans="1:7" ht="30" hidden="1" customHeight="1">
      <c r="A270" s="340"/>
      <c r="B270" s="339" t="s">
        <v>420</v>
      </c>
      <c r="C270" s="339"/>
      <c r="D270" s="339"/>
      <c r="E270" s="339"/>
      <c r="F270" s="159" t="s">
        <v>208</v>
      </c>
      <c r="G270" s="160" t="s">
        <v>209</v>
      </c>
    </row>
    <row r="271" spans="1:7" ht="30" hidden="1" customHeight="1">
      <c r="A271" s="340"/>
      <c r="B271" s="339" t="s">
        <v>421</v>
      </c>
      <c r="C271" s="339"/>
      <c r="D271" s="339"/>
      <c r="E271" s="339"/>
      <c r="F271" s="159" t="s">
        <v>223</v>
      </c>
      <c r="G271" s="160" t="s">
        <v>224</v>
      </c>
    </row>
    <row r="272" spans="1:7" ht="30" customHeight="1" thickBot="1">
      <c r="A272" s="340"/>
      <c r="B272" s="339" t="s">
        <v>422</v>
      </c>
      <c r="C272" s="339"/>
      <c r="D272" s="339"/>
      <c r="E272" s="339"/>
      <c r="F272" s="159" t="s">
        <v>240</v>
      </c>
      <c r="G272" s="160" t="s">
        <v>241</v>
      </c>
    </row>
    <row r="273" spans="1:7" ht="30" customHeight="1" thickBot="1">
      <c r="A273" s="340"/>
      <c r="B273" s="339" t="s">
        <v>423</v>
      </c>
      <c r="C273" s="339"/>
      <c r="D273" s="339"/>
      <c r="E273" s="339"/>
      <c r="F273" s="159" t="s">
        <v>223</v>
      </c>
      <c r="G273" s="160" t="s">
        <v>224</v>
      </c>
    </row>
    <row r="274" spans="1:7" ht="30" hidden="1" customHeight="1">
      <c r="A274" s="340"/>
      <c r="B274" s="339" t="s">
        <v>147</v>
      </c>
      <c r="C274" s="339"/>
      <c r="D274" s="339"/>
      <c r="E274" s="339"/>
      <c r="F274" s="159" t="s">
        <v>316</v>
      </c>
      <c r="G274" s="160" t="s">
        <v>317</v>
      </c>
    </row>
    <row r="275" spans="1:7" ht="30" customHeight="1" thickBot="1">
      <c r="A275" s="166" t="s">
        <v>424</v>
      </c>
      <c r="B275" s="339"/>
      <c r="C275" s="339"/>
      <c r="D275" s="339"/>
      <c r="E275" s="339"/>
      <c r="F275" s="159" t="s">
        <v>240</v>
      </c>
      <c r="G275" s="160" t="s">
        <v>241</v>
      </c>
    </row>
    <row r="276" spans="1:7" ht="30" customHeight="1" thickBot="1">
      <c r="A276" s="340" t="s">
        <v>425</v>
      </c>
      <c r="B276" s="339" t="s">
        <v>426</v>
      </c>
      <c r="C276" s="339"/>
      <c r="D276" s="339"/>
      <c r="E276" s="339"/>
      <c r="F276" s="159" t="s">
        <v>223</v>
      </c>
      <c r="G276" s="160" t="s">
        <v>224</v>
      </c>
    </row>
    <row r="277" spans="1:7" ht="30" customHeight="1" thickBot="1">
      <c r="A277" s="340"/>
      <c r="B277" s="339" t="s">
        <v>427</v>
      </c>
      <c r="C277" s="339"/>
      <c r="D277" s="339"/>
      <c r="E277" s="339"/>
      <c r="F277" s="159" t="s">
        <v>240</v>
      </c>
      <c r="G277" s="160" t="s">
        <v>241</v>
      </c>
    </row>
    <row r="278" spans="1:7" ht="30" hidden="1" customHeight="1">
      <c r="A278" s="340"/>
      <c r="B278" s="339" t="s">
        <v>421</v>
      </c>
      <c r="C278" s="339"/>
      <c r="D278" s="339"/>
      <c r="E278" s="339"/>
      <c r="F278" s="159" t="s">
        <v>238</v>
      </c>
      <c r="G278" s="160" t="s">
        <v>239</v>
      </c>
    </row>
    <row r="279" spans="1:7" ht="30" hidden="1" customHeight="1">
      <c r="A279" s="340"/>
      <c r="B279" s="339" t="s">
        <v>147</v>
      </c>
      <c r="C279" s="339"/>
      <c r="D279" s="339"/>
      <c r="E279" s="339"/>
      <c r="F279" s="159" t="s">
        <v>223</v>
      </c>
      <c r="G279" s="160" t="s">
        <v>224</v>
      </c>
    </row>
    <row r="280" spans="1:7" ht="30" hidden="1" customHeight="1">
      <c r="A280" s="340" t="s">
        <v>269</v>
      </c>
      <c r="B280" s="339" t="s">
        <v>350</v>
      </c>
      <c r="C280" s="339"/>
      <c r="D280" s="339"/>
      <c r="E280" s="339"/>
      <c r="F280" s="159" t="s">
        <v>223</v>
      </c>
      <c r="G280" s="160" t="s">
        <v>224</v>
      </c>
    </row>
    <row r="281" spans="1:7" ht="30" hidden="1" customHeight="1">
      <c r="A281" s="340"/>
      <c r="B281" s="339" t="s">
        <v>147</v>
      </c>
      <c r="C281" s="339"/>
      <c r="D281" s="339"/>
      <c r="E281" s="339"/>
      <c r="F281" s="159" t="s">
        <v>163</v>
      </c>
      <c r="G281" s="160" t="s">
        <v>164</v>
      </c>
    </row>
    <row r="282" spans="1:7" ht="30" hidden="1" customHeight="1">
      <c r="A282" s="164" t="s">
        <v>428</v>
      </c>
      <c r="G282" s="160" t="s">
        <v>169</v>
      </c>
    </row>
    <row r="283" spans="1:7" ht="30" hidden="1" customHeight="1">
      <c r="A283" s="165" t="s">
        <v>158</v>
      </c>
      <c r="B283" s="354" t="s">
        <v>159</v>
      </c>
      <c r="C283" s="354"/>
      <c r="D283" s="354"/>
      <c r="E283" s="354"/>
      <c r="F283" s="165" t="s">
        <v>160</v>
      </c>
      <c r="G283" s="160"/>
    </row>
    <row r="284" spans="1:7" ht="26.25" hidden="1" customHeight="1">
      <c r="A284" s="357" t="s">
        <v>429</v>
      </c>
      <c r="B284" s="357"/>
      <c r="C284" s="357"/>
      <c r="D284" s="357"/>
      <c r="E284" s="357"/>
      <c r="F284" s="161"/>
      <c r="G284" s="160" t="s">
        <v>169</v>
      </c>
    </row>
    <row r="285" spans="1:7" ht="30" hidden="1" customHeight="1">
      <c r="A285" s="340" t="s">
        <v>430</v>
      </c>
      <c r="B285" s="339" t="s">
        <v>431</v>
      </c>
      <c r="C285" s="339"/>
      <c r="D285" s="339"/>
      <c r="E285" s="339"/>
      <c r="F285" s="159" t="s">
        <v>228</v>
      </c>
      <c r="G285" s="160" t="s">
        <v>229</v>
      </c>
    </row>
    <row r="286" spans="1:7" ht="30" hidden="1" customHeight="1">
      <c r="A286" s="340"/>
      <c r="B286" s="339" t="s">
        <v>432</v>
      </c>
      <c r="C286" s="339"/>
      <c r="D286" s="339"/>
      <c r="E286" s="339"/>
      <c r="F286" s="159" t="s">
        <v>233</v>
      </c>
      <c r="G286" s="160" t="s">
        <v>234</v>
      </c>
    </row>
    <row r="287" spans="1:7" ht="30" hidden="1" customHeight="1">
      <c r="A287" s="340" t="s">
        <v>433</v>
      </c>
      <c r="B287" s="339" t="s">
        <v>434</v>
      </c>
      <c r="C287" s="339"/>
      <c r="D287" s="339"/>
      <c r="E287" s="339"/>
      <c r="F287" s="159" t="s">
        <v>253</v>
      </c>
      <c r="G287" s="160" t="s">
        <v>254</v>
      </c>
    </row>
    <row r="288" spans="1:7" ht="30" hidden="1" customHeight="1">
      <c r="A288" s="340"/>
      <c r="B288" s="339" t="s">
        <v>435</v>
      </c>
      <c r="C288" s="339"/>
      <c r="D288" s="339"/>
      <c r="E288" s="339"/>
      <c r="F288" s="159" t="s">
        <v>235</v>
      </c>
      <c r="G288" s="160" t="s">
        <v>236</v>
      </c>
    </row>
    <row r="289" spans="1:7" ht="30" hidden="1" customHeight="1">
      <c r="A289" s="166" t="s">
        <v>436</v>
      </c>
      <c r="B289" s="339"/>
      <c r="C289" s="339"/>
      <c r="D289" s="339"/>
      <c r="E289" s="339"/>
      <c r="F289" s="159" t="s">
        <v>240</v>
      </c>
      <c r="G289" s="160" t="s">
        <v>241</v>
      </c>
    </row>
    <row r="290" spans="1:7" ht="30" hidden="1" customHeight="1">
      <c r="A290" s="340" t="s">
        <v>437</v>
      </c>
      <c r="B290" s="339" t="s">
        <v>434</v>
      </c>
      <c r="C290" s="339"/>
      <c r="D290" s="339"/>
      <c r="E290" s="339"/>
      <c r="F290" s="159" t="s">
        <v>223</v>
      </c>
      <c r="G290" s="160" t="s">
        <v>224</v>
      </c>
    </row>
    <row r="291" spans="1:7" ht="30" hidden="1" customHeight="1">
      <c r="A291" s="340"/>
      <c r="B291" s="337" t="s">
        <v>435</v>
      </c>
      <c r="C291" s="337"/>
      <c r="D291" s="337"/>
      <c r="E291" s="337"/>
      <c r="F291" s="161"/>
      <c r="G291" s="160" t="s">
        <v>169</v>
      </c>
    </row>
    <row r="292" spans="1:7" ht="30" hidden="1" customHeight="1">
      <c r="A292" s="340"/>
      <c r="B292" s="346"/>
      <c r="C292" s="339" t="s">
        <v>438</v>
      </c>
      <c r="D292" s="339"/>
      <c r="E292" s="339"/>
      <c r="F292" s="159" t="s">
        <v>240</v>
      </c>
      <c r="G292" s="160" t="s">
        <v>241</v>
      </c>
    </row>
    <row r="293" spans="1:7" ht="30" hidden="1" customHeight="1">
      <c r="A293" s="340"/>
      <c r="B293" s="346"/>
      <c r="C293" s="339" t="s">
        <v>439</v>
      </c>
      <c r="D293" s="339"/>
      <c r="E293" s="339"/>
      <c r="F293" s="159" t="s">
        <v>235</v>
      </c>
      <c r="G293" s="160" t="s">
        <v>236</v>
      </c>
    </row>
    <row r="294" spans="1:7" ht="30" hidden="1" customHeight="1">
      <c r="A294" s="340"/>
      <c r="B294" s="346"/>
      <c r="C294" s="339" t="s">
        <v>147</v>
      </c>
      <c r="D294" s="339"/>
      <c r="E294" s="339"/>
      <c r="F294" s="159" t="s">
        <v>230</v>
      </c>
      <c r="G294" s="160" t="s">
        <v>231</v>
      </c>
    </row>
    <row r="295" spans="1:7" ht="30" hidden="1" customHeight="1">
      <c r="A295" s="353" t="s">
        <v>440</v>
      </c>
      <c r="B295" s="353"/>
      <c r="C295" s="353"/>
      <c r="D295" s="353"/>
      <c r="E295" s="353"/>
      <c r="F295" s="353"/>
      <c r="G295" s="160" t="s">
        <v>169</v>
      </c>
    </row>
    <row r="296" spans="1:7" ht="30" hidden="1" customHeight="1">
      <c r="A296" s="166" t="s">
        <v>430</v>
      </c>
      <c r="B296" s="339"/>
      <c r="C296" s="339"/>
      <c r="D296" s="339"/>
      <c r="E296" s="339"/>
      <c r="F296" s="159" t="s">
        <v>248</v>
      </c>
      <c r="G296" s="160" t="s">
        <v>249</v>
      </c>
    </row>
    <row r="297" spans="1:7" ht="30" hidden="1" customHeight="1">
      <c r="A297" s="166" t="s">
        <v>436</v>
      </c>
      <c r="B297" s="339"/>
      <c r="C297" s="339"/>
      <c r="D297" s="339"/>
      <c r="E297" s="339"/>
      <c r="F297" s="159" t="s">
        <v>259</v>
      </c>
      <c r="G297" s="160" t="s">
        <v>260</v>
      </c>
    </row>
    <row r="298" spans="1:7" ht="30" hidden="1" customHeight="1">
      <c r="A298" s="166" t="s">
        <v>437</v>
      </c>
      <c r="B298" s="339"/>
      <c r="C298" s="339"/>
      <c r="D298" s="339"/>
      <c r="E298" s="339"/>
      <c r="F298" s="159" t="s">
        <v>240</v>
      </c>
      <c r="G298" s="160" t="s">
        <v>241</v>
      </c>
    </row>
    <row r="299" spans="1:7" ht="45.75" hidden="1" customHeight="1">
      <c r="A299" s="166" t="s">
        <v>441</v>
      </c>
      <c r="B299" s="169"/>
      <c r="C299" s="170"/>
      <c r="D299" s="170"/>
      <c r="E299" s="161"/>
      <c r="F299" s="159" t="s">
        <v>233</v>
      </c>
      <c r="G299" s="160" t="s">
        <v>234</v>
      </c>
    </row>
    <row r="300" spans="1:7" ht="42.75" hidden="1" customHeight="1">
      <c r="A300" s="166" t="s">
        <v>442</v>
      </c>
      <c r="B300" s="339"/>
      <c r="C300" s="339"/>
      <c r="D300" s="339"/>
      <c r="E300" s="339"/>
      <c r="F300" s="159" t="s">
        <v>238</v>
      </c>
      <c r="G300" s="160" t="s">
        <v>239</v>
      </c>
    </row>
    <row r="301" spans="1:7" ht="46.5" hidden="1" customHeight="1">
      <c r="A301" s="166" t="s">
        <v>443</v>
      </c>
      <c r="B301" s="339"/>
      <c r="C301" s="339"/>
      <c r="D301" s="339"/>
      <c r="E301" s="339"/>
      <c r="F301" s="159" t="s">
        <v>259</v>
      </c>
      <c r="G301" s="160" t="s">
        <v>260</v>
      </c>
    </row>
    <row r="302" spans="1:7" ht="30" hidden="1" customHeight="1">
      <c r="A302" s="357" t="s">
        <v>147</v>
      </c>
      <c r="B302" s="357"/>
      <c r="C302" s="357"/>
      <c r="D302" s="357"/>
      <c r="E302" s="357"/>
      <c r="F302" s="161"/>
      <c r="G302" s="160" t="s">
        <v>169</v>
      </c>
    </row>
    <row r="303" spans="1:7" ht="30" hidden="1" customHeight="1">
      <c r="A303" s="340" t="s">
        <v>444</v>
      </c>
      <c r="B303" s="339" t="s">
        <v>438</v>
      </c>
      <c r="C303" s="339"/>
      <c r="D303" s="339"/>
      <c r="E303" s="339"/>
      <c r="F303" s="159" t="s">
        <v>238</v>
      </c>
      <c r="G303" s="160" t="s">
        <v>239</v>
      </c>
    </row>
    <row r="304" spans="1:7" ht="30" hidden="1" customHeight="1">
      <c r="A304" s="340"/>
      <c r="B304" s="339" t="s">
        <v>445</v>
      </c>
      <c r="C304" s="339"/>
      <c r="D304" s="339"/>
      <c r="E304" s="339"/>
      <c r="F304" s="159" t="s">
        <v>259</v>
      </c>
      <c r="G304" s="160" t="s">
        <v>260</v>
      </c>
    </row>
    <row r="305" spans="1:7" ht="30" hidden="1" customHeight="1">
      <c r="A305" s="340"/>
      <c r="B305" s="339" t="s">
        <v>446</v>
      </c>
      <c r="C305" s="339"/>
      <c r="D305" s="339"/>
      <c r="E305" s="339"/>
      <c r="F305" s="159" t="s">
        <v>240</v>
      </c>
      <c r="G305" s="160" t="s">
        <v>241</v>
      </c>
    </row>
    <row r="306" spans="1:7" ht="30" hidden="1" customHeight="1">
      <c r="A306" s="340"/>
      <c r="B306" s="339" t="s">
        <v>147</v>
      </c>
      <c r="C306" s="339"/>
      <c r="D306" s="339"/>
      <c r="E306" s="339"/>
      <c r="F306" s="159" t="s">
        <v>228</v>
      </c>
      <c r="G306" s="160" t="s">
        <v>229</v>
      </c>
    </row>
    <row r="307" spans="1:7" ht="30" hidden="1" customHeight="1">
      <c r="A307" s="340" t="s">
        <v>447</v>
      </c>
      <c r="B307" s="339" t="s">
        <v>448</v>
      </c>
      <c r="C307" s="339"/>
      <c r="D307" s="339"/>
      <c r="E307" s="339"/>
      <c r="F307" s="159" t="s">
        <v>449</v>
      </c>
      <c r="G307" s="160" t="s">
        <v>450</v>
      </c>
    </row>
    <row r="308" spans="1:7" ht="30" hidden="1" customHeight="1">
      <c r="A308" s="340"/>
      <c r="B308" s="339" t="s">
        <v>438</v>
      </c>
      <c r="C308" s="339"/>
      <c r="D308" s="339"/>
      <c r="E308" s="339"/>
      <c r="F308" s="159" t="s">
        <v>288</v>
      </c>
      <c r="G308" s="160" t="s">
        <v>289</v>
      </c>
    </row>
    <row r="309" spans="1:7" ht="30" hidden="1" customHeight="1">
      <c r="A309" s="340"/>
      <c r="B309" s="339" t="s">
        <v>451</v>
      </c>
      <c r="C309" s="339"/>
      <c r="D309" s="339"/>
      <c r="E309" s="339"/>
      <c r="F309" s="159" t="s">
        <v>248</v>
      </c>
      <c r="G309" s="160" t="s">
        <v>249</v>
      </c>
    </row>
    <row r="310" spans="1:7" ht="30" hidden="1" customHeight="1">
      <c r="A310" s="340"/>
      <c r="B310" s="339" t="s">
        <v>452</v>
      </c>
      <c r="C310" s="339"/>
      <c r="D310" s="339"/>
      <c r="E310" s="339"/>
      <c r="F310" s="159" t="s">
        <v>238</v>
      </c>
      <c r="G310" s="160" t="s">
        <v>239</v>
      </c>
    </row>
    <row r="311" spans="1:7" ht="30" hidden="1" customHeight="1">
      <c r="A311" s="340"/>
      <c r="B311" s="339" t="s">
        <v>147</v>
      </c>
      <c r="C311" s="339"/>
      <c r="D311" s="339"/>
      <c r="E311" s="339"/>
      <c r="F311" s="159" t="s">
        <v>259</v>
      </c>
      <c r="G311" s="160" t="s">
        <v>260</v>
      </c>
    </row>
    <row r="312" spans="1:7" ht="30" hidden="1" customHeight="1">
      <c r="A312" s="340" t="s">
        <v>437</v>
      </c>
      <c r="B312" s="339" t="s">
        <v>453</v>
      </c>
      <c r="C312" s="339"/>
      <c r="D312" s="339"/>
      <c r="E312" s="339"/>
      <c r="F312" s="159" t="s">
        <v>449</v>
      </c>
      <c r="G312" s="160" t="s">
        <v>450</v>
      </c>
    </row>
    <row r="313" spans="1:7" ht="30" hidden="1" customHeight="1">
      <c r="A313" s="340"/>
      <c r="B313" s="339" t="s">
        <v>147</v>
      </c>
      <c r="C313" s="339"/>
      <c r="D313" s="339"/>
      <c r="E313" s="339"/>
      <c r="F313" s="159" t="s">
        <v>288</v>
      </c>
      <c r="G313" s="160" t="s">
        <v>289</v>
      </c>
    </row>
    <row r="314" spans="1:7" ht="30" hidden="1" customHeight="1">
      <c r="A314" s="164" t="s">
        <v>454</v>
      </c>
      <c r="G314" s="160" t="s">
        <v>169</v>
      </c>
    </row>
    <row r="315" spans="1:7" ht="30" hidden="1" customHeight="1">
      <c r="A315" s="165" t="s">
        <v>158</v>
      </c>
      <c r="B315" s="354" t="s">
        <v>159</v>
      </c>
      <c r="C315" s="354"/>
      <c r="D315" s="354"/>
      <c r="E315" s="354"/>
      <c r="F315" s="165" t="s">
        <v>160</v>
      </c>
      <c r="G315" s="160"/>
    </row>
    <row r="316" spans="1:7" ht="30" hidden="1" customHeight="1">
      <c r="A316" s="340" t="s">
        <v>455</v>
      </c>
      <c r="B316" s="337" t="s">
        <v>263</v>
      </c>
      <c r="C316" s="337"/>
      <c r="D316" s="337"/>
      <c r="E316" s="337"/>
      <c r="F316" s="161"/>
      <c r="G316" s="160" t="s">
        <v>169</v>
      </c>
    </row>
    <row r="317" spans="1:7" ht="30" hidden="1" customHeight="1">
      <c r="A317" s="340"/>
      <c r="B317" s="346"/>
      <c r="C317" s="339" t="s">
        <v>456</v>
      </c>
      <c r="D317" s="339"/>
      <c r="E317" s="339"/>
      <c r="F317" s="159" t="s">
        <v>240</v>
      </c>
      <c r="G317" s="160" t="s">
        <v>241</v>
      </c>
    </row>
    <row r="318" spans="1:7" ht="30" hidden="1" customHeight="1">
      <c r="A318" s="340"/>
      <c r="B318" s="346"/>
      <c r="C318" s="339" t="s">
        <v>457</v>
      </c>
      <c r="D318" s="339"/>
      <c r="E318" s="339"/>
      <c r="F318" s="159" t="s">
        <v>259</v>
      </c>
      <c r="G318" s="160" t="s">
        <v>260</v>
      </c>
    </row>
    <row r="319" spans="1:7" ht="30" hidden="1" customHeight="1">
      <c r="A319" s="340"/>
      <c r="B319" s="346"/>
      <c r="C319" s="339" t="s">
        <v>458</v>
      </c>
      <c r="D319" s="339"/>
      <c r="E319" s="339"/>
      <c r="F319" s="159" t="s">
        <v>288</v>
      </c>
      <c r="G319" s="160" t="s">
        <v>289</v>
      </c>
    </row>
    <row r="320" spans="1:7" ht="30" hidden="1" customHeight="1">
      <c r="A320" s="340"/>
      <c r="B320" s="346"/>
      <c r="C320" s="339" t="s">
        <v>147</v>
      </c>
      <c r="D320" s="339"/>
      <c r="E320" s="339"/>
      <c r="F320" s="159" t="s">
        <v>288</v>
      </c>
      <c r="G320" s="160" t="s">
        <v>289</v>
      </c>
    </row>
    <row r="321" spans="1:7" ht="30" hidden="1" customHeight="1">
      <c r="A321" s="340" t="s">
        <v>147</v>
      </c>
      <c r="B321" s="339" t="s">
        <v>459</v>
      </c>
      <c r="C321" s="339"/>
      <c r="D321" s="339"/>
      <c r="E321" s="339"/>
      <c r="F321" s="159" t="s">
        <v>288</v>
      </c>
      <c r="G321" s="160" t="s">
        <v>289</v>
      </c>
    </row>
    <row r="322" spans="1:7" ht="30" hidden="1" customHeight="1">
      <c r="A322" s="340"/>
      <c r="B322" s="339" t="s">
        <v>147</v>
      </c>
      <c r="C322" s="339"/>
      <c r="D322" s="339"/>
      <c r="E322" s="339"/>
      <c r="F322" s="159" t="s">
        <v>288</v>
      </c>
      <c r="G322" s="160" t="s">
        <v>289</v>
      </c>
    </row>
    <row r="323" spans="1:7" ht="30" customHeight="1" thickBot="1">
      <c r="A323" s="164" t="s">
        <v>460</v>
      </c>
      <c r="G323" s="160" t="s">
        <v>169</v>
      </c>
    </row>
    <row r="324" spans="1:7" ht="30" customHeight="1" thickBot="1">
      <c r="A324" s="165" t="s">
        <v>158</v>
      </c>
      <c r="B324" s="354" t="s">
        <v>159</v>
      </c>
      <c r="C324" s="354"/>
      <c r="D324" s="354"/>
      <c r="E324" s="354"/>
      <c r="F324" s="165" t="s">
        <v>160</v>
      </c>
      <c r="G324" s="160" t="s">
        <v>273</v>
      </c>
    </row>
    <row r="325" spans="1:7" ht="30" hidden="1" customHeight="1">
      <c r="A325" s="340" t="s">
        <v>461</v>
      </c>
      <c r="B325" s="339" t="s">
        <v>462</v>
      </c>
      <c r="C325" s="339"/>
      <c r="D325" s="339"/>
      <c r="E325" s="339"/>
      <c r="F325" s="159" t="s">
        <v>270</v>
      </c>
      <c r="G325" s="160" t="s">
        <v>271</v>
      </c>
    </row>
    <row r="326" spans="1:7" ht="30" hidden="1" customHeight="1">
      <c r="A326" s="340"/>
      <c r="B326" s="339" t="s">
        <v>463</v>
      </c>
      <c r="C326" s="339"/>
      <c r="D326" s="339"/>
      <c r="E326" s="339"/>
      <c r="F326" s="159" t="s">
        <v>253</v>
      </c>
      <c r="G326" s="160" t="s">
        <v>254</v>
      </c>
    </row>
    <row r="327" spans="1:7" ht="30" hidden="1" customHeight="1">
      <c r="A327" s="340"/>
      <c r="B327" s="339" t="s">
        <v>464</v>
      </c>
      <c r="C327" s="339"/>
      <c r="D327" s="339"/>
      <c r="E327" s="339"/>
      <c r="F327" s="159" t="s">
        <v>235</v>
      </c>
      <c r="G327" s="160" t="s">
        <v>236</v>
      </c>
    </row>
    <row r="328" spans="1:7" ht="30" hidden="1" customHeight="1">
      <c r="A328" s="340"/>
      <c r="B328" s="337" t="s">
        <v>465</v>
      </c>
      <c r="C328" s="337"/>
      <c r="D328" s="337"/>
      <c r="E328" s="337"/>
      <c r="F328" s="161"/>
      <c r="G328" s="160" t="s">
        <v>169</v>
      </c>
    </row>
    <row r="329" spans="1:7" ht="30" hidden="1" customHeight="1">
      <c r="A329" s="340"/>
      <c r="B329" s="346"/>
      <c r="C329" s="339" t="s">
        <v>466</v>
      </c>
      <c r="D329" s="339"/>
      <c r="E329" s="339"/>
      <c r="F329" s="159" t="s">
        <v>240</v>
      </c>
      <c r="G329" s="160" t="s">
        <v>241</v>
      </c>
    </row>
    <row r="330" spans="1:7" ht="30" hidden="1" customHeight="1">
      <c r="A330" s="340"/>
      <c r="B330" s="346"/>
      <c r="C330" s="339" t="s">
        <v>467</v>
      </c>
      <c r="D330" s="339"/>
      <c r="E330" s="339"/>
      <c r="F330" s="159" t="s">
        <v>228</v>
      </c>
      <c r="G330" s="160" t="s">
        <v>229</v>
      </c>
    </row>
    <row r="331" spans="1:7" ht="30" hidden="1" customHeight="1">
      <c r="A331" s="340"/>
      <c r="B331" s="346"/>
      <c r="C331" s="339" t="s">
        <v>468</v>
      </c>
      <c r="D331" s="339"/>
      <c r="E331" s="339"/>
      <c r="F331" s="159" t="s">
        <v>223</v>
      </c>
      <c r="G331" s="160" t="s">
        <v>224</v>
      </c>
    </row>
    <row r="332" spans="1:7" ht="30" hidden="1" customHeight="1">
      <c r="A332" s="340"/>
      <c r="B332" s="346"/>
      <c r="C332" s="339" t="s">
        <v>147</v>
      </c>
      <c r="D332" s="339"/>
      <c r="E332" s="339"/>
      <c r="F332" s="159" t="s">
        <v>208</v>
      </c>
      <c r="G332" s="160" t="s">
        <v>209</v>
      </c>
    </row>
    <row r="333" spans="1:7" ht="30" hidden="1" customHeight="1">
      <c r="A333" s="340"/>
      <c r="B333" s="339" t="s">
        <v>469</v>
      </c>
      <c r="C333" s="339"/>
      <c r="D333" s="339"/>
      <c r="E333" s="339"/>
      <c r="F333" s="159" t="s">
        <v>240</v>
      </c>
      <c r="G333" s="160" t="s">
        <v>241</v>
      </c>
    </row>
    <row r="334" spans="1:7" ht="30" hidden="1" customHeight="1">
      <c r="A334" s="340"/>
      <c r="B334" s="339" t="s">
        <v>470</v>
      </c>
      <c r="C334" s="339"/>
      <c r="D334" s="339"/>
      <c r="E334" s="339"/>
      <c r="F334" s="159" t="s">
        <v>223</v>
      </c>
      <c r="G334" s="160" t="s">
        <v>224</v>
      </c>
    </row>
    <row r="335" spans="1:7" ht="30" hidden="1" customHeight="1">
      <c r="A335" s="340"/>
      <c r="B335" s="337" t="s">
        <v>471</v>
      </c>
      <c r="C335" s="337"/>
      <c r="D335" s="337"/>
      <c r="E335" s="337"/>
      <c r="F335" s="161"/>
      <c r="G335" s="160" t="s">
        <v>169</v>
      </c>
    </row>
    <row r="336" spans="1:7" ht="30" hidden="1" customHeight="1">
      <c r="A336" s="340"/>
      <c r="B336" s="346"/>
      <c r="C336" s="339" t="s">
        <v>472</v>
      </c>
      <c r="D336" s="339"/>
      <c r="E336" s="339"/>
      <c r="F336" s="159" t="s">
        <v>240</v>
      </c>
      <c r="G336" s="160" t="s">
        <v>241</v>
      </c>
    </row>
    <row r="337" spans="1:7" ht="30" hidden="1" customHeight="1">
      <c r="A337" s="340"/>
      <c r="B337" s="346"/>
      <c r="C337" s="339" t="s">
        <v>147</v>
      </c>
      <c r="D337" s="339"/>
      <c r="E337" s="339"/>
      <c r="F337" s="159" t="s">
        <v>288</v>
      </c>
      <c r="G337" s="160" t="s">
        <v>289</v>
      </c>
    </row>
    <row r="338" spans="1:7" ht="30" hidden="1" customHeight="1">
      <c r="A338" s="340"/>
      <c r="B338" s="339" t="s">
        <v>473</v>
      </c>
      <c r="C338" s="339"/>
      <c r="D338" s="339"/>
      <c r="E338" s="339"/>
      <c r="F338" s="159" t="s">
        <v>259</v>
      </c>
      <c r="G338" s="160" t="s">
        <v>260</v>
      </c>
    </row>
    <row r="339" spans="1:7" ht="30" hidden="1" customHeight="1">
      <c r="A339" s="340"/>
      <c r="B339" s="339" t="s">
        <v>147</v>
      </c>
      <c r="C339" s="339"/>
      <c r="D339" s="339"/>
      <c r="E339" s="339"/>
      <c r="F339" s="159" t="s">
        <v>208</v>
      </c>
      <c r="G339" s="160" t="s">
        <v>209</v>
      </c>
    </row>
    <row r="340" spans="1:7" ht="30" hidden="1" customHeight="1">
      <c r="A340" s="340" t="s">
        <v>474</v>
      </c>
      <c r="B340" s="339" t="s">
        <v>475</v>
      </c>
      <c r="C340" s="339"/>
      <c r="D340" s="339"/>
      <c r="E340" s="339"/>
      <c r="F340" s="159" t="s">
        <v>288</v>
      </c>
      <c r="G340" s="160" t="s">
        <v>289</v>
      </c>
    </row>
    <row r="341" spans="1:7" ht="30" hidden="1" customHeight="1">
      <c r="A341" s="340"/>
      <c r="B341" s="339" t="s">
        <v>476</v>
      </c>
      <c r="C341" s="339"/>
      <c r="D341" s="339"/>
      <c r="E341" s="339"/>
      <c r="F341" s="159" t="s">
        <v>449</v>
      </c>
      <c r="G341" s="160" t="s">
        <v>450</v>
      </c>
    </row>
    <row r="342" spans="1:7" ht="30" hidden="1" customHeight="1">
      <c r="A342" s="340"/>
      <c r="B342" s="337" t="s">
        <v>477</v>
      </c>
      <c r="C342" s="337"/>
      <c r="D342" s="337"/>
      <c r="E342" s="337"/>
      <c r="F342" s="161"/>
      <c r="G342" s="160" t="s">
        <v>169</v>
      </c>
    </row>
    <row r="343" spans="1:7" ht="30" hidden="1" customHeight="1">
      <c r="A343" s="340"/>
      <c r="B343" s="346"/>
      <c r="C343" s="339" t="s">
        <v>478</v>
      </c>
      <c r="D343" s="339"/>
      <c r="E343" s="339"/>
      <c r="F343" s="159" t="s">
        <v>265</v>
      </c>
      <c r="G343" s="160" t="s">
        <v>266</v>
      </c>
    </row>
    <row r="344" spans="1:7" ht="30" hidden="1" customHeight="1">
      <c r="A344" s="340"/>
      <c r="B344" s="346"/>
      <c r="C344" s="339" t="s">
        <v>147</v>
      </c>
      <c r="D344" s="339"/>
      <c r="E344" s="339"/>
      <c r="F344" s="159" t="s">
        <v>449</v>
      </c>
      <c r="G344" s="160" t="s">
        <v>450</v>
      </c>
    </row>
    <row r="345" spans="1:7" ht="30" hidden="1" customHeight="1">
      <c r="A345" s="340" t="s">
        <v>479</v>
      </c>
      <c r="B345" s="337" t="s">
        <v>480</v>
      </c>
      <c r="C345" s="337"/>
      <c r="D345" s="337"/>
      <c r="E345" s="337"/>
      <c r="F345" s="161"/>
      <c r="G345" s="160" t="s">
        <v>169</v>
      </c>
    </row>
    <row r="346" spans="1:7" ht="30" hidden="1" customHeight="1">
      <c r="A346" s="340"/>
      <c r="B346" s="171"/>
      <c r="C346" s="339" t="s">
        <v>481</v>
      </c>
      <c r="D346" s="339"/>
      <c r="E346" s="339"/>
      <c r="F346" s="159" t="s">
        <v>265</v>
      </c>
      <c r="G346" s="160" t="s">
        <v>266</v>
      </c>
    </row>
    <row r="347" spans="1:7" ht="30" hidden="1" customHeight="1">
      <c r="A347" s="340"/>
      <c r="B347" s="337" t="s">
        <v>147</v>
      </c>
      <c r="C347" s="337"/>
      <c r="D347" s="337"/>
      <c r="E347" s="337"/>
      <c r="F347" s="161"/>
      <c r="G347" s="160" t="s">
        <v>169</v>
      </c>
    </row>
    <row r="348" spans="1:7" ht="30" hidden="1" customHeight="1">
      <c r="A348" s="340"/>
      <c r="B348" s="346"/>
      <c r="C348" s="339" t="s">
        <v>482</v>
      </c>
      <c r="D348" s="339"/>
      <c r="E348" s="339"/>
      <c r="F348" s="159" t="s">
        <v>288</v>
      </c>
      <c r="G348" s="160" t="s">
        <v>289</v>
      </c>
    </row>
    <row r="349" spans="1:7" ht="30" hidden="1" customHeight="1">
      <c r="A349" s="340"/>
      <c r="B349" s="346"/>
      <c r="C349" s="339" t="s">
        <v>147</v>
      </c>
      <c r="D349" s="339"/>
      <c r="E349" s="339"/>
      <c r="F349" s="159" t="s">
        <v>449</v>
      </c>
      <c r="G349" s="160" t="s">
        <v>450</v>
      </c>
    </row>
    <row r="350" spans="1:7" ht="30" hidden="1" customHeight="1">
      <c r="A350" s="340"/>
      <c r="B350" s="339" t="s">
        <v>483</v>
      </c>
      <c r="C350" s="339"/>
      <c r="D350" s="339"/>
      <c r="E350" s="339"/>
      <c r="F350" s="159" t="s">
        <v>288</v>
      </c>
      <c r="G350" s="160" t="s">
        <v>289</v>
      </c>
    </row>
    <row r="351" spans="1:7" ht="30" hidden="1" customHeight="1">
      <c r="A351" s="340"/>
      <c r="B351" s="339" t="s">
        <v>484</v>
      </c>
      <c r="C351" s="339"/>
      <c r="D351" s="339"/>
      <c r="E351" s="339"/>
      <c r="F351" s="159" t="s">
        <v>485</v>
      </c>
      <c r="G351" s="160" t="s">
        <v>486</v>
      </c>
    </row>
    <row r="352" spans="1:7" ht="30" hidden="1" customHeight="1">
      <c r="A352" s="340"/>
      <c r="B352" s="339" t="s">
        <v>487</v>
      </c>
      <c r="C352" s="339"/>
      <c r="D352" s="339"/>
      <c r="E352" s="339"/>
      <c r="F352" s="159" t="s">
        <v>449</v>
      </c>
      <c r="G352" s="160" t="s">
        <v>450</v>
      </c>
    </row>
    <row r="353" spans="1:7" ht="30" customHeight="1" thickBot="1">
      <c r="A353" s="356" t="s">
        <v>488</v>
      </c>
      <c r="B353" s="337" t="s">
        <v>489</v>
      </c>
      <c r="C353" s="337"/>
      <c r="D353" s="337"/>
      <c r="E353" s="337"/>
      <c r="F353" s="161"/>
      <c r="G353" s="160" t="s">
        <v>169</v>
      </c>
    </row>
    <row r="354" spans="1:7" ht="30" customHeight="1" thickBot="1">
      <c r="A354" s="356"/>
      <c r="B354" s="347"/>
      <c r="C354" s="341" t="s">
        <v>490</v>
      </c>
      <c r="D354" s="341"/>
      <c r="E354" s="341"/>
      <c r="F354" s="159" t="s">
        <v>449</v>
      </c>
      <c r="G354" s="160" t="s">
        <v>450</v>
      </c>
    </row>
    <row r="355" spans="1:7" ht="30" customHeight="1" thickBot="1">
      <c r="A355" s="356"/>
      <c r="B355" s="347"/>
      <c r="C355" s="336" t="s">
        <v>147</v>
      </c>
      <c r="D355" s="336"/>
      <c r="E355" s="336"/>
      <c r="F355" s="161"/>
      <c r="G355" s="160" t="s">
        <v>169</v>
      </c>
    </row>
    <row r="356" spans="1:7" ht="30" customHeight="1" thickBot="1">
      <c r="A356" s="356"/>
      <c r="B356" s="347"/>
      <c r="C356" s="347"/>
      <c r="D356" s="336" t="s">
        <v>491</v>
      </c>
      <c r="E356" s="336"/>
      <c r="F356" s="161"/>
      <c r="G356" s="160" t="s">
        <v>169</v>
      </c>
    </row>
    <row r="357" spans="1:7" ht="30" customHeight="1" thickBot="1">
      <c r="A357" s="356"/>
      <c r="B357" s="347"/>
      <c r="C357" s="347"/>
      <c r="D357" s="347"/>
      <c r="E357" s="162" t="s">
        <v>492</v>
      </c>
      <c r="F357" s="159" t="s">
        <v>449</v>
      </c>
      <c r="G357" s="160" t="s">
        <v>450</v>
      </c>
    </row>
    <row r="358" spans="1:7" ht="30" customHeight="1" thickBot="1">
      <c r="A358" s="356"/>
      <c r="B358" s="347"/>
      <c r="C358" s="347"/>
      <c r="D358" s="347"/>
      <c r="E358" s="162" t="s">
        <v>147</v>
      </c>
      <c r="F358" s="159" t="s">
        <v>288</v>
      </c>
      <c r="G358" s="160" t="s">
        <v>289</v>
      </c>
    </row>
    <row r="359" spans="1:7" ht="30" hidden="1" customHeight="1">
      <c r="A359" s="356"/>
      <c r="B359" s="347"/>
      <c r="C359" s="347"/>
      <c r="D359" s="341" t="s">
        <v>493</v>
      </c>
      <c r="E359" s="341"/>
      <c r="F359" s="159" t="s">
        <v>288</v>
      </c>
      <c r="G359" s="160" t="s">
        <v>289</v>
      </c>
    </row>
    <row r="360" spans="1:7" ht="30" customHeight="1" thickBot="1">
      <c r="A360" s="356"/>
      <c r="B360" s="347"/>
      <c r="C360" s="347"/>
      <c r="D360" s="341" t="s">
        <v>147</v>
      </c>
      <c r="E360" s="341"/>
      <c r="F360" s="159" t="s">
        <v>248</v>
      </c>
      <c r="G360" s="160" t="s">
        <v>249</v>
      </c>
    </row>
    <row r="361" spans="1:7" ht="30" customHeight="1" thickBot="1">
      <c r="A361" s="356"/>
      <c r="B361" s="339" t="s">
        <v>494</v>
      </c>
      <c r="C361" s="339"/>
      <c r="D361" s="339"/>
      <c r="E361" s="339"/>
      <c r="F361" s="159" t="s">
        <v>265</v>
      </c>
      <c r="G361" s="160" t="s">
        <v>266</v>
      </c>
    </row>
    <row r="362" spans="1:7" ht="30" customHeight="1" thickBot="1">
      <c r="A362" s="356"/>
      <c r="B362" s="339" t="s">
        <v>495</v>
      </c>
      <c r="C362" s="339"/>
      <c r="D362" s="339"/>
      <c r="E362" s="339"/>
      <c r="F362" s="159" t="s">
        <v>485</v>
      </c>
      <c r="G362" s="160" t="s">
        <v>486</v>
      </c>
    </row>
    <row r="363" spans="1:7" ht="30" hidden="1" customHeight="1">
      <c r="A363" s="356"/>
      <c r="B363" s="337" t="s">
        <v>496</v>
      </c>
      <c r="C363" s="337"/>
      <c r="D363" s="337"/>
      <c r="E363" s="337"/>
      <c r="F363" s="161"/>
      <c r="G363" s="160" t="s">
        <v>169</v>
      </c>
    </row>
    <row r="364" spans="1:7" ht="30" hidden="1" customHeight="1">
      <c r="A364" s="356"/>
      <c r="B364" s="346"/>
      <c r="C364" s="339" t="s">
        <v>279</v>
      </c>
      <c r="D364" s="339"/>
      <c r="E364" s="339"/>
      <c r="F364" s="159" t="s">
        <v>238</v>
      </c>
      <c r="G364" s="160" t="s">
        <v>239</v>
      </c>
    </row>
    <row r="365" spans="1:7" ht="30" hidden="1" customHeight="1">
      <c r="A365" s="356"/>
      <c r="B365" s="346"/>
      <c r="C365" s="339" t="s">
        <v>147</v>
      </c>
      <c r="D365" s="339"/>
      <c r="E365" s="339"/>
      <c r="F365" s="159" t="s">
        <v>449</v>
      </c>
      <c r="G365" s="160" t="s">
        <v>450</v>
      </c>
    </row>
    <row r="366" spans="1:7" ht="30" hidden="1" customHeight="1">
      <c r="A366" s="356"/>
      <c r="B366" s="339" t="s">
        <v>497</v>
      </c>
      <c r="C366" s="339"/>
      <c r="D366" s="339"/>
      <c r="E366" s="339"/>
      <c r="F366" s="159" t="s">
        <v>449</v>
      </c>
      <c r="G366" s="160" t="s">
        <v>450</v>
      </c>
    </row>
    <row r="367" spans="1:7" ht="30" customHeight="1" thickBot="1">
      <c r="A367" s="356"/>
      <c r="B367" s="337" t="s">
        <v>498</v>
      </c>
      <c r="C367" s="337"/>
      <c r="D367" s="337"/>
      <c r="E367" s="337"/>
      <c r="F367" s="161"/>
      <c r="G367" s="160" t="s">
        <v>169</v>
      </c>
    </row>
    <row r="368" spans="1:7" ht="30" customHeight="1" thickBot="1">
      <c r="A368" s="356"/>
      <c r="B368" s="346"/>
      <c r="C368" s="339" t="s">
        <v>279</v>
      </c>
      <c r="D368" s="339"/>
      <c r="E368" s="339"/>
      <c r="F368" s="159" t="s">
        <v>288</v>
      </c>
      <c r="G368" s="160" t="s">
        <v>289</v>
      </c>
    </row>
    <row r="369" spans="1:7" ht="30" customHeight="1" thickBot="1">
      <c r="A369" s="356"/>
      <c r="B369" s="346"/>
      <c r="C369" s="339" t="s">
        <v>147</v>
      </c>
      <c r="D369" s="339"/>
      <c r="E369" s="339"/>
      <c r="F369" s="159" t="s">
        <v>265</v>
      </c>
      <c r="G369" s="160" t="s">
        <v>266</v>
      </c>
    </row>
    <row r="370" spans="1:7" ht="30" hidden="1" customHeight="1">
      <c r="A370" s="356"/>
      <c r="B370" s="337" t="s">
        <v>147</v>
      </c>
      <c r="C370" s="337"/>
      <c r="D370" s="337"/>
      <c r="E370" s="337"/>
      <c r="F370" s="161"/>
      <c r="G370" s="160" t="s">
        <v>169</v>
      </c>
    </row>
    <row r="371" spans="1:7" ht="30" hidden="1" customHeight="1">
      <c r="A371" s="356"/>
      <c r="B371" s="346"/>
      <c r="C371" s="339" t="s">
        <v>499</v>
      </c>
      <c r="D371" s="339"/>
      <c r="E371" s="339"/>
      <c r="F371" s="159" t="s">
        <v>238</v>
      </c>
      <c r="G371" s="160" t="s">
        <v>239</v>
      </c>
    </row>
    <row r="372" spans="1:7" ht="30" hidden="1" customHeight="1">
      <c r="A372" s="356"/>
      <c r="B372" s="346"/>
      <c r="C372" s="339" t="s">
        <v>147</v>
      </c>
      <c r="D372" s="339"/>
      <c r="E372" s="339"/>
      <c r="F372" s="159" t="s">
        <v>449</v>
      </c>
      <c r="G372" s="160" t="s">
        <v>450</v>
      </c>
    </row>
    <row r="373" spans="1:7" ht="30" customHeight="1" thickBot="1">
      <c r="A373" s="164" t="s">
        <v>500</v>
      </c>
      <c r="G373" s="160" t="s">
        <v>169</v>
      </c>
    </row>
    <row r="374" spans="1:7" ht="30" customHeight="1" thickBot="1">
      <c r="A374" s="165" t="s">
        <v>158</v>
      </c>
      <c r="B374" s="354" t="s">
        <v>159</v>
      </c>
      <c r="C374" s="354"/>
      <c r="D374" s="354"/>
      <c r="E374" s="354"/>
      <c r="F374" s="165" t="s">
        <v>160</v>
      </c>
      <c r="G374" s="160" t="s">
        <v>273</v>
      </c>
    </row>
    <row r="375" spans="1:7" ht="45.75" customHeight="1" thickBot="1">
      <c r="A375" s="166" t="s">
        <v>501</v>
      </c>
      <c r="B375" s="355"/>
      <c r="C375" s="355"/>
      <c r="D375" s="355"/>
      <c r="E375" s="355"/>
      <c r="F375" s="159" t="s">
        <v>288</v>
      </c>
      <c r="G375" s="160" t="s">
        <v>289</v>
      </c>
    </row>
    <row r="376" spans="1:7" ht="30" hidden="1" customHeight="1">
      <c r="A376" s="166" t="s">
        <v>502</v>
      </c>
      <c r="B376" s="355"/>
      <c r="C376" s="355"/>
      <c r="D376" s="355"/>
      <c r="E376" s="355"/>
      <c r="F376" s="159" t="s">
        <v>265</v>
      </c>
      <c r="G376" s="160" t="s">
        <v>266</v>
      </c>
    </row>
    <row r="377" spans="1:7" ht="30" hidden="1" customHeight="1">
      <c r="A377" s="340" t="s">
        <v>503</v>
      </c>
      <c r="B377" s="353" t="s">
        <v>504</v>
      </c>
      <c r="C377" s="353"/>
      <c r="D377" s="353"/>
      <c r="E377" s="353"/>
      <c r="F377" s="159" t="s">
        <v>449</v>
      </c>
      <c r="G377" s="160" t="s">
        <v>450</v>
      </c>
    </row>
    <row r="378" spans="1:7" ht="30" hidden="1" customHeight="1">
      <c r="A378" s="340"/>
      <c r="B378" s="353" t="s">
        <v>505</v>
      </c>
      <c r="C378" s="353"/>
      <c r="D378" s="353"/>
      <c r="E378" s="353"/>
      <c r="F378" s="159" t="s">
        <v>265</v>
      </c>
      <c r="G378" s="160" t="s">
        <v>266</v>
      </c>
    </row>
    <row r="379" spans="1:7" ht="30" hidden="1" customHeight="1">
      <c r="A379" s="340" t="s">
        <v>506</v>
      </c>
      <c r="B379" s="353" t="s">
        <v>507</v>
      </c>
      <c r="C379" s="353"/>
      <c r="D379" s="353"/>
      <c r="E379" s="353"/>
      <c r="F379" s="159" t="s">
        <v>485</v>
      </c>
      <c r="G379" s="160" t="s">
        <v>486</v>
      </c>
    </row>
    <row r="380" spans="1:7" ht="30" hidden="1" customHeight="1">
      <c r="A380" s="340"/>
      <c r="B380" s="353" t="s">
        <v>147</v>
      </c>
      <c r="C380" s="353"/>
      <c r="D380" s="353"/>
      <c r="E380" s="353"/>
      <c r="F380" s="159" t="s">
        <v>265</v>
      </c>
      <c r="G380" s="160" t="s">
        <v>266</v>
      </c>
    </row>
    <row r="381" spans="1:7" ht="30" hidden="1" customHeight="1">
      <c r="A381" s="166" t="s">
        <v>508</v>
      </c>
      <c r="B381" s="353"/>
      <c r="C381" s="353"/>
      <c r="D381" s="353"/>
      <c r="E381" s="353"/>
      <c r="F381" s="159" t="s">
        <v>485</v>
      </c>
      <c r="G381" s="160" t="s">
        <v>486</v>
      </c>
    </row>
    <row r="382" spans="1:7" ht="30" hidden="1" customHeight="1">
      <c r="A382" s="166" t="s">
        <v>509</v>
      </c>
      <c r="B382" s="353"/>
      <c r="C382" s="353"/>
      <c r="D382" s="353"/>
      <c r="E382" s="353"/>
      <c r="F382" s="159" t="s">
        <v>265</v>
      </c>
      <c r="G382" s="160" t="s">
        <v>266</v>
      </c>
    </row>
    <row r="383" spans="1:7" ht="30" hidden="1" customHeight="1">
      <c r="A383" s="340" t="s">
        <v>510</v>
      </c>
      <c r="B383" s="353" t="s">
        <v>511</v>
      </c>
      <c r="C383" s="353"/>
      <c r="D383" s="353"/>
      <c r="E383" s="353"/>
      <c r="F383" s="159" t="s">
        <v>485</v>
      </c>
      <c r="G383" s="160" t="s">
        <v>486</v>
      </c>
    </row>
    <row r="384" spans="1:7" ht="30" hidden="1" customHeight="1">
      <c r="A384" s="340"/>
      <c r="B384" s="353" t="s">
        <v>512</v>
      </c>
      <c r="C384" s="353"/>
      <c r="D384" s="353"/>
      <c r="E384" s="353"/>
      <c r="F384" s="159" t="s">
        <v>259</v>
      </c>
      <c r="G384" s="160" t="s">
        <v>260</v>
      </c>
    </row>
    <row r="385" spans="1:7" ht="30" hidden="1" customHeight="1">
      <c r="A385" s="340" t="s">
        <v>488</v>
      </c>
      <c r="B385" s="353" t="s">
        <v>513</v>
      </c>
      <c r="C385" s="353"/>
      <c r="D385" s="353"/>
      <c r="E385" s="353"/>
      <c r="F385" s="159" t="s">
        <v>253</v>
      </c>
      <c r="G385" s="160" t="s">
        <v>254</v>
      </c>
    </row>
    <row r="386" spans="1:7" ht="30" hidden="1" customHeight="1">
      <c r="A386" s="340"/>
      <c r="B386" s="353" t="s">
        <v>147</v>
      </c>
      <c r="C386" s="353"/>
      <c r="D386" s="353"/>
      <c r="E386" s="353"/>
      <c r="F386" s="159" t="s">
        <v>265</v>
      </c>
      <c r="G386" s="160" t="s">
        <v>266</v>
      </c>
    </row>
    <row r="387" spans="1:7" ht="30" hidden="1" customHeight="1">
      <c r="A387" s="340" t="s">
        <v>514</v>
      </c>
      <c r="B387" s="353" t="s">
        <v>513</v>
      </c>
      <c r="C387" s="353"/>
      <c r="D387" s="353"/>
      <c r="E387" s="353"/>
      <c r="F387" s="159" t="s">
        <v>253</v>
      </c>
      <c r="G387" s="160" t="s">
        <v>254</v>
      </c>
    </row>
    <row r="388" spans="1:7" ht="30" hidden="1" customHeight="1">
      <c r="A388" s="340"/>
      <c r="B388" s="353" t="s">
        <v>515</v>
      </c>
      <c r="C388" s="353"/>
      <c r="D388" s="353"/>
      <c r="E388" s="353"/>
      <c r="F388" s="159" t="s">
        <v>259</v>
      </c>
      <c r="G388" s="160" t="s">
        <v>260</v>
      </c>
    </row>
    <row r="389" spans="1:7" ht="30" hidden="1" customHeight="1">
      <c r="A389" s="340"/>
      <c r="B389" s="353" t="s">
        <v>147</v>
      </c>
      <c r="C389" s="353"/>
      <c r="D389" s="353"/>
      <c r="E389" s="353"/>
      <c r="F389" s="159" t="s">
        <v>449</v>
      </c>
      <c r="G389" s="160" t="s">
        <v>450</v>
      </c>
    </row>
    <row r="390" spans="1:7" ht="30" customHeight="1" thickBot="1">
      <c r="A390" s="164" t="s">
        <v>516</v>
      </c>
      <c r="G390" s="160" t="s">
        <v>169</v>
      </c>
    </row>
    <row r="391" spans="1:7" ht="30" customHeight="1" thickBot="1">
      <c r="A391" s="165" t="s">
        <v>158</v>
      </c>
      <c r="B391" s="354" t="s">
        <v>159</v>
      </c>
      <c r="C391" s="354"/>
      <c r="D391" s="354"/>
      <c r="E391" s="354"/>
      <c r="F391" s="165" t="s">
        <v>160</v>
      </c>
      <c r="G391" s="160"/>
    </row>
    <row r="392" spans="1:7" ht="30" customHeight="1" thickBot="1">
      <c r="A392" s="340" t="s">
        <v>517</v>
      </c>
      <c r="B392" s="337" t="s">
        <v>518</v>
      </c>
      <c r="C392" s="337"/>
      <c r="D392" s="337"/>
      <c r="E392" s="337"/>
      <c r="F392" s="161"/>
      <c r="G392" s="160" t="s">
        <v>169</v>
      </c>
    </row>
    <row r="393" spans="1:7" ht="30" customHeight="1" thickBot="1">
      <c r="A393" s="340"/>
      <c r="B393" s="346"/>
      <c r="C393" s="339" t="s">
        <v>263</v>
      </c>
      <c r="D393" s="339"/>
      <c r="E393" s="339"/>
      <c r="F393" s="159" t="s">
        <v>223</v>
      </c>
      <c r="G393" s="160" t="s">
        <v>224</v>
      </c>
    </row>
    <row r="394" spans="1:7" ht="30" customHeight="1" thickBot="1">
      <c r="A394" s="340"/>
      <c r="B394" s="346"/>
      <c r="C394" s="339" t="s">
        <v>147</v>
      </c>
      <c r="D394" s="339"/>
      <c r="E394" s="339"/>
      <c r="F394" s="159" t="s">
        <v>259</v>
      </c>
      <c r="G394" s="160" t="s">
        <v>260</v>
      </c>
    </row>
    <row r="395" spans="1:7" ht="30" customHeight="1" thickBot="1">
      <c r="A395" s="340"/>
      <c r="B395" s="337" t="s">
        <v>519</v>
      </c>
      <c r="C395" s="337"/>
      <c r="D395" s="337"/>
      <c r="E395" s="337"/>
      <c r="F395" s="161"/>
      <c r="G395" s="160" t="s">
        <v>169</v>
      </c>
    </row>
    <row r="396" spans="1:7" ht="30" hidden="1" customHeight="1">
      <c r="A396" s="340"/>
      <c r="B396" s="346"/>
      <c r="C396" s="339" t="s">
        <v>520</v>
      </c>
      <c r="D396" s="339"/>
      <c r="E396" s="339"/>
      <c r="F396" s="159" t="s">
        <v>288</v>
      </c>
      <c r="G396" s="160" t="s">
        <v>289</v>
      </c>
    </row>
    <row r="397" spans="1:7" ht="30" customHeight="1" thickBot="1">
      <c r="A397" s="340"/>
      <c r="B397" s="346"/>
      <c r="C397" s="339" t="s">
        <v>147</v>
      </c>
      <c r="D397" s="339"/>
      <c r="E397" s="339"/>
      <c r="F397" s="159" t="s">
        <v>259</v>
      </c>
      <c r="G397" s="160" t="s">
        <v>260</v>
      </c>
    </row>
    <row r="398" spans="1:7" ht="30" customHeight="1" thickBot="1">
      <c r="A398" s="340"/>
      <c r="B398" s="339" t="s">
        <v>521</v>
      </c>
      <c r="C398" s="339"/>
      <c r="D398" s="339"/>
      <c r="E398" s="339"/>
      <c r="F398" s="159" t="s">
        <v>259</v>
      </c>
      <c r="G398" s="160" t="s">
        <v>260</v>
      </c>
    </row>
    <row r="399" spans="1:7" ht="30" hidden="1" customHeight="1">
      <c r="A399" s="340"/>
      <c r="B399" s="339" t="s">
        <v>522</v>
      </c>
      <c r="C399" s="339"/>
      <c r="D399" s="339"/>
      <c r="E399" s="339"/>
      <c r="F399" s="159" t="s">
        <v>288</v>
      </c>
      <c r="G399" s="160" t="s">
        <v>289</v>
      </c>
    </row>
    <row r="400" spans="1:7" ht="30" hidden="1" customHeight="1">
      <c r="A400" s="340"/>
      <c r="B400" s="337" t="s">
        <v>523</v>
      </c>
      <c r="C400" s="337"/>
      <c r="D400" s="337"/>
      <c r="E400" s="337"/>
      <c r="F400" s="161"/>
      <c r="G400" s="160" t="s">
        <v>169</v>
      </c>
    </row>
    <row r="401" spans="1:7" ht="30" hidden="1" customHeight="1">
      <c r="A401" s="340"/>
      <c r="B401" s="346"/>
      <c r="C401" s="339" t="s">
        <v>524</v>
      </c>
      <c r="D401" s="339"/>
      <c r="E401" s="339"/>
      <c r="F401" s="159" t="s">
        <v>248</v>
      </c>
      <c r="G401" s="160" t="s">
        <v>249</v>
      </c>
    </row>
    <row r="402" spans="1:7" ht="30" hidden="1" customHeight="1">
      <c r="A402" s="340"/>
      <c r="B402" s="346"/>
      <c r="C402" s="339" t="s">
        <v>147</v>
      </c>
      <c r="D402" s="339"/>
      <c r="E402" s="339"/>
      <c r="F402" s="159" t="s">
        <v>259</v>
      </c>
      <c r="G402" s="160" t="s">
        <v>260</v>
      </c>
    </row>
    <row r="403" spans="1:7" ht="30" customHeight="1" thickBot="1">
      <c r="A403" s="340"/>
      <c r="B403" s="337" t="s">
        <v>525</v>
      </c>
      <c r="C403" s="337"/>
      <c r="D403" s="337"/>
      <c r="E403" s="337"/>
      <c r="F403" s="161"/>
      <c r="G403" s="160" t="s">
        <v>169</v>
      </c>
    </row>
    <row r="404" spans="1:7" ht="30" hidden="1" customHeight="1">
      <c r="A404" s="340"/>
      <c r="B404" s="347"/>
      <c r="C404" s="341" t="s">
        <v>520</v>
      </c>
      <c r="D404" s="341"/>
      <c r="E404" s="341"/>
      <c r="F404" s="159" t="s">
        <v>288</v>
      </c>
      <c r="G404" s="160" t="s">
        <v>289</v>
      </c>
    </row>
    <row r="405" spans="1:7" ht="30" customHeight="1" thickBot="1">
      <c r="A405" s="340"/>
      <c r="B405" s="347"/>
      <c r="C405" s="336" t="s">
        <v>147</v>
      </c>
      <c r="D405" s="336"/>
      <c r="E405" s="336"/>
      <c r="F405" s="161"/>
      <c r="G405" s="160" t="s">
        <v>169</v>
      </c>
    </row>
    <row r="406" spans="1:7" ht="30" customHeight="1" thickBot="1">
      <c r="A406" s="340"/>
      <c r="B406" s="347"/>
      <c r="C406" s="347"/>
      <c r="D406" s="339" t="s">
        <v>263</v>
      </c>
      <c r="E406" s="339"/>
      <c r="F406" s="159" t="s">
        <v>223</v>
      </c>
      <c r="G406" s="160" t="s">
        <v>224</v>
      </c>
    </row>
    <row r="407" spans="1:7" ht="30" customHeight="1" thickBot="1">
      <c r="A407" s="340"/>
      <c r="B407" s="347"/>
      <c r="C407" s="347"/>
      <c r="D407" s="339" t="s">
        <v>147</v>
      </c>
      <c r="E407" s="339"/>
      <c r="F407" s="159" t="s">
        <v>259</v>
      </c>
      <c r="G407" s="160" t="s">
        <v>260</v>
      </c>
    </row>
    <row r="408" spans="1:7" ht="30" customHeight="1" thickBot="1">
      <c r="A408" s="340"/>
      <c r="B408" s="339" t="s">
        <v>526</v>
      </c>
      <c r="C408" s="339"/>
      <c r="D408" s="339"/>
      <c r="E408" s="339"/>
      <c r="F408" s="159" t="s">
        <v>288</v>
      </c>
      <c r="G408" s="160" t="s">
        <v>289</v>
      </c>
    </row>
    <row r="409" spans="1:7" ht="30" customHeight="1" thickBot="1">
      <c r="A409" s="340"/>
      <c r="B409" s="339" t="s">
        <v>527</v>
      </c>
      <c r="C409" s="339"/>
      <c r="D409" s="339"/>
      <c r="E409" s="339"/>
      <c r="F409" s="159" t="s">
        <v>248</v>
      </c>
      <c r="G409" s="160" t="s">
        <v>249</v>
      </c>
    </row>
    <row r="410" spans="1:7" ht="30" customHeight="1" thickBot="1">
      <c r="A410" s="340"/>
      <c r="B410" s="339" t="s">
        <v>528</v>
      </c>
      <c r="C410" s="339"/>
      <c r="D410" s="339"/>
      <c r="E410" s="339"/>
      <c r="F410" s="159" t="s">
        <v>248</v>
      </c>
      <c r="G410" s="160" t="s">
        <v>249</v>
      </c>
    </row>
    <row r="411" spans="1:7" ht="30" hidden="1" customHeight="1">
      <c r="A411" s="340"/>
      <c r="B411" s="339" t="s">
        <v>529</v>
      </c>
      <c r="C411" s="339"/>
      <c r="D411" s="339"/>
      <c r="E411" s="339"/>
      <c r="F411" s="159" t="s">
        <v>449</v>
      </c>
      <c r="G411" s="160" t="s">
        <v>450</v>
      </c>
    </row>
    <row r="412" spans="1:7" ht="30" customHeight="1" thickBot="1">
      <c r="A412" s="340"/>
      <c r="B412" s="339" t="s">
        <v>530</v>
      </c>
      <c r="C412" s="339"/>
      <c r="D412" s="339"/>
      <c r="E412" s="339"/>
      <c r="F412" s="159" t="s">
        <v>265</v>
      </c>
      <c r="G412" s="160" t="s">
        <v>266</v>
      </c>
    </row>
    <row r="413" spans="1:7" ht="30" customHeight="1" thickBot="1">
      <c r="A413" s="340"/>
      <c r="B413" s="337" t="s">
        <v>531</v>
      </c>
      <c r="C413" s="337"/>
      <c r="D413" s="337"/>
      <c r="E413" s="337"/>
      <c r="F413" s="161"/>
      <c r="G413" s="160" t="s">
        <v>169</v>
      </c>
    </row>
    <row r="414" spans="1:7" ht="30" hidden="1" customHeight="1">
      <c r="A414" s="340"/>
      <c r="B414" s="346"/>
      <c r="C414" s="339" t="s">
        <v>532</v>
      </c>
      <c r="D414" s="339"/>
      <c r="E414" s="339"/>
      <c r="F414" s="159" t="s">
        <v>265</v>
      </c>
      <c r="G414" s="160" t="s">
        <v>266</v>
      </c>
    </row>
    <row r="415" spans="1:7" ht="30" customHeight="1" thickBot="1">
      <c r="A415" s="340"/>
      <c r="B415" s="346"/>
      <c r="C415" s="339" t="s">
        <v>147</v>
      </c>
      <c r="D415" s="339"/>
      <c r="E415" s="339"/>
      <c r="F415" s="159" t="s">
        <v>248</v>
      </c>
      <c r="G415" s="160" t="s">
        <v>249</v>
      </c>
    </row>
    <row r="416" spans="1:7" ht="30" customHeight="1" thickBot="1">
      <c r="A416" s="340"/>
      <c r="B416" s="337" t="s">
        <v>533</v>
      </c>
      <c r="C416" s="337"/>
      <c r="D416" s="337"/>
      <c r="E416" s="337"/>
      <c r="F416" s="161"/>
      <c r="G416" s="160" t="s">
        <v>169</v>
      </c>
    </row>
    <row r="417" spans="1:7" ht="30" customHeight="1" thickBot="1">
      <c r="A417" s="340"/>
      <c r="B417" s="346"/>
      <c r="C417" s="339" t="s">
        <v>263</v>
      </c>
      <c r="D417" s="339"/>
      <c r="E417" s="339"/>
      <c r="F417" s="159" t="s">
        <v>223</v>
      </c>
      <c r="G417" s="160" t="s">
        <v>224</v>
      </c>
    </row>
    <row r="418" spans="1:7" ht="30" customHeight="1" thickBot="1">
      <c r="A418" s="340"/>
      <c r="B418" s="346"/>
      <c r="C418" s="339" t="s">
        <v>147</v>
      </c>
      <c r="D418" s="339"/>
      <c r="E418" s="339"/>
      <c r="F418" s="159" t="s">
        <v>259</v>
      </c>
      <c r="G418" s="160" t="s">
        <v>260</v>
      </c>
    </row>
    <row r="419" spans="1:7" ht="30" customHeight="1" thickBot="1">
      <c r="A419" s="340"/>
      <c r="B419" s="337" t="s">
        <v>534</v>
      </c>
      <c r="C419" s="337"/>
      <c r="D419" s="337"/>
      <c r="E419" s="337"/>
      <c r="F419" s="161"/>
      <c r="G419" s="160" t="s">
        <v>169</v>
      </c>
    </row>
    <row r="420" spans="1:7" ht="30" customHeight="1" thickBot="1">
      <c r="A420" s="340"/>
      <c r="B420" s="346"/>
      <c r="C420" s="339" t="s">
        <v>535</v>
      </c>
      <c r="D420" s="339"/>
      <c r="E420" s="339"/>
      <c r="F420" s="159" t="s">
        <v>485</v>
      </c>
      <c r="G420" s="160" t="s">
        <v>486</v>
      </c>
    </row>
    <row r="421" spans="1:7" ht="30" customHeight="1" thickBot="1">
      <c r="A421" s="340"/>
      <c r="B421" s="346"/>
      <c r="C421" s="339" t="s">
        <v>147</v>
      </c>
      <c r="D421" s="339"/>
      <c r="E421" s="339"/>
      <c r="F421" s="159" t="s">
        <v>288</v>
      </c>
      <c r="G421" s="160" t="s">
        <v>289</v>
      </c>
    </row>
    <row r="422" spans="1:7" ht="30" customHeight="1" thickBot="1">
      <c r="A422" s="340"/>
      <c r="B422" s="337" t="s">
        <v>147</v>
      </c>
      <c r="C422" s="337"/>
      <c r="D422" s="337"/>
      <c r="E422" s="337"/>
      <c r="F422" s="161"/>
      <c r="G422" s="160" t="s">
        <v>169</v>
      </c>
    </row>
    <row r="423" spans="1:7" ht="30" customHeight="1" thickBot="1">
      <c r="A423" s="340"/>
      <c r="B423" s="346"/>
      <c r="C423" s="339" t="s">
        <v>263</v>
      </c>
      <c r="D423" s="339"/>
      <c r="E423" s="339"/>
      <c r="F423" s="159" t="s">
        <v>223</v>
      </c>
      <c r="G423" s="160" t="s">
        <v>224</v>
      </c>
    </row>
    <row r="424" spans="1:7" ht="30" customHeight="1" thickBot="1">
      <c r="A424" s="340"/>
      <c r="B424" s="346"/>
      <c r="C424" s="339" t="s">
        <v>147</v>
      </c>
      <c r="D424" s="339"/>
      <c r="E424" s="339"/>
      <c r="F424" s="159" t="s">
        <v>259</v>
      </c>
      <c r="G424" s="160" t="s">
        <v>260</v>
      </c>
    </row>
    <row r="425" spans="1:7" ht="30" customHeight="1" thickBot="1">
      <c r="A425" s="340" t="s">
        <v>536</v>
      </c>
      <c r="B425" s="337" t="s">
        <v>537</v>
      </c>
      <c r="C425" s="337"/>
      <c r="D425" s="337"/>
      <c r="E425" s="337"/>
      <c r="F425" s="161"/>
      <c r="G425" s="160" t="s">
        <v>169</v>
      </c>
    </row>
    <row r="426" spans="1:7" ht="30" hidden="1" customHeight="1">
      <c r="A426" s="340"/>
      <c r="B426" s="346"/>
      <c r="C426" s="339" t="s">
        <v>538</v>
      </c>
      <c r="D426" s="339"/>
      <c r="E426" s="339"/>
      <c r="F426" s="159" t="s">
        <v>265</v>
      </c>
      <c r="G426" s="160" t="s">
        <v>266</v>
      </c>
    </row>
    <row r="427" spans="1:7" ht="30" customHeight="1" thickBot="1">
      <c r="A427" s="340"/>
      <c r="B427" s="346"/>
      <c r="C427" s="339" t="s">
        <v>147</v>
      </c>
      <c r="D427" s="339"/>
      <c r="E427" s="339"/>
      <c r="F427" s="159" t="s">
        <v>288</v>
      </c>
      <c r="G427" s="160" t="s">
        <v>289</v>
      </c>
    </row>
    <row r="428" spans="1:7" ht="30" customHeight="1" thickBot="1">
      <c r="A428" s="340"/>
      <c r="B428" s="337" t="s">
        <v>539</v>
      </c>
      <c r="C428" s="337"/>
      <c r="D428" s="337"/>
      <c r="E428" s="337"/>
      <c r="F428" s="161"/>
      <c r="G428" s="160" t="s">
        <v>169</v>
      </c>
    </row>
    <row r="429" spans="1:7" ht="30" customHeight="1" thickBot="1">
      <c r="A429" s="340"/>
      <c r="B429" s="346"/>
      <c r="C429" s="339" t="s">
        <v>540</v>
      </c>
      <c r="D429" s="339"/>
      <c r="E429" s="339"/>
      <c r="F429" s="159" t="s">
        <v>449</v>
      </c>
      <c r="G429" s="160" t="s">
        <v>450</v>
      </c>
    </row>
    <row r="430" spans="1:7" ht="30" customHeight="1" thickBot="1">
      <c r="A430" s="340"/>
      <c r="B430" s="346"/>
      <c r="C430" s="339" t="s">
        <v>147</v>
      </c>
      <c r="D430" s="339"/>
      <c r="E430" s="339"/>
      <c r="F430" s="159" t="s">
        <v>288</v>
      </c>
      <c r="G430" s="160" t="s">
        <v>289</v>
      </c>
    </row>
    <row r="431" spans="1:7" ht="30" customHeight="1" thickBot="1">
      <c r="A431" s="340"/>
      <c r="B431" s="339" t="s">
        <v>541</v>
      </c>
      <c r="C431" s="339"/>
      <c r="D431" s="339"/>
      <c r="E431" s="339"/>
      <c r="F431" s="159" t="s">
        <v>288</v>
      </c>
      <c r="G431" s="160" t="s">
        <v>289</v>
      </c>
    </row>
    <row r="432" spans="1:7" ht="30" customHeight="1" thickBot="1">
      <c r="A432" s="340"/>
      <c r="B432" s="339" t="s">
        <v>542</v>
      </c>
      <c r="C432" s="339"/>
      <c r="D432" s="339"/>
      <c r="E432" s="339"/>
      <c r="F432" s="159" t="s">
        <v>288</v>
      </c>
      <c r="G432" s="160" t="s">
        <v>289</v>
      </c>
    </row>
    <row r="433" spans="1:7" ht="30" customHeight="1" thickBot="1">
      <c r="A433" s="340"/>
      <c r="B433" s="339" t="s">
        <v>543</v>
      </c>
      <c r="C433" s="339"/>
      <c r="D433" s="339"/>
      <c r="E433" s="339"/>
      <c r="F433" s="159" t="s">
        <v>288</v>
      </c>
      <c r="G433" s="160" t="s">
        <v>289</v>
      </c>
    </row>
    <row r="434" spans="1:7" ht="30" customHeight="1" thickBot="1">
      <c r="A434" s="340"/>
      <c r="B434" s="339" t="s">
        <v>544</v>
      </c>
      <c r="C434" s="339"/>
      <c r="D434" s="339"/>
      <c r="E434" s="339"/>
      <c r="F434" s="159" t="s">
        <v>248</v>
      </c>
      <c r="G434" s="160" t="s">
        <v>249</v>
      </c>
    </row>
    <row r="435" spans="1:7" ht="30" customHeight="1" thickBot="1">
      <c r="A435" s="340"/>
      <c r="B435" s="337" t="s">
        <v>545</v>
      </c>
      <c r="C435" s="337"/>
      <c r="D435" s="337"/>
      <c r="E435" s="337"/>
      <c r="F435" s="161"/>
      <c r="G435" s="160" t="s">
        <v>169</v>
      </c>
    </row>
    <row r="436" spans="1:7" ht="30" customHeight="1" thickBot="1">
      <c r="A436" s="340"/>
      <c r="B436" s="346"/>
      <c r="C436" s="339" t="s">
        <v>546</v>
      </c>
      <c r="D436" s="339"/>
      <c r="E436" s="339"/>
      <c r="F436" s="159" t="s">
        <v>248</v>
      </c>
      <c r="G436" s="160" t="s">
        <v>249</v>
      </c>
    </row>
    <row r="437" spans="1:7" ht="30" customHeight="1" thickBot="1">
      <c r="A437" s="340"/>
      <c r="B437" s="346"/>
      <c r="C437" s="339" t="s">
        <v>147</v>
      </c>
      <c r="D437" s="339"/>
      <c r="E437" s="339"/>
      <c r="F437" s="159" t="s">
        <v>240</v>
      </c>
      <c r="G437" s="160" t="s">
        <v>241</v>
      </c>
    </row>
    <row r="438" spans="1:7" ht="30" customHeight="1" thickBot="1">
      <c r="A438" s="340" t="s">
        <v>547</v>
      </c>
      <c r="B438" s="339" t="s">
        <v>548</v>
      </c>
      <c r="C438" s="339"/>
      <c r="D438" s="339"/>
      <c r="E438" s="339"/>
      <c r="F438" s="159" t="s">
        <v>240</v>
      </c>
      <c r="G438" s="160" t="s">
        <v>241</v>
      </c>
    </row>
    <row r="439" spans="1:7" ht="30" hidden="1" customHeight="1">
      <c r="A439" s="340"/>
      <c r="B439" s="339" t="s">
        <v>549</v>
      </c>
      <c r="C439" s="339"/>
      <c r="D439" s="339"/>
      <c r="E439" s="339"/>
      <c r="F439" s="159" t="s">
        <v>288</v>
      </c>
      <c r="G439" s="160" t="s">
        <v>289</v>
      </c>
    </row>
    <row r="440" spans="1:7" ht="30" customHeight="1" thickBot="1">
      <c r="A440" s="340"/>
      <c r="B440" s="339" t="s">
        <v>550</v>
      </c>
      <c r="C440" s="339"/>
      <c r="D440" s="339"/>
      <c r="E440" s="339"/>
      <c r="F440" s="159" t="s">
        <v>288</v>
      </c>
      <c r="G440" s="160" t="s">
        <v>289</v>
      </c>
    </row>
    <row r="441" spans="1:7" ht="30" hidden="1" customHeight="1">
      <c r="A441" s="166" t="s">
        <v>551</v>
      </c>
      <c r="B441" s="339" t="s">
        <v>552</v>
      </c>
      <c r="C441" s="339"/>
      <c r="D441" s="339"/>
      <c r="E441" s="339"/>
      <c r="F441" s="159" t="s">
        <v>485</v>
      </c>
      <c r="G441" s="160" t="s">
        <v>486</v>
      </c>
    </row>
    <row r="442" spans="1:7" ht="30" customHeight="1" thickBot="1">
      <c r="A442" s="166" t="s">
        <v>551</v>
      </c>
      <c r="B442" s="339" t="s">
        <v>553</v>
      </c>
      <c r="C442" s="339"/>
      <c r="D442" s="339"/>
      <c r="E442" s="339"/>
      <c r="F442" s="159" t="s">
        <v>288</v>
      </c>
      <c r="G442" s="160" t="s">
        <v>289</v>
      </c>
    </row>
    <row r="443" spans="1:7" ht="30" hidden="1" customHeight="1">
      <c r="A443" s="166"/>
      <c r="B443" s="339" t="s">
        <v>554</v>
      </c>
      <c r="C443" s="339"/>
      <c r="D443" s="339"/>
      <c r="E443" s="339"/>
      <c r="F443" s="159" t="s">
        <v>259</v>
      </c>
      <c r="G443" s="160" t="s">
        <v>260</v>
      </c>
    </row>
    <row r="444" spans="1:7" ht="30" customHeight="1" thickBot="1">
      <c r="A444" s="340" t="s">
        <v>555</v>
      </c>
      <c r="B444" s="339" t="s">
        <v>556</v>
      </c>
      <c r="C444" s="339"/>
      <c r="D444" s="339"/>
      <c r="E444" s="339"/>
      <c r="F444" s="159" t="s">
        <v>265</v>
      </c>
      <c r="G444" s="160" t="s">
        <v>266</v>
      </c>
    </row>
    <row r="445" spans="1:7" ht="30" hidden="1" customHeight="1">
      <c r="A445" s="340"/>
      <c r="B445" s="339" t="s">
        <v>557</v>
      </c>
      <c r="C445" s="339"/>
      <c r="D445" s="339"/>
      <c r="E445" s="339"/>
      <c r="F445" s="159" t="s">
        <v>485</v>
      </c>
      <c r="G445" s="160" t="s">
        <v>486</v>
      </c>
    </row>
    <row r="446" spans="1:7" ht="30" hidden="1" customHeight="1">
      <c r="A446" s="340"/>
      <c r="B446" s="337" t="s">
        <v>147</v>
      </c>
      <c r="C446" s="337"/>
      <c r="D446" s="337"/>
      <c r="E446" s="337"/>
      <c r="F446" s="161"/>
      <c r="G446" s="160" t="s">
        <v>169</v>
      </c>
    </row>
    <row r="447" spans="1:7" ht="30" hidden="1" customHeight="1">
      <c r="A447" s="340"/>
      <c r="B447" s="346"/>
      <c r="C447" s="339" t="s">
        <v>263</v>
      </c>
      <c r="D447" s="339"/>
      <c r="E447" s="339"/>
      <c r="F447" s="159" t="s">
        <v>240</v>
      </c>
      <c r="G447" s="160" t="s">
        <v>241</v>
      </c>
    </row>
    <row r="448" spans="1:7" ht="30" hidden="1" customHeight="1">
      <c r="A448" s="340"/>
      <c r="B448" s="346"/>
      <c r="C448" s="339" t="s">
        <v>147</v>
      </c>
      <c r="D448" s="339"/>
      <c r="E448" s="339"/>
      <c r="F448" s="159" t="s">
        <v>288</v>
      </c>
      <c r="G448" s="160" t="s">
        <v>289</v>
      </c>
    </row>
    <row r="449" spans="1:7" ht="30" hidden="1" customHeight="1">
      <c r="A449" s="166" t="s">
        <v>558</v>
      </c>
      <c r="B449" s="337" t="s">
        <v>559</v>
      </c>
      <c r="C449" s="337"/>
      <c r="D449" s="337"/>
      <c r="E449" s="337"/>
      <c r="F449" s="161"/>
      <c r="G449" s="160" t="s">
        <v>169</v>
      </c>
    </row>
    <row r="450" spans="1:7" ht="30" hidden="1" customHeight="1">
      <c r="A450" s="166"/>
      <c r="B450" s="347"/>
      <c r="C450" s="341" t="s">
        <v>560</v>
      </c>
      <c r="D450" s="341"/>
      <c r="E450" s="341"/>
      <c r="F450" s="159" t="s">
        <v>248</v>
      </c>
      <c r="G450" s="160" t="s">
        <v>249</v>
      </c>
    </row>
    <row r="451" spans="1:7" ht="30" hidden="1" customHeight="1">
      <c r="A451" s="166"/>
      <c r="B451" s="347"/>
      <c r="C451" s="336" t="s">
        <v>561</v>
      </c>
      <c r="D451" s="336"/>
      <c r="E451" s="336"/>
      <c r="F451" s="161"/>
      <c r="G451" s="160" t="s">
        <v>169</v>
      </c>
    </row>
    <row r="452" spans="1:7" ht="30" hidden="1" customHeight="1">
      <c r="A452" s="166"/>
      <c r="B452" s="347"/>
      <c r="C452" s="347"/>
      <c r="D452" s="339" t="s">
        <v>562</v>
      </c>
      <c r="E452" s="339"/>
      <c r="F452" s="159" t="s">
        <v>259</v>
      </c>
      <c r="G452" s="160" t="s">
        <v>260</v>
      </c>
    </row>
    <row r="453" spans="1:7" ht="30" hidden="1" customHeight="1">
      <c r="A453" s="166"/>
      <c r="B453" s="347"/>
      <c r="C453" s="347"/>
      <c r="D453" s="339" t="s">
        <v>147</v>
      </c>
      <c r="E453" s="339"/>
      <c r="F453" s="159" t="s">
        <v>240</v>
      </c>
      <c r="G453" s="160" t="s">
        <v>241</v>
      </c>
    </row>
    <row r="454" spans="1:7" ht="30" customHeight="1" thickBot="1">
      <c r="A454" s="349" t="s">
        <v>558</v>
      </c>
      <c r="B454" s="337" t="s">
        <v>563</v>
      </c>
      <c r="C454" s="337"/>
      <c r="D454" s="337"/>
      <c r="E454" s="337"/>
      <c r="F454" s="161"/>
      <c r="G454" s="160" t="s">
        <v>169</v>
      </c>
    </row>
    <row r="455" spans="1:7" ht="30" customHeight="1" thickBot="1">
      <c r="A455" s="350"/>
      <c r="B455" s="352"/>
      <c r="C455" s="339" t="s">
        <v>564</v>
      </c>
      <c r="D455" s="339"/>
      <c r="E455" s="339"/>
      <c r="F455" s="159" t="s">
        <v>238</v>
      </c>
      <c r="G455" s="160" t="s">
        <v>239</v>
      </c>
    </row>
    <row r="456" spans="1:7" ht="30" customHeight="1" thickBot="1">
      <c r="A456" s="350"/>
      <c r="B456" s="352"/>
      <c r="C456" s="337" t="s">
        <v>147</v>
      </c>
      <c r="D456" s="337"/>
      <c r="E456" s="337"/>
      <c r="F456" s="161"/>
      <c r="G456" s="160" t="s">
        <v>169</v>
      </c>
    </row>
    <row r="457" spans="1:7" ht="30" customHeight="1" thickBot="1">
      <c r="A457" s="350"/>
      <c r="B457" s="352"/>
      <c r="C457" s="347"/>
      <c r="D457" s="339" t="s">
        <v>279</v>
      </c>
      <c r="E457" s="339"/>
      <c r="F457" s="159" t="s">
        <v>265</v>
      </c>
      <c r="G457" s="160" t="s">
        <v>266</v>
      </c>
    </row>
    <row r="458" spans="1:7" ht="30" customHeight="1" thickBot="1">
      <c r="A458" s="350"/>
      <c r="B458" s="352"/>
      <c r="C458" s="347"/>
      <c r="D458" s="339" t="s">
        <v>147</v>
      </c>
      <c r="E458" s="339"/>
      <c r="F458" s="159" t="s">
        <v>485</v>
      </c>
      <c r="G458" s="160" t="s">
        <v>486</v>
      </c>
    </row>
    <row r="459" spans="1:7" ht="30" customHeight="1" thickBot="1">
      <c r="A459" s="350"/>
      <c r="B459" s="337" t="s">
        <v>565</v>
      </c>
      <c r="C459" s="337"/>
      <c r="D459" s="337"/>
      <c r="E459" s="337"/>
      <c r="F459" s="161"/>
      <c r="G459" s="160" t="s">
        <v>169</v>
      </c>
    </row>
    <row r="460" spans="1:7" ht="30" customHeight="1" thickBot="1">
      <c r="A460" s="350"/>
      <c r="B460" s="346"/>
      <c r="C460" s="339" t="s">
        <v>566</v>
      </c>
      <c r="D460" s="339"/>
      <c r="E460" s="339"/>
      <c r="F460" s="159" t="s">
        <v>288</v>
      </c>
      <c r="G460" s="160" t="s">
        <v>289</v>
      </c>
    </row>
    <row r="461" spans="1:7" ht="30" customHeight="1" thickBot="1">
      <c r="A461" s="351"/>
      <c r="B461" s="346"/>
      <c r="C461" s="339" t="s">
        <v>147</v>
      </c>
      <c r="D461" s="339"/>
      <c r="E461" s="339"/>
      <c r="F461" s="159" t="s">
        <v>208</v>
      </c>
      <c r="G461" s="160" t="s">
        <v>209</v>
      </c>
    </row>
    <row r="462" spans="1:7" ht="30" hidden="1" customHeight="1">
      <c r="A462" s="166" t="s">
        <v>567</v>
      </c>
      <c r="B462" s="340"/>
      <c r="C462" s="340"/>
      <c r="D462" s="340"/>
      <c r="E462" s="340"/>
      <c r="F462" s="159" t="s">
        <v>288</v>
      </c>
      <c r="G462" s="160" t="s">
        <v>289</v>
      </c>
    </row>
    <row r="463" spans="1:7" ht="30" hidden="1" customHeight="1">
      <c r="A463" s="340" t="s">
        <v>568</v>
      </c>
      <c r="B463" s="339" t="s">
        <v>569</v>
      </c>
      <c r="C463" s="339"/>
      <c r="D463" s="339"/>
      <c r="E463" s="339"/>
      <c r="F463" s="159" t="s">
        <v>449</v>
      </c>
      <c r="G463" s="160" t="s">
        <v>450</v>
      </c>
    </row>
    <row r="464" spans="1:7" ht="30" hidden="1" customHeight="1">
      <c r="A464" s="340"/>
      <c r="B464" s="339" t="s">
        <v>570</v>
      </c>
      <c r="C464" s="339"/>
      <c r="D464" s="339"/>
      <c r="E464" s="339"/>
      <c r="F464" s="159" t="s">
        <v>288</v>
      </c>
      <c r="G464" s="160" t="s">
        <v>289</v>
      </c>
    </row>
    <row r="465" spans="1:7" ht="30" hidden="1" customHeight="1">
      <c r="A465" s="340"/>
      <c r="B465" s="339" t="s">
        <v>571</v>
      </c>
      <c r="C465" s="339"/>
      <c r="D465" s="339"/>
      <c r="E465" s="339"/>
      <c r="F465" s="159" t="s">
        <v>238</v>
      </c>
      <c r="G465" s="160" t="s">
        <v>239</v>
      </c>
    </row>
    <row r="466" spans="1:7" ht="30" hidden="1" customHeight="1">
      <c r="A466" s="340"/>
      <c r="B466" s="339" t="s">
        <v>572</v>
      </c>
      <c r="C466" s="339"/>
      <c r="D466" s="339"/>
      <c r="E466" s="339"/>
      <c r="F466" s="159" t="s">
        <v>248</v>
      </c>
      <c r="G466" s="160" t="s">
        <v>249</v>
      </c>
    </row>
    <row r="467" spans="1:7" ht="30" hidden="1" customHeight="1">
      <c r="A467" s="340"/>
      <c r="B467" s="339" t="s">
        <v>573</v>
      </c>
      <c r="C467" s="339"/>
      <c r="D467" s="339"/>
      <c r="E467" s="339"/>
      <c r="F467" s="159" t="s">
        <v>248</v>
      </c>
      <c r="G467" s="160" t="s">
        <v>249</v>
      </c>
    </row>
    <row r="468" spans="1:7" ht="30" hidden="1" customHeight="1">
      <c r="A468" s="340"/>
      <c r="B468" s="339" t="s">
        <v>574</v>
      </c>
      <c r="C468" s="339"/>
      <c r="D468" s="339"/>
      <c r="E468" s="339"/>
      <c r="F468" s="159" t="s">
        <v>238</v>
      </c>
      <c r="G468" s="160" t="s">
        <v>239</v>
      </c>
    </row>
    <row r="469" spans="1:7" ht="30" hidden="1" customHeight="1">
      <c r="A469" s="340"/>
      <c r="B469" s="337" t="s">
        <v>575</v>
      </c>
      <c r="C469" s="337"/>
      <c r="D469" s="337"/>
      <c r="E469" s="337"/>
      <c r="F469" s="161"/>
      <c r="G469" s="160" t="s">
        <v>169</v>
      </c>
    </row>
    <row r="470" spans="1:7" ht="30" hidden="1" customHeight="1">
      <c r="A470" s="340"/>
      <c r="B470" s="346"/>
      <c r="C470" s="339" t="s">
        <v>576</v>
      </c>
      <c r="D470" s="339"/>
      <c r="E470" s="339"/>
      <c r="F470" s="159" t="s">
        <v>248</v>
      </c>
      <c r="G470" s="160" t="s">
        <v>249</v>
      </c>
    </row>
    <row r="471" spans="1:7" ht="30" hidden="1" customHeight="1">
      <c r="A471" s="340"/>
      <c r="B471" s="346"/>
      <c r="C471" s="339" t="s">
        <v>147</v>
      </c>
      <c r="D471" s="339"/>
      <c r="E471" s="339"/>
      <c r="F471" s="159" t="s">
        <v>259</v>
      </c>
      <c r="G471" s="160" t="s">
        <v>260</v>
      </c>
    </row>
    <row r="472" spans="1:7" ht="30" hidden="1" customHeight="1">
      <c r="A472" s="340"/>
      <c r="B472" s="337" t="s">
        <v>147</v>
      </c>
      <c r="C472" s="337"/>
      <c r="D472" s="337"/>
      <c r="E472" s="337"/>
      <c r="F472" s="161"/>
      <c r="G472" s="160" t="s">
        <v>169</v>
      </c>
    </row>
    <row r="473" spans="1:7" ht="30" hidden="1" customHeight="1">
      <c r="A473" s="340"/>
      <c r="B473" s="347"/>
      <c r="C473" s="336" t="s">
        <v>577</v>
      </c>
      <c r="D473" s="336"/>
      <c r="E473" s="336"/>
      <c r="F473" s="161"/>
      <c r="G473" s="160" t="s">
        <v>169</v>
      </c>
    </row>
    <row r="474" spans="1:7" ht="30" hidden="1" customHeight="1">
      <c r="A474" s="340"/>
      <c r="B474" s="347"/>
      <c r="C474" s="348"/>
      <c r="D474" s="339" t="s">
        <v>578</v>
      </c>
      <c r="E474" s="339"/>
      <c r="F474" s="159" t="s">
        <v>449</v>
      </c>
      <c r="G474" s="160" t="s">
        <v>450</v>
      </c>
    </row>
    <row r="475" spans="1:7" ht="30" hidden="1" customHeight="1">
      <c r="A475" s="340"/>
      <c r="B475" s="347"/>
      <c r="C475" s="348"/>
      <c r="D475" s="339" t="s">
        <v>147</v>
      </c>
      <c r="E475" s="339"/>
      <c r="F475" s="159" t="s">
        <v>248</v>
      </c>
      <c r="G475" s="160" t="s">
        <v>249</v>
      </c>
    </row>
    <row r="476" spans="1:7" ht="30" hidden="1" customHeight="1">
      <c r="A476" s="340"/>
      <c r="B476" s="347"/>
      <c r="C476" s="336" t="s">
        <v>147</v>
      </c>
      <c r="D476" s="336"/>
      <c r="E476" s="336"/>
      <c r="F476" s="161"/>
      <c r="G476" s="160" t="s">
        <v>169</v>
      </c>
    </row>
    <row r="477" spans="1:7" ht="30" hidden="1" customHeight="1">
      <c r="A477" s="340"/>
      <c r="B477" s="347"/>
      <c r="C477" s="347"/>
      <c r="D477" s="339" t="s">
        <v>535</v>
      </c>
      <c r="E477" s="339"/>
      <c r="F477" s="159" t="s">
        <v>265</v>
      </c>
      <c r="G477" s="160" t="s">
        <v>266</v>
      </c>
    </row>
    <row r="478" spans="1:7" ht="30" hidden="1" customHeight="1">
      <c r="A478" s="340"/>
      <c r="B478" s="347"/>
      <c r="C478" s="347"/>
      <c r="D478" s="339" t="s">
        <v>263</v>
      </c>
      <c r="E478" s="339"/>
      <c r="F478" s="159" t="s">
        <v>240</v>
      </c>
      <c r="G478" s="160" t="s">
        <v>241</v>
      </c>
    </row>
    <row r="479" spans="1:7" ht="30" hidden="1" customHeight="1">
      <c r="A479" s="340"/>
      <c r="B479" s="347"/>
      <c r="C479" s="347"/>
      <c r="D479" s="339" t="s">
        <v>147</v>
      </c>
      <c r="E479" s="339"/>
      <c r="F479" s="159" t="s">
        <v>288</v>
      </c>
      <c r="G479" s="160" t="s">
        <v>289</v>
      </c>
    </row>
    <row r="480" spans="1:7" ht="30" hidden="1" customHeight="1">
      <c r="A480" s="340" t="s">
        <v>579</v>
      </c>
      <c r="B480" s="339" t="s">
        <v>580</v>
      </c>
      <c r="C480" s="339"/>
      <c r="D480" s="339"/>
      <c r="E480" s="339"/>
      <c r="F480" s="159" t="s">
        <v>259</v>
      </c>
      <c r="G480" s="160" t="s">
        <v>260</v>
      </c>
    </row>
    <row r="481" spans="1:7" ht="30" hidden="1" customHeight="1">
      <c r="A481" s="340"/>
      <c r="B481" s="339" t="s">
        <v>581</v>
      </c>
      <c r="C481" s="339"/>
      <c r="D481" s="339"/>
      <c r="E481" s="339"/>
      <c r="F481" s="159" t="s">
        <v>485</v>
      </c>
      <c r="G481" s="160" t="s">
        <v>486</v>
      </c>
    </row>
    <row r="482" spans="1:7" ht="30" hidden="1" customHeight="1">
      <c r="A482" s="340"/>
      <c r="B482" s="339" t="s">
        <v>582</v>
      </c>
      <c r="C482" s="339"/>
      <c r="D482" s="339"/>
      <c r="E482" s="339"/>
      <c r="F482" s="159" t="s">
        <v>288</v>
      </c>
      <c r="G482" s="160" t="s">
        <v>289</v>
      </c>
    </row>
    <row r="483" spans="1:7" ht="30" hidden="1" customHeight="1">
      <c r="A483" s="340"/>
      <c r="B483" s="339" t="s">
        <v>583</v>
      </c>
      <c r="C483" s="339"/>
      <c r="D483" s="339"/>
      <c r="E483" s="339"/>
      <c r="F483" s="159" t="s">
        <v>265</v>
      </c>
      <c r="G483" s="160" t="s">
        <v>266</v>
      </c>
    </row>
    <row r="484" spans="1:7" ht="30" hidden="1" customHeight="1">
      <c r="A484" s="340"/>
      <c r="B484" s="339" t="s">
        <v>584</v>
      </c>
      <c r="C484" s="339"/>
      <c r="D484" s="339"/>
      <c r="E484" s="339"/>
      <c r="F484" s="159" t="s">
        <v>265</v>
      </c>
      <c r="G484" s="160" t="s">
        <v>266</v>
      </c>
    </row>
    <row r="485" spans="1:7" ht="30" hidden="1" customHeight="1">
      <c r="A485" s="340"/>
      <c r="B485" s="339" t="s">
        <v>585</v>
      </c>
      <c r="C485" s="339"/>
      <c r="D485" s="339"/>
      <c r="E485" s="339"/>
      <c r="F485" s="159" t="s">
        <v>288</v>
      </c>
      <c r="G485" s="160" t="s">
        <v>289</v>
      </c>
    </row>
    <row r="486" spans="1:7" ht="30" hidden="1" customHeight="1">
      <c r="A486" s="340"/>
      <c r="B486" s="339" t="s">
        <v>586</v>
      </c>
      <c r="C486" s="339"/>
      <c r="D486" s="339"/>
      <c r="E486" s="339"/>
      <c r="F486" s="159" t="s">
        <v>485</v>
      </c>
      <c r="G486" s="160" t="s">
        <v>486</v>
      </c>
    </row>
    <row r="487" spans="1:7" ht="30" hidden="1" customHeight="1">
      <c r="A487" s="340"/>
      <c r="B487" s="337" t="s">
        <v>147</v>
      </c>
      <c r="C487" s="337"/>
      <c r="D487" s="337"/>
      <c r="E487" s="337"/>
      <c r="F487" s="161"/>
      <c r="G487" s="160" t="s">
        <v>169</v>
      </c>
    </row>
    <row r="488" spans="1:7" ht="30" hidden="1" customHeight="1">
      <c r="A488" s="340"/>
      <c r="B488" s="346"/>
      <c r="C488" s="339" t="s">
        <v>263</v>
      </c>
      <c r="D488" s="339"/>
      <c r="E488" s="339"/>
      <c r="F488" s="159" t="s">
        <v>240</v>
      </c>
      <c r="G488" s="160" t="s">
        <v>241</v>
      </c>
    </row>
    <row r="489" spans="1:7" ht="30" hidden="1" customHeight="1">
      <c r="A489" s="340"/>
      <c r="B489" s="346"/>
      <c r="C489" s="339" t="s">
        <v>147</v>
      </c>
      <c r="D489" s="339"/>
      <c r="E489" s="339"/>
      <c r="F489" s="159" t="s">
        <v>288</v>
      </c>
      <c r="G489" s="160" t="s">
        <v>289</v>
      </c>
    </row>
    <row r="490" spans="1:7" ht="30" hidden="1" customHeight="1">
      <c r="A490" s="340" t="s">
        <v>587</v>
      </c>
      <c r="B490" s="337" t="s">
        <v>588</v>
      </c>
      <c r="C490" s="337"/>
      <c r="D490" s="337"/>
      <c r="E490" s="337"/>
      <c r="F490" s="161"/>
      <c r="G490" s="160" t="s">
        <v>169</v>
      </c>
    </row>
    <row r="491" spans="1:7" ht="30" hidden="1" customHeight="1">
      <c r="A491" s="340"/>
      <c r="B491" s="346"/>
      <c r="C491" s="339" t="s">
        <v>589</v>
      </c>
      <c r="D491" s="339"/>
      <c r="E491" s="339"/>
      <c r="F491" s="159" t="s">
        <v>485</v>
      </c>
      <c r="G491" s="160" t="s">
        <v>486</v>
      </c>
    </row>
    <row r="492" spans="1:7" ht="30" hidden="1" customHeight="1">
      <c r="A492" s="340"/>
      <c r="B492" s="346"/>
      <c r="C492" s="339" t="s">
        <v>147</v>
      </c>
      <c r="D492" s="339"/>
      <c r="E492" s="339"/>
      <c r="F492" s="159" t="s">
        <v>223</v>
      </c>
      <c r="G492" s="160" t="s">
        <v>224</v>
      </c>
    </row>
    <row r="493" spans="1:7" ht="30" hidden="1" customHeight="1">
      <c r="A493" s="340"/>
      <c r="B493" s="337" t="s">
        <v>590</v>
      </c>
      <c r="C493" s="337"/>
      <c r="D493" s="337"/>
      <c r="E493" s="337"/>
      <c r="F493" s="161"/>
      <c r="G493" s="160" t="s">
        <v>169</v>
      </c>
    </row>
    <row r="494" spans="1:7" ht="30" hidden="1" customHeight="1">
      <c r="A494" s="340"/>
      <c r="B494" s="346"/>
      <c r="C494" s="339" t="s">
        <v>591</v>
      </c>
      <c r="D494" s="339"/>
      <c r="E494" s="339"/>
      <c r="F494" s="159" t="s">
        <v>485</v>
      </c>
      <c r="G494" s="160" t="s">
        <v>486</v>
      </c>
    </row>
    <row r="495" spans="1:7" ht="30" hidden="1" customHeight="1">
      <c r="A495" s="340"/>
      <c r="B495" s="346"/>
      <c r="C495" s="339" t="s">
        <v>592</v>
      </c>
      <c r="D495" s="339"/>
      <c r="E495" s="339"/>
      <c r="F495" s="159" t="s">
        <v>449</v>
      </c>
      <c r="G495" s="160" t="s">
        <v>450</v>
      </c>
    </row>
    <row r="496" spans="1:7" ht="30" hidden="1" customHeight="1">
      <c r="A496" s="345"/>
      <c r="B496" s="346"/>
      <c r="C496" s="339" t="s">
        <v>147</v>
      </c>
      <c r="D496" s="339"/>
      <c r="E496" s="339"/>
      <c r="F496" s="159" t="s">
        <v>259</v>
      </c>
      <c r="G496" s="160" t="s">
        <v>260</v>
      </c>
    </row>
    <row r="497" spans="1:7" ht="30" customHeight="1" thickBot="1">
      <c r="A497" s="342" t="s">
        <v>593</v>
      </c>
      <c r="B497" s="341" t="s">
        <v>594</v>
      </c>
      <c r="C497" s="339"/>
      <c r="D497" s="339"/>
      <c r="E497" s="339"/>
      <c r="F497" s="159" t="s">
        <v>485</v>
      </c>
      <c r="G497" s="160" t="s">
        <v>486</v>
      </c>
    </row>
    <row r="498" spans="1:7" ht="30" customHeight="1" thickBot="1">
      <c r="A498" s="343"/>
      <c r="B498" s="341" t="s">
        <v>595</v>
      </c>
      <c r="C498" s="339"/>
      <c r="D498" s="339"/>
      <c r="E498" s="339"/>
      <c r="F498" s="159" t="s">
        <v>485</v>
      </c>
      <c r="G498" s="160" t="s">
        <v>486</v>
      </c>
    </row>
    <row r="499" spans="1:7" ht="30" hidden="1" customHeight="1">
      <c r="A499" s="343"/>
      <c r="B499" s="341" t="s">
        <v>596</v>
      </c>
      <c r="C499" s="339"/>
      <c r="D499" s="339"/>
      <c r="E499" s="339"/>
      <c r="F499" s="159" t="s">
        <v>265</v>
      </c>
      <c r="G499" s="160" t="s">
        <v>266</v>
      </c>
    </row>
    <row r="500" spans="1:7" ht="30" hidden="1" customHeight="1">
      <c r="A500" s="343"/>
      <c r="B500" s="341" t="s">
        <v>597</v>
      </c>
      <c r="C500" s="339"/>
      <c r="D500" s="339"/>
      <c r="E500" s="339"/>
      <c r="F500" s="159" t="s">
        <v>265</v>
      </c>
      <c r="G500" s="160" t="s">
        <v>266</v>
      </c>
    </row>
    <row r="501" spans="1:7" ht="30" hidden="1" customHeight="1">
      <c r="A501" s="343"/>
      <c r="B501" s="341" t="s">
        <v>598</v>
      </c>
      <c r="C501" s="339"/>
      <c r="D501" s="339"/>
      <c r="E501" s="339"/>
      <c r="F501" s="159" t="s">
        <v>265</v>
      </c>
      <c r="G501" s="160" t="s">
        <v>266</v>
      </c>
    </row>
    <row r="502" spans="1:7" ht="30" hidden="1" customHeight="1">
      <c r="A502" s="343"/>
      <c r="B502" s="341" t="s">
        <v>599</v>
      </c>
      <c r="C502" s="339"/>
      <c r="D502" s="339"/>
      <c r="E502" s="339"/>
      <c r="F502" s="159" t="s">
        <v>288</v>
      </c>
      <c r="G502" s="160" t="s">
        <v>289</v>
      </c>
    </row>
    <row r="503" spans="1:7" ht="30" hidden="1" customHeight="1">
      <c r="A503" s="343"/>
      <c r="B503" s="341" t="s">
        <v>600</v>
      </c>
      <c r="C503" s="339"/>
      <c r="D503" s="339"/>
      <c r="E503" s="339"/>
      <c r="F503" s="159" t="s">
        <v>288</v>
      </c>
      <c r="G503" s="160" t="s">
        <v>289</v>
      </c>
    </row>
    <row r="504" spans="1:7" ht="30" customHeight="1" thickBot="1">
      <c r="A504" s="344"/>
      <c r="B504" s="341" t="s">
        <v>601</v>
      </c>
      <c r="C504" s="339"/>
      <c r="D504" s="339"/>
      <c r="E504" s="339"/>
      <c r="F504" s="159" t="s">
        <v>288</v>
      </c>
      <c r="G504" s="160" t="s">
        <v>289</v>
      </c>
    </row>
    <row r="505" spans="1:7" ht="30" hidden="1" customHeight="1">
      <c r="A505" s="184"/>
      <c r="B505" s="341" t="s">
        <v>602</v>
      </c>
      <c r="C505" s="339"/>
      <c r="D505" s="339"/>
      <c r="E505" s="339"/>
      <c r="F505" s="159" t="s">
        <v>288</v>
      </c>
      <c r="G505" s="160" t="s">
        <v>289</v>
      </c>
    </row>
    <row r="506" spans="1:7" ht="30" hidden="1" customHeight="1">
      <c r="A506" s="184"/>
      <c r="B506" s="336" t="s">
        <v>147</v>
      </c>
      <c r="C506" s="337"/>
      <c r="D506" s="337"/>
      <c r="E506" s="337"/>
      <c r="F506" s="161"/>
      <c r="G506" s="160" t="s">
        <v>169</v>
      </c>
    </row>
    <row r="507" spans="1:7" ht="30" hidden="1" customHeight="1">
      <c r="A507" s="184"/>
      <c r="B507" s="338"/>
      <c r="C507" s="339" t="s">
        <v>263</v>
      </c>
      <c r="D507" s="339"/>
      <c r="E507" s="339"/>
      <c r="F507" s="159" t="s">
        <v>240</v>
      </c>
      <c r="G507" s="160" t="s">
        <v>241</v>
      </c>
    </row>
    <row r="508" spans="1:7" ht="30" hidden="1" customHeight="1">
      <c r="A508" s="184"/>
      <c r="B508" s="338"/>
      <c r="C508" s="339" t="s">
        <v>147</v>
      </c>
      <c r="D508" s="339"/>
      <c r="E508" s="339"/>
      <c r="F508" s="159" t="s">
        <v>288</v>
      </c>
      <c r="G508" s="160" t="s">
        <v>289</v>
      </c>
    </row>
    <row r="509" spans="1:7" ht="36.75" hidden="1" customHeight="1">
      <c r="A509" s="340" t="s">
        <v>603</v>
      </c>
      <c r="B509" s="339" t="s">
        <v>263</v>
      </c>
      <c r="C509" s="339"/>
      <c r="D509" s="339"/>
      <c r="E509" s="339"/>
      <c r="F509" s="159" t="s">
        <v>223</v>
      </c>
      <c r="G509" s="160" t="s">
        <v>224</v>
      </c>
    </row>
    <row r="510" spans="1:7" ht="36.75" hidden="1" customHeight="1">
      <c r="A510" s="340"/>
      <c r="B510" s="339" t="s">
        <v>147</v>
      </c>
      <c r="C510" s="339"/>
      <c r="D510" s="339"/>
      <c r="E510" s="339"/>
      <c r="F510" s="159" t="s">
        <v>259</v>
      </c>
      <c r="G510" s="160" t="s">
        <v>260</v>
      </c>
    </row>
    <row r="511" spans="1:7" ht="17.25" thickBot="1">
      <c r="A511" s="185"/>
    </row>
    <row r="512" spans="1:7" ht="30.75" customHeight="1" thickBot="1">
      <c r="A512" s="204" t="s">
        <v>622</v>
      </c>
      <c r="B512" s="205"/>
      <c r="C512" s="206"/>
      <c r="D512" s="206"/>
      <c r="E512" s="207"/>
      <c r="F512" s="208" t="s">
        <v>288</v>
      </c>
    </row>
    <row r="513" spans="1:6" ht="30.75" customHeight="1" thickBot="1">
      <c r="A513" s="204" t="s">
        <v>623</v>
      </c>
      <c r="B513" s="205"/>
      <c r="C513" s="206"/>
      <c r="D513" s="206"/>
      <c r="E513" s="207"/>
      <c r="F513" s="208" t="s">
        <v>624</v>
      </c>
    </row>
  </sheetData>
  <sheetProtection password="EFCF" sheet="1" objects="1" scenarios="1"/>
  <mergeCells count="622">
    <mergeCell ref="B10:B11"/>
    <mergeCell ref="C10:E10"/>
    <mergeCell ref="C11:E11"/>
    <mergeCell ref="B12:E12"/>
    <mergeCell ref="B13:E13"/>
    <mergeCell ref="B14:E14"/>
    <mergeCell ref="A1:F1"/>
    <mergeCell ref="B3:E3"/>
    <mergeCell ref="A4:A23"/>
    <mergeCell ref="B4:E4"/>
    <mergeCell ref="B5:E5"/>
    <mergeCell ref="B6:E6"/>
    <mergeCell ref="B7:B8"/>
    <mergeCell ref="C7:E7"/>
    <mergeCell ref="C8:E8"/>
    <mergeCell ref="B9:E9"/>
    <mergeCell ref="B15:E15"/>
    <mergeCell ref="B16:E16"/>
    <mergeCell ref="B17:B23"/>
    <mergeCell ref="C17:E17"/>
    <mergeCell ref="C18:E18"/>
    <mergeCell ref="C19:E19"/>
    <mergeCell ref="C20:C23"/>
    <mergeCell ref="D20:E20"/>
    <mergeCell ref="D21:D22"/>
    <mergeCell ref="D23:E23"/>
    <mergeCell ref="C32:E32"/>
    <mergeCell ref="C33:E33"/>
    <mergeCell ref="C34:C37"/>
    <mergeCell ref="D34:E34"/>
    <mergeCell ref="D35:D36"/>
    <mergeCell ref="D37:E37"/>
    <mergeCell ref="A24:A37"/>
    <mergeCell ref="B24:E24"/>
    <mergeCell ref="B25:E25"/>
    <mergeCell ref="B26:E26"/>
    <mergeCell ref="B27:E27"/>
    <mergeCell ref="B28:E28"/>
    <mergeCell ref="B29:E29"/>
    <mergeCell ref="B30:E30"/>
    <mergeCell ref="B31:B37"/>
    <mergeCell ref="C31:E31"/>
    <mergeCell ref="B59:B61"/>
    <mergeCell ref="C59:E59"/>
    <mergeCell ref="C46:E46"/>
    <mergeCell ref="C47:E47"/>
    <mergeCell ref="C48:C51"/>
    <mergeCell ref="D48:E48"/>
    <mergeCell ref="D49:D50"/>
    <mergeCell ref="D51:E51"/>
    <mergeCell ref="A38:A51"/>
    <mergeCell ref="B38:E38"/>
    <mergeCell ref="B39:E39"/>
    <mergeCell ref="B40:E40"/>
    <mergeCell ref="B41:E41"/>
    <mergeCell ref="B42:E42"/>
    <mergeCell ref="B43:E43"/>
    <mergeCell ref="B44:E44"/>
    <mergeCell ref="B45:B51"/>
    <mergeCell ref="C45:E45"/>
    <mergeCell ref="A72:A81"/>
    <mergeCell ref="B72:E72"/>
    <mergeCell ref="B73:E73"/>
    <mergeCell ref="B74:E74"/>
    <mergeCell ref="B75:E75"/>
    <mergeCell ref="B76:E76"/>
    <mergeCell ref="C60:E60"/>
    <mergeCell ref="C61:E61"/>
    <mergeCell ref="A62:A71"/>
    <mergeCell ref="B62:E62"/>
    <mergeCell ref="B63:E63"/>
    <mergeCell ref="B64:E64"/>
    <mergeCell ref="B65:E65"/>
    <mergeCell ref="B66:E66"/>
    <mergeCell ref="B67:E67"/>
    <mergeCell ref="B68:E68"/>
    <mergeCell ref="A52:A61"/>
    <mergeCell ref="B52:E52"/>
    <mergeCell ref="B53:E53"/>
    <mergeCell ref="B54:E54"/>
    <mergeCell ref="B55:E55"/>
    <mergeCell ref="B56:E56"/>
    <mergeCell ref="B57:E57"/>
    <mergeCell ref="B58:E58"/>
    <mergeCell ref="B77:E77"/>
    <mergeCell ref="B78:E78"/>
    <mergeCell ref="B79:B81"/>
    <mergeCell ref="C79:E79"/>
    <mergeCell ref="C80:E80"/>
    <mergeCell ref="C81:E81"/>
    <mergeCell ref="B69:B71"/>
    <mergeCell ref="C69:E69"/>
    <mergeCell ref="C70:E70"/>
    <mergeCell ref="C71:E71"/>
    <mergeCell ref="A96:A97"/>
    <mergeCell ref="B96:E96"/>
    <mergeCell ref="B97:E97"/>
    <mergeCell ref="B98:E98"/>
    <mergeCell ref="A99:A100"/>
    <mergeCell ref="B99:E99"/>
    <mergeCell ref="B100:E100"/>
    <mergeCell ref="C90:E90"/>
    <mergeCell ref="C91:E91"/>
    <mergeCell ref="A92:A93"/>
    <mergeCell ref="B92:E92"/>
    <mergeCell ref="B93:E93"/>
    <mergeCell ref="B95:E95"/>
    <mergeCell ref="A82:A91"/>
    <mergeCell ref="B82:E82"/>
    <mergeCell ref="B83:E83"/>
    <mergeCell ref="B84:E84"/>
    <mergeCell ref="B85:E85"/>
    <mergeCell ref="B86:E86"/>
    <mergeCell ref="B87:E87"/>
    <mergeCell ref="B88:E88"/>
    <mergeCell ref="B89:B91"/>
    <mergeCell ref="C89:E89"/>
    <mergeCell ref="B107:E107"/>
    <mergeCell ref="A108:A109"/>
    <mergeCell ref="B108:E108"/>
    <mergeCell ref="B109:E109"/>
    <mergeCell ref="A110:A111"/>
    <mergeCell ref="B110:E110"/>
    <mergeCell ref="B111:E111"/>
    <mergeCell ref="A101:A102"/>
    <mergeCell ref="B101:E101"/>
    <mergeCell ref="B102:E102"/>
    <mergeCell ref="B103:E103"/>
    <mergeCell ref="B104:E104"/>
    <mergeCell ref="A105:A106"/>
    <mergeCell ref="B105:E105"/>
    <mergeCell ref="B106:E106"/>
    <mergeCell ref="B121:E121"/>
    <mergeCell ref="B122:E122"/>
    <mergeCell ref="B123:E123"/>
    <mergeCell ref="B124:E124"/>
    <mergeCell ref="B125:E125"/>
    <mergeCell ref="B126:E126"/>
    <mergeCell ref="B113:E113"/>
    <mergeCell ref="A114:A149"/>
    <mergeCell ref="B114:E114"/>
    <mergeCell ref="B115:E115"/>
    <mergeCell ref="B116:B118"/>
    <mergeCell ref="C116:E116"/>
    <mergeCell ref="C117:E117"/>
    <mergeCell ref="C118:E118"/>
    <mergeCell ref="B119:E119"/>
    <mergeCell ref="B120:E120"/>
    <mergeCell ref="B127:B128"/>
    <mergeCell ref="C127:E127"/>
    <mergeCell ref="C128:E128"/>
    <mergeCell ref="B129:E129"/>
    <mergeCell ref="B130:B149"/>
    <mergeCell ref="C130:E130"/>
    <mergeCell ref="C131:C143"/>
    <mergeCell ref="D131:E131"/>
    <mergeCell ref="D132:D133"/>
    <mergeCell ref="D134:E134"/>
    <mergeCell ref="C145:E145"/>
    <mergeCell ref="C146:C148"/>
    <mergeCell ref="D146:E146"/>
    <mergeCell ref="D147:E147"/>
    <mergeCell ref="D148:E148"/>
    <mergeCell ref="C149:E149"/>
    <mergeCell ref="D135:E135"/>
    <mergeCell ref="D136:D138"/>
    <mergeCell ref="D139:E139"/>
    <mergeCell ref="D140:D142"/>
    <mergeCell ref="D143:E143"/>
    <mergeCell ref="C144:E144"/>
    <mergeCell ref="B158:B160"/>
    <mergeCell ref="C158:E158"/>
    <mergeCell ref="C159:E159"/>
    <mergeCell ref="C160:E160"/>
    <mergeCell ref="B161:E161"/>
    <mergeCell ref="A162:A175"/>
    <mergeCell ref="B162:E162"/>
    <mergeCell ref="B163:E163"/>
    <mergeCell ref="B164:E164"/>
    <mergeCell ref="B165:E165"/>
    <mergeCell ref="A150:A161"/>
    <mergeCell ref="B150:E150"/>
    <mergeCell ref="B151:E151"/>
    <mergeCell ref="B152:E152"/>
    <mergeCell ref="B153:E153"/>
    <mergeCell ref="B154:B156"/>
    <mergeCell ref="C154:E154"/>
    <mergeCell ref="C155:E155"/>
    <mergeCell ref="C156:E156"/>
    <mergeCell ref="B157:E157"/>
    <mergeCell ref="B166:B167"/>
    <mergeCell ref="C166:E166"/>
    <mergeCell ref="C167:E167"/>
    <mergeCell ref="B168:E168"/>
    <mergeCell ref="B169:B175"/>
    <mergeCell ref="C169:E169"/>
    <mergeCell ref="C170:E170"/>
    <mergeCell ref="C171:E171"/>
    <mergeCell ref="C172:E172"/>
    <mergeCell ref="C173:E173"/>
    <mergeCell ref="C174:E174"/>
    <mergeCell ref="C175:E175"/>
    <mergeCell ref="A176:A180"/>
    <mergeCell ref="B176:E176"/>
    <mergeCell ref="B177:B178"/>
    <mergeCell ref="C177:E177"/>
    <mergeCell ref="C178:E178"/>
    <mergeCell ref="B179:E179"/>
    <mergeCell ref="B180:E180"/>
    <mergeCell ref="A181:A187"/>
    <mergeCell ref="B181:E181"/>
    <mergeCell ref="B182:B183"/>
    <mergeCell ref="C182:E182"/>
    <mergeCell ref="C183:E183"/>
    <mergeCell ref="B184:E184"/>
    <mergeCell ref="B185:E185"/>
    <mergeCell ref="B186:E186"/>
    <mergeCell ref="B187:E187"/>
    <mergeCell ref="A188:A194"/>
    <mergeCell ref="B188:E188"/>
    <mergeCell ref="B189:B190"/>
    <mergeCell ref="C189:E189"/>
    <mergeCell ref="C190:E190"/>
    <mergeCell ref="B191:E191"/>
    <mergeCell ref="B192:E192"/>
    <mergeCell ref="B193:E193"/>
    <mergeCell ref="B194:E194"/>
    <mergeCell ref="B202:B203"/>
    <mergeCell ref="C202:E202"/>
    <mergeCell ref="C203:E203"/>
    <mergeCell ref="B204:E204"/>
    <mergeCell ref="B205:E205"/>
    <mergeCell ref="B206:E206"/>
    <mergeCell ref="A195:A196"/>
    <mergeCell ref="B195:E195"/>
    <mergeCell ref="B196:E196"/>
    <mergeCell ref="A197:A213"/>
    <mergeCell ref="B197:E197"/>
    <mergeCell ref="B198:B200"/>
    <mergeCell ref="C198:E198"/>
    <mergeCell ref="C199:E199"/>
    <mergeCell ref="C200:E200"/>
    <mergeCell ref="B201:E201"/>
    <mergeCell ref="B211:E211"/>
    <mergeCell ref="B212:B213"/>
    <mergeCell ref="C212:E212"/>
    <mergeCell ref="C213:E213"/>
    <mergeCell ref="A214:A215"/>
    <mergeCell ref="B214:E214"/>
    <mergeCell ref="B215:E215"/>
    <mergeCell ref="B207:E207"/>
    <mergeCell ref="B208:B210"/>
    <mergeCell ref="C208:E208"/>
    <mergeCell ref="C209:C210"/>
    <mergeCell ref="D209:E209"/>
    <mergeCell ref="D210:E210"/>
    <mergeCell ref="B224:E224"/>
    <mergeCell ref="B225:E225"/>
    <mergeCell ref="B226:E226"/>
    <mergeCell ref="B227:E227"/>
    <mergeCell ref="B228:E228"/>
    <mergeCell ref="B229:E229"/>
    <mergeCell ref="A216:A218"/>
    <mergeCell ref="B216:E216"/>
    <mergeCell ref="B217:E217"/>
    <mergeCell ref="B218:E218"/>
    <mergeCell ref="A219:A230"/>
    <mergeCell ref="B219:E219"/>
    <mergeCell ref="B220:E220"/>
    <mergeCell ref="B221:E221"/>
    <mergeCell ref="B222:E222"/>
    <mergeCell ref="B223:E223"/>
    <mergeCell ref="A239:A243"/>
    <mergeCell ref="B239:E239"/>
    <mergeCell ref="B240:E240"/>
    <mergeCell ref="B241:B242"/>
    <mergeCell ref="C241:E241"/>
    <mergeCell ref="C242:E242"/>
    <mergeCell ref="B243:E243"/>
    <mergeCell ref="B230:E230"/>
    <mergeCell ref="A231:A238"/>
    <mergeCell ref="B231:E231"/>
    <mergeCell ref="B232:E232"/>
    <mergeCell ref="B233:E233"/>
    <mergeCell ref="B234:E234"/>
    <mergeCell ref="B235:E235"/>
    <mergeCell ref="B236:E236"/>
    <mergeCell ref="B237:E237"/>
    <mergeCell ref="B238:E238"/>
    <mergeCell ref="A244:A247"/>
    <mergeCell ref="B244:E244"/>
    <mergeCell ref="B245:E245"/>
    <mergeCell ref="B246:E246"/>
    <mergeCell ref="B247:E247"/>
    <mergeCell ref="A248:A253"/>
    <mergeCell ref="B248:E248"/>
    <mergeCell ref="B249:E249"/>
    <mergeCell ref="B250:E250"/>
    <mergeCell ref="B251:E251"/>
    <mergeCell ref="B252:E252"/>
    <mergeCell ref="B253:E253"/>
    <mergeCell ref="C259:E259"/>
    <mergeCell ref="B267:E267"/>
    <mergeCell ref="B268:B269"/>
    <mergeCell ref="C268:E268"/>
    <mergeCell ref="C269:E269"/>
    <mergeCell ref="B270:E270"/>
    <mergeCell ref="B271:E271"/>
    <mergeCell ref="B260:E260"/>
    <mergeCell ref="B261:B262"/>
    <mergeCell ref="C261:E261"/>
    <mergeCell ref="C262:E262"/>
    <mergeCell ref="B263:E263"/>
    <mergeCell ref="B264:B266"/>
    <mergeCell ref="C264:E264"/>
    <mergeCell ref="C265:E265"/>
    <mergeCell ref="C266:E266"/>
    <mergeCell ref="A280:A281"/>
    <mergeCell ref="B280:E280"/>
    <mergeCell ref="B281:E281"/>
    <mergeCell ref="B283:E283"/>
    <mergeCell ref="A284:E284"/>
    <mergeCell ref="A285:A286"/>
    <mergeCell ref="B285:E285"/>
    <mergeCell ref="B286:E286"/>
    <mergeCell ref="B272:E272"/>
    <mergeCell ref="B273:E273"/>
    <mergeCell ref="B274:E274"/>
    <mergeCell ref="B275:E275"/>
    <mergeCell ref="A276:A279"/>
    <mergeCell ref="B276:E276"/>
    <mergeCell ref="B277:E277"/>
    <mergeCell ref="B278:E278"/>
    <mergeCell ref="B279:E279"/>
    <mergeCell ref="A254:A274"/>
    <mergeCell ref="B254:E254"/>
    <mergeCell ref="B255:E255"/>
    <mergeCell ref="B256:E256"/>
    <mergeCell ref="B257:E257"/>
    <mergeCell ref="B258:B259"/>
    <mergeCell ref="C258:E258"/>
    <mergeCell ref="C294:E294"/>
    <mergeCell ref="A295:F295"/>
    <mergeCell ref="B296:E296"/>
    <mergeCell ref="B297:E297"/>
    <mergeCell ref="B298:E298"/>
    <mergeCell ref="B300:E300"/>
    <mergeCell ref="A287:A288"/>
    <mergeCell ref="B287:E287"/>
    <mergeCell ref="B288:E288"/>
    <mergeCell ref="B289:E289"/>
    <mergeCell ref="A290:A294"/>
    <mergeCell ref="B290:E290"/>
    <mergeCell ref="B291:E291"/>
    <mergeCell ref="B292:B294"/>
    <mergeCell ref="C292:E292"/>
    <mergeCell ref="C293:E293"/>
    <mergeCell ref="A307:A311"/>
    <mergeCell ref="B307:E307"/>
    <mergeCell ref="B308:E308"/>
    <mergeCell ref="B309:E309"/>
    <mergeCell ref="B310:E310"/>
    <mergeCell ref="B311:E311"/>
    <mergeCell ref="B301:E301"/>
    <mergeCell ref="A302:E302"/>
    <mergeCell ref="A303:A306"/>
    <mergeCell ref="B303:E303"/>
    <mergeCell ref="B304:E304"/>
    <mergeCell ref="B305:E305"/>
    <mergeCell ref="B306:E306"/>
    <mergeCell ref="A312:A313"/>
    <mergeCell ref="B312:E312"/>
    <mergeCell ref="B313:E313"/>
    <mergeCell ref="B315:E315"/>
    <mergeCell ref="A316:A320"/>
    <mergeCell ref="B316:E316"/>
    <mergeCell ref="B317:B320"/>
    <mergeCell ref="C317:E317"/>
    <mergeCell ref="C318:E318"/>
    <mergeCell ref="C319:E319"/>
    <mergeCell ref="B329:B332"/>
    <mergeCell ref="C329:E329"/>
    <mergeCell ref="C330:E330"/>
    <mergeCell ref="C331:E331"/>
    <mergeCell ref="C332:E332"/>
    <mergeCell ref="B333:E333"/>
    <mergeCell ref="C320:E320"/>
    <mergeCell ref="A321:A322"/>
    <mergeCell ref="B321:E321"/>
    <mergeCell ref="B322:E322"/>
    <mergeCell ref="B324:E324"/>
    <mergeCell ref="A325:A339"/>
    <mergeCell ref="B325:E325"/>
    <mergeCell ref="B326:E326"/>
    <mergeCell ref="B327:E327"/>
    <mergeCell ref="B328:E328"/>
    <mergeCell ref="B339:E339"/>
    <mergeCell ref="A340:A344"/>
    <mergeCell ref="B340:E340"/>
    <mergeCell ref="B341:E341"/>
    <mergeCell ref="B342:E342"/>
    <mergeCell ref="B343:B344"/>
    <mergeCell ref="C343:E343"/>
    <mergeCell ref="C344:E344"/>
    <mergeCell ref="B334:E334"/>
    <mergeCell ref="B335:E335"/>
    <mergeCell ref="B336:B337"/>
    <mergeCell ref="C336:E336"/>
    <mergeCell ref="C337:E337"/>
    <mergeCell ref="B338:E338"/>
    <mergeCell ref="A345:A352"/>
    <mergeCell ref="B345:E345"/>
    <mergeCell ref="C346:E346"/>
    <mergeCell ref="B347:E347"/>
    <mergeCell ref="B348:B349"/>
    <mergeCell ref="C348:E348"/>
    <mergeCell ref="C349:E349"/>
    <mergeCell ref="B350:E350"/>
    <mergeCell ref="B351:E351"/>
    <mergeCell ref="B352:E352"/>
    <mergeCell ref="B361:E361"/>
    <mergeCell ref="B362:E362"/>
    <mergeCell ref="B363:E363"/>
    <mergeCell ref="B364:B365"/>
    <mergeCell ref="C364:E364"/>
    <mergeCell ref="C365:E365"/>
    <mergeCell ref="A353:A372"/>
    <mergeCell ref="B353:E353"/>
    <mergeCell ref="B354:B360"/>
    <mergeCell ref="C354:E354"/>
    <mergeCell ref="C355:E355"/>
    <mergeCell ref="C356:C360"/>
    <mergeCell ref="D356:E356"/>
    <mergeCell ref="D357:D358"/>
    <mergeCell ref="D359:E359"/>
    <mergeCell ref="D360:E360"/>
    <mergeCell ref="B371:B372"/>
    <mergeCell ref="C371:E371"/>
    <mergeCell ref="C372:E372"/>
    <mergeCell ref="B374:E374"/>
    <mergeCell ref="B375:E375"/>
    <mergeCell ref="B376:E376"/>
    <mergeCell ref="B366:E366"/>
    <mergeCell ref="B367:E367"/>
    <mergeCell ref="B368:B369"/>
    <mergeCell ref="C368:E368"/>
    <mergeCell ref="C369:E369"/>
    <mergeCell ref="B370:E370"/>
    <mergeCell ref="B381:E381"/>
    <mergeCell ref="B382:E382"/>
    <mergeCell ref="A383:A384"/>
    <mergeCell ref="B383:E383"/>
    <mergeCell ref="B384:E384"/>
    <mergeCell ref="A385:A386"/>
    <mergeCell ref="B385:E385"/>
    <mergeCell ref="B386:E386"/>
    <mergeCell ref="A377:A378"/>
    <mergeCell ref="B377:E377"/>
    <mergeCell ref="B378:E378"/>
    <mergeCell ref="A379:A380"/>
    <mergeCell ref="B379:E379"/>
    <mergeCell ref="B380:E380"/>
    <mergeCell ref="B395:E395"/>
    <mergeCell ref="B396:B397"/>
    <mergeCell ref="C396:E396"/>
    <mergeCell ref="C397:E397"/>
    <mergeCell ref="B398:E398"/>
    <mergeCell ref="B399:E399"/>
    <mergeCell ref="A387:A389"/>
    <mergeCell ref="B387:E387"/>
    <mergeCell ref="B388:E388"/>
    <mergeCell ref="B389:E389"/>
    <mergeCell ref="B391:E391"/>
    <mergeCell ref="A392:A424"/>
    <mergeCell ref="B392:E392"/>
    <mergeCell ref="B393:B394"/>
    <mergeCell ref="C393:E393"/>
    <mergeCell ref="C394:E394"/>
    <mergeCell ref="D407:E407"/>
    <mergeCell ref="B408:E408"/>
    <mergeCell ref="B409:E409"/>
    <mergeCell ref="B410:E410"/>
    <mergeCell ref="B411:E411"/>
    <mergeCell ref="B412:E412"/>
    <mergeCell ref="B400:E400"/>
    <mergeCell ref="B401:B402"/>
    <mergeCell ref="C401:E401"/>
    <mergeCell ref="C402:E402"/>
    <mergeCell ref="B403:E403"/>
    <mergeCell ref="B404:B407"/>
    <mergeCell ref="C404:E404"/>
    <mergeCell ref="C405:E405"/>
    <mergeCell ref="C406:C407"/>
    <mergeCell ref="D406:E406"/>
    <mergeCell ref="B419:E419"/>
    <mergeCell ref="B420:B421"/>
    <mergeCell ref="C420:E420"/>
    <mergeCell ref="C421:E421"/>
    <mergeCell ref="B422:E422"/>
    <mergeCell ref="B423:B424"/>
    <mergeCell ref="C423:E423"/>
    <mergeCell ref="C424:E424"/>
    <mergeCell ref="B413:E413"/>
    <mergeCell ref="B414:B415"/>
    <mergeCell ref="C414:E414"/>
    <mergeCell ref="C415:E415"/>
    <mergeCell ref="B416:E416"/>
    <mergeCell ref="B417:B418"/>
    <mergeCell ref="C417:E417"/>
    <mergeCell ref="C418:E418"/>
    <mergeCell ref="A438:A440"/>
    <mergeCell ref="B438:E438"/>
    <mergeCell ref="B439:E439"/>
    <mergeCell ref="B440:E440"/>
    <mergeCell ref="B441:E441"/>
    <mergeCell ref="B442:E442"/>
    <mergeCell ref="B432:E432"/>
    <mergeCell ref="B433:E433"/>
    <mergeCell ref="B434:E434"/>
    <mergeCell ref="B435:E435"/>
    <mergeCell ref="B436:B437"/>
    <mergeCell ref="C436:E436"/>
    <mergeCell ref="C437:E437"/>
    <mergeCell ref="A425:A437"/>
    <mergeCell ref="B425:E425"/>
    <mergeCell ref="B426:B427"/>
    <mergeCell ref="C426:E426"/>
    <mergeCell ref="C427:E427"/>
    <mergeCell ref="B428:E428"/>
    <mergeCell ref="B429:B430"/>
    <mergeCell ref="C429:E429"/>
    <mergeCell ref="C430:E430"/>
    <mergeCell ref="B431:E431"/>
    <mergeCell ref="B449:E449"/>
    <mergeCell ref="B450:B453"/>
    <mergeCell ref="C450:E450"/>
    <mergeCell ref="C451:E451"/>
    <mergeCell ref="C452:C453"/>
    <mergeCell ref="D452:E452"/>
    <mergeCell ref="D453:E453"/>
    <mergeCell ref="B443:E443"/>
    <mergeCell ref="A444:A448"/>
    <mergeCell ref="B444:E444"/>
    <mergeCell ref="B445:E445"/>
    <mergeCell ref="B446:E446"/>
    <mergeCell ref="B447:B448"/>
    <mergeCell ref="C447:E447"/>
    <mergeCell ref="C448:E448"/>
    <mergeCell ref="C460:E460"/>
    <mergeCell ref="C461:E461"/>
    <mergeCell ref="B462:E462"/>
    <mergeCell ref="A463:A479"/>
    <mergeCell ref="B463:E463"/>
    <mergeCell ref="B464:E464"/>
    <mergeCell ref="B465:E465"/>
    <mergeCell ref="B466:E466"/>
    <mergeCell ref="B467:E467"/>
    <mergeCell ref="B468:E468"/>
    <mergeCell ref="A454:A461"/>
    <mergeCell ref="B454:E454"/>
    <mergeCell ref="B455:B458"/>
    <mergeCell ref="C455:E455"/>
    <mergeCell ref="C456:E456"/>
    <mergeCell ref="C457:C458"/>
    <mergeCell ref="D457:E457"/>
    <mergeCell ref="D458:E458"/>
    <mergeCell ref="B459:E459"/>
    <mergeCell ref="B460:B461"/>
    <mergeCell ref="D477:E477"/>
    <mergeCell ref="D478:E478"/>
    <mergeCell ref="D479:E479"/>
    <mergeCell ref="A480:A489"/>
    <mergeCell ref="B480:E480"/>
    <mergeCell ref="B481:E481"/>
    <mergeCell ref="B482:E482"/>
    <mergeCell ref="B483:E483"/>
    <mergeCell ref="B469:E469"/>
    <mergeCell ref="B470:B471"/>
    <mergeCell ref="C470:E470"/>
    <mergeCell ref="C471:E471"/>
    <mergeCell ref="B472:E472"/>
    <mergeCell ref="B473:B479"/>
    <mergeCell ref="C473:E473"/>
    <mergeCell ref="C474:C475"/>
    <mergeCell ref="D474:E474"/>
    <mergeCell ref="D475:E475"/>
    <mergeCell ref="B484:E484"/>
    <mergeCell ref="B485:E485"/>
    <mergeCell ref="B486:E486"/>
    <mergeCell ref="B487:E487"/>
    <mergeCell ref="B488:B489"/>
    <mergeCell ref="C488:E488"/>
    <mergeCell ref="C489:E489"/>
    <mergeCell ref="C476:E476"/>
    <mergeCell ref="C477:C479"/>
    <mergeCell ref="A490:A496"/>
    <mergeCell ref="B490:E490"/>
    <mergeCell ref="B491:B492"/>
    <mergeCell ref="C491:E491"/>
    <mergeCell ref="C492:E492"/>
    <mergeCell ref="B493:E493"/>
    <mergeCell ref="B494:B496"/>
    <mergeCell ref="C494:E494"/>
    <mergeCell ref="C495:E495"/>
    <mergeCell ref="C496:E496"/>
    <mergeCell ref="B506:E506"/>
    <mergeCell ref="B507:B508"/>
    <mergeCell ref="C507:E507"/>
    <mergeCell ref="C508:E508"/>
    <mergeCell ref="A509:A510"/>
    <mergeCell ref="B509:E509"/>
    <mergeCell ref="B510:E510"/>
    <mergeCell ref="B497:E497"/>
    <mergeCell ref="B498:E498"/>
    <mergeCell ref="B499:E499"/>
    <mergeCell ref="B500:E500"/>
    <mergeCell ref="B501:E501"/>
    <mergeCell ref="B502:E502"/>
    <mergeCell ref="B503:E503"/>
    <mergeCell ref="B504:E504"/>
    <mergeCell ref="B505:E505"/>
    <mergeCell ref="A497:A504"/>
  </mergeCells>
  <phoneticPr fontId="3"/>
  <pageMargins left="0.7" right="0.7" top="0.75" bottom="0.75" header="0.3" footer="0.3"/>
  <pageSetup paperSize="8"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利用方法</vt:lpstr>
      <vt:lpstr>台帳</vt:lpstr>
      <vt:lpstr>記入例</vt:lpstr>
      <vt:lpstr>記入の留意点</vt:lpstr>
      <vt:lpstr>ritsu</vt:lpstr>
      <vt:lpstr>科目別集計</vt:lpstr>
      <vt:lpstr>耐用年数</vt:lpstr>
      <vt:lpstr>記入の留意点!Print_Area</vt:lpstr>
      <vt:lpstr>記入例!Print_Area</vt:lpstr>
      <vt:lpstr>台帳!Print_Area</vt:lpstr>
      <vt:lpstr>利用方法!Print_Area</vt:lpstr>
      <vt:lpstr>台帳!Print_Titles</vt:lpstr>
      <vt:lpstr>その他固定資産</vt:lpstr>
      <vt:lpstr>款</vt:lpstr>
      <vt:lpstr>基本財産</vt:lpstr>
      <vt:lpstr>特定資産</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千葉県</cp:lastModifiedBy>
  <cp:lastPrinted>2022-10-06T06:34:57Z</cp:lastPrinted>
  <dcterms:created xsi:type="dcterms:W3CDTF">2018-12-27T01:28:31Z</dcterms:created>
  <dcterms:modified xsi:type="dcterms:W3CDTF">2022-10-17T00:33:17Z</dcterms:modified>
</cp:coreProperties>
</file>