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Dstfs02\03060_住宅課$\02_室班フォルダ\住宅支援班\100_個別業務\150_終身建物賃貸借\157_ホームページ管理\20251001 高齢者住まい法改正\03_アップロード用（ファイル名変更）\03_提出書類\"/>
    </mc:Choice>
  </mc:AlternateContent>
  <xr:revisionPtr revIDLastSave="0" documentId="13_ncr:1_{F001A548-CE40-43AE-968C-0155F0D7D9F4}" xr6:coauthVersionLast="47" xr6:coauthVersionMax="47" xr10:uidLastSave="{00000000-0000-0000-0000-000000000000}"/>
  <bookViews>
    <workbookView xWindow="-28920" yWindow="1890" windowWidth="29040" windowHeight="15720" xr2:uid="{B7D9FAC4-E6A5-457E-8BA8-734ECE8F8219}"/>
  </bookViews>
  <sheets>
    <sheet name="（新）バリフリ【本則基準】（終身用）" sheetId="6" r:id="rId1"/>
    <sheet name="（新）【本則ただし書】（終身改修）" sheetId="8" r:id="rId2"/>
  </sheets>
  <definedNames>
    <definedName name="_xlnm.Print_Area" localSheetId="1">'（新）【本則ただし書】（終身改修）'!$B$3:$AD$61</definedName>
    <definedName name="_xlnm.Print_Area" localSheetId="0">'（新）バリフリ【本則基準】（終身用）'!$B$2:$AC$350</definedName>
    <definedName name="_xlnm.Print_Titles" localSheetId="0">'（新）バリフリ【本則基準】（終身用）'!$9:$9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8" l="1"/>
  <c r="AF52" i="8"/>
  <c r="AF51" i="8"/>
  <c r="AF50" i="8"/>
  <c r="AF49" i="8"/>
  <c r="AF48" i="8"/>
  <c r="AF45" i="8"/>
  <c r="AF44" i="8"/>
  <c r="AF43" i="8"/>
  <c r="AI43" i="8" s="1"/>
  <c r="AF40" i="8"/>
  <c r="AF39" i="8"/>
  <c r="AF38" i="8"/>
  <c r="AF37" i="8"/>
  <c r="AF36" i="8"/>
  <c r="AF35" i="8"/>
  <c r="AF34" i="8"/>
  <c r="AF33" i="8"/>
  <c r="AG30" i="8"/>
  <c r="AF30" i="8"/>
  <c r="AK29" i="8"/>
  <c r="AG29" i="8"/>
  <c r="AF29" i="8"/>
  <c r="AF28" i="8"/>
  <c r="AF23" i="8"/>
  <c r="AF22" i="8"/>
  <c r="AF21" i="8"/>
  <c r="AF17" i="8"/>
  <c r="AF16" i="8"/>
  <c r="AI16" i="8" s="1"/>
  <c r="AF15" i="8"/>
  <c r="AF14" i="8"/>
  <c r="AF13" i="8"/>
  <c r="AF12" i="8"/>
  <c r="AI12" i="8" s="1"/>
  <c r="AI14" i="8" l="1"/>
  <c r="AI35" i="8"/>
  <c r="AI38" i="8"/>
  <c r="AI51" i="8"/>
  <c r="AI21" i="8"/>
  <c r="AI49" i="8"/>
  <c r="AI28" i="8"/>
  <c r="AF340" i="6"/>
  <c r="AE340" i="6"/>
  <c r="AE339" i="6"/>
  <c r="AF339" i="6" s="1"/>
  <c r="AJ340" i="6" s="1"/>
  <c r="AE338" i="6"/>
  <c r="AE337" i="6"/>
  <c r="AJ336" i="6"/>
  <c r="AF336" i="6"/>
  <c r="AJ335" i="6"/>
  <c r="AF335" i="6"/>
  <c r="AE335" i="6"/>
  <c r="AE334" i="6"/>
  <c r="AJ333" i="6"/>
  <c r="AF333" i="6"/>
  <c r="AE333" i="6"/>
  <c r="AE331" i="6"/>
  <c r="AH330" i="6"/>
  <c r="AE330" i="6"/>
  <c r="AE329" i="6"/>
  <c r="AF328" i="6"/>
  <c r="AJ330" i="6" s="1"/>
  <c r="AE328" i="6"/>
  <c r="AE327" i="6"/>
  <c r="AJ326" i="6"/>
  <c r="AE326" i="6"/>
  <c r="AH326" i="6" s="1"/>
  <c r="AE325" i="6"/>
  <c r="AF324" i="6"/>
  <c r="AE324" i="6"/>
  <c r="AE322" i="6"/>
  <c r="AE321" i="6"/>
  <c r="AE320" i="6"/>
  <c r="AJ318" i="6"/>
  <c r="AE318" i="6"/>
  <c r="AE317" i="6"/>
  <c r="AJ315" i="6"/>
  <c r="AE315" i="6"/>
  <c r="AE314" i="6"/>
  <c r="AE313" i="6"/>
  <c r="AE312" i="6"/>
  <c r="AE311" i="6"/>
  <c r="AE310" i="6"/>
  <c r="AE309" i="6"/>
  <c r="AF308" i="6"/>
  <c r="AE308" i="6"/>
  <c r="AE307" i="6"/>
  <c r="AE306" i="6"/>
  <c r="AH305" i="6"/>
  <c r="AE305" i="6"/>
  <c r="AE304" i="6"/>
  <c r="AH320" i="6" s="1"/>
  <c r="AJ299" i="6"/>
  <c r="AJ298" i="6"/>
  <c r="AE298" i="6"/>
  <c r="AE297" i="6"/>
  <c r="AH296" i="6" s="1"/>
  <c r="AE295" i="6"/>
  <c r="AJ294" i="6"/>
  <c r="AE294" i="6"/>
  <c r="AJ293" i="6"/>
  <c r="AE293" i="6"/>
  <c r="Y293" i="6"/>
  <c r="AJ292" i="6"/>
  <c r="AE291" i="6"/>
  <c r="AJ290" i="6"/>
  <c r="AE290" i="6"/>
  <c r="AH289" i="6" s="1"/>
  <c r="Y289" i="6"/>
  <c r="AJ289" i="6" s="1"/>
  <c r="AJ288" i="6"/>
  <c r="AE288" i="6"/>
  <c r="AJ287" i="6"/>
  <c r="AE287" i="6"/>
  <c r="AH286" i="6"/>
  <c r="AJ283" i="6"/>
  <c r="AJ282" i="6"/>
  <c r="AE282" i="6"/>
  <c r="AJ281" i="6"/>
  <c r="AE281" i="6"/>
  <c r="AH280" i="6" s="1"/>
  <c r="AE279" i="6"/>
  <c r="AE278" i="6"/>
  <c r="AH277" i="6"/>
  <c r="AE277" i="6"/>
  <c r="AE276" i="6"/>
  <c r="AE275" i="6"/>
  <c r="AE273" i="6"/>
  <c r="AE272" i="6"/>
  <c r="AH271" i="6" s="1"/>
  <c r="AJ271" i="6"/>
  <c r="AE270" i="6"/>
  <c r="AH268" i="6" s="1"/>
  <c r="AE269" i="6"/>
  <c r="AJ268" i="6"/>
  <c r="AE267" i="6"/>
  <c r="AE266" i="6"/>
  <c r="AE264" i="6"/>
  <c r="AE263" i="6"/>
  <c r="AE262" i="6"/>
  <c r="AE260" i="6"/>
  <c r="AE259" i="6"/>
  <c r="AE257" i="6"/>
  <c r="AJ255" i="6"/>
  <c r="AJ253" i="6"/>
  <c r="AJ252" i="6"/>
  <c r="AJ250" i="6"/>
  <c r="AE249" i="6"/>
  <c r="AE248" i="6"/>
  <c r="AE247" i="6"/>
  <c r="AE246" i="6"/>
  <c r="AE245" i="6"/>
  <c r="AE242" i="6"/>
  <c r="AE241" i="6"/>
  <c r="AJ240" i="6"/>
  <c r="AE240" i="6"/>
  <c r="AE239" i="6"/>
  <c r="Y239" i="6"/>
  <c r="AJ239" i="6" s="1"/>
  <c r="AJ238" i="6"/>
  <c r="AE238" i="6"/>
  <c r="AE237" i="6"/>
  <c r="AE236" i="6"/>
  <c r="AE235" i="6"/>
  <c r="AE234" i="6"/>
  <c r="AE233" i="6"/>
  <c r="AJ231" i="6"/>
  <c r="AJ230" i="6"/>
  <c r="AJ229" i="6"/>
  <c r="AJ227" i="6"/>
  <c r="AJ226" i="6"/>
  <c r="AE225" i="6"/>
  <c r="AE224" i="6"/>
  <c r="AE223" i="6"/>
  <c r="AE220" i="6"/>
  <c r="AE219" i="6"/>
  <c r="AE216" i="6"/>
  <c r="AE215" i="6"/>
  <c r="AJ213" i="6"/>
  <c r="AE213" i="6"/>
  <c r="AJ212" i="6"/>
  <c r="AE212" i="6"/>
  <c r="AJ209" i="6"/>
  <c r="AE209" i="6"/>
  <c r="AJ208" i="6"/>
  <c r="AE208" i="6"/>
  <c r="AH207" i="6" s="1"/>
  <c r="AJ205" i="6"/>
  <c r="Y204" i="6"/>
  <c r="AJ204" i="6" s="1"/>
  <c r="AJ203" i="6"/>
  <c r="AE203" i="6"/>
  <c r="AE202" i="6"/>
  <c r="AE201" i="6"/>
  <c r="AJ198" i="6"/>
  <c r="AE198" i="6"/>
  <c r="AJ197" i="6"/>
  <c r="AE197" i="6"/>
  <c r="AE195" i="6"/>
  <c r="AE194" i="6"/>
  <c r="AE193" i="6"/>
  <c r="AE192" i="6"/>
  <c r="AE191" i="6"/>
  <c r="AH190" i="6" s="1"/>
  <c r="AE189" i="6"/>
  <c r="AE188" i="6"/>
  <c r="AE187" i="6"/>
  <c r="AJ185" i="6"/>
  <c r="AE185" i="6"/>
  <c r="AE184" i="6"/>
  <c r="AJ182" i="6"/>
  <c r="AE182" i="6"/>
  <c r="AH181" i="6" s="1"/>
  <c r="AE181" i="6"/>
  <c r="AJ179" i="6"/>
  <c r="AE179" i="6"/>
  <c r="AE178" i="6"/>
  <c r="AE177" i="6"/>
  <c r="AE176" i="6"/>
  <c r="AH176" i="6" s="1"/>
  <c r="AE175" i="6"/>
  <c r="AE174" i="6"/>
  <c r="AE173" i="6"/>
  <c r="AE172" i="6"/>
  <c r="AJ171" i="6"/>
  <c r="AE171" i="6"/>
  <c r="AJ170" i="6"/>
  <c r="AE170" i="6"/>
  <c r="AJ169" i="6"/>
  <c r="AJ168" i="6"/>
  <c r="AJ167" i="6"/>
  <c r="AE167" i="6"/>
  <c r="AE166" i="6"/>
  <c r="AF164" i="6"/>
  <c r="AF163" i="6"/>
  <c r="AF162" i="6"/>
  <c r="AE162" i="6"/>
  <c r="AJ160" i="6"/>
  <c r="AJ159" i="6"/>
  <c r="AJ158" i="6"/>
  <c r="AJ157" i="6"/>
  <c r="AE157" i="6"/>
  <c r="AE156" i="6"/>
  <c r="AF155" i="6"/>
  <c r="AF154" i="6"/>
  <c r="AF153" i="6"/>
  <c r="AE153" i="6"/>
  <c r="AJ151" i="6"/>
  <c r="AJ150" i="6"/>
  <c r="AJ149" i="6"/>
  <c r="AJ148" i="6"/>
  <c r="AE148" i="6"/>
  <c r="AE147" i="6"/>
  <c r="AF146" i="6"/>
  <c r="AF145" i="6"/>
  <c r="AF144" i="6"/>
  <c r="AE144" i="6"/>
  <c r="AE141" i="6"/>
  <c r="AE140" i="6"/>
  <c r="AH139" i="6"/>
  <c r="AE139" i="6"/>
  <c r="AE138" i="6"/>
  <c r="AE137" i="6"/>
  <c r="AE136" i="6"/>
  <c r="AE135" i="6"/>
  <c r="AE134" i="6"/>
  <c r="AE133" i="6"/>
  <c r="AE132" i="6"/>
  <c r="AE131" i="6"/>
  <c r="AE130" i="6"/>
  <c r="AE129" i="6"/>
  <c r="AE128" i="6"/>
  <c r="AE127" i="6"/>
  <c r="AE126" i="6"/>
  <c r="AH126" i="6" s="1"/>
  <c r="AJ125" i="6"/>
  <c r="AE125" i="6"/>
  <c r="AJ124" i="6"/>
  <c r="AE124" i="6"/>
  <c r="AJ123" i="6"/>
  <c r="AE123" i="6"/>
  <c r="AE122" i="6"/>
  <c r="AE119" i="6"/>
  <c r="AE118" i="6"/>
  <c r="AE117" i="6"/>
  <c r="AF115" i="6"/>
  <c r="AF114" i="6"/>
  <c r="AF113" i="6"/>
  <c r="AF112" i="6"/>
  <c r="AF111" i="6"/>
  <c r="AJ108" i="6"/>
  <c r="Y107" i="6"/>
  <c r="AJ107" i="6" s="1"/>
  <c r="AJ106" i="6"/>
  <c r="AE105" i="6"/>
  <c r="AH104" i="6"/>
  <c r="AJ104" i="6" s="1"/>
  <c r="AE104" i="6"/>
  <c r="AE103" i="6"/>
  <c r="AE102" i="6"/>
  <c r="AF100" i="6"/>
  <c r="AF99" i="6"/>
  <c r="AE99" i="6"/>
  <c r="AF98" i="6" s="1"/>
  <c r="AE98" i="6"/>
  <c r="AF97" i="6"/>
  <c r="AE97" i="6"/>
  <c r="AF96" i="6"/>
  <c r="AE96" i="6"/>
  <c r="AF95" i="6" s="1"/>
  <c r="AE95" i="6"/>
  <c r="AF92" i="6"/>
  <c r="AF91" i="6"/>
  <c r="AF90" i="6"/>
  <c r="AF89" i="6"/>
  <c r="AG89" i="6" s="1"/>
  <c r="AJ89" i="6" s="1"/>
  <c r="AE89" i="6"/>
  <c r="AE88" i="6"/>
  <c r="AO86" i="6"/>
  <c r="AG86" i="6"/>
  <c r="AP85" i="6"/>
  <c r="AO85" i="6"/>
  <c r="AH85" i="6"/>
  <c r="AG85" i="6"/>
  <c r="AQ84" i="6" s="1"/>
  <c r="AR84" i="6"/>
  <c r="AK84" i="6"/>
  <c r="AJ84" i="6"/>
  <c r="AI84" i="6"/>
  <c r="AR83" i="6"/>
  <c r="AJ81" i="6"/>
  <c r="AJ80" i="6"/>
  <c r="AE80" i="6"/>
  <c r="AJ79" i="6"/>
  <c r="AE79" i="6"/>
  <c r="AJ78" i="6"/>
  <c r="AF78" i="6"/>
  <c r="AE78" i="6"/>
  <c r="AE77" i="6"/>
  <c r="AJ75" i="6"/>
  <c r="AF75" i="6"/>
  <c r="AJ74" i="6"/>
  <c r="AF74" i="6"/>
  <c r="AE74" i="6"/>
  <c r="AJ73" i="6"/>
  <c r="AF73" i="6"/>
  <c r="AE73" i="6"/>
  <c r="AF71" i="6"/>
  <c r="AF70" i="6"/>
  <c r="AF69" i="6"/>
  <c r="AJ69" i="6" s="1"/>
  <c r="AF68" i="6"/>
  <c r="AJ68" i="6" s="1"/>
  <c r="AE68" i="6"/>
  <c r="AF67" i="6"/>
  <c r="AJ67" i="6" s="1"/>
  <c r="AE67" i="6"/>
  <c r="AE66" i="6"/>
  <c r="AF65" i="6"/>
  <c r="AE65" i="6"/>
  <c r="AF64" i="6"/>
  <c r="AE64" i="6"/>
  <c r="AF63" i="6"/>
  <c r="AE63" i="6"/>
  <c r="AF62" i="6"/>
  <c r="AE62" i="6"/>
  <c r="AE61" i="6"/>
  <c r="AF58" i="6"/>
  <c r="AF57" i="6"/>
  <c r="AF56" i="6"/>
  <c r="AE56" i="6"/>
  <c r="AF55" i="6"/>
  <c r="AG55" i="6" s="1"/>
  <c r="AJ55" i="6" s="1"/>
  <c r="AE55" i="6"/>
  <c r="AH55" i="6" s="1"/>
  <c r="AE50" i="6"/>
  <c r="AE49" i="6"/>
  <c r="AE48" i="6"/>
  <c r="AE47" i="6"/>
  <c r="AE46" i="6"/>
  <c r="AE45" i="6"/>
  <c r="AH45" i="6" s="1"/>
  <c r="AE44" i="6"/>
  <c r="AE43" i="6"/>
  <c r="AE41" i="6"/>
  <c r="AF40" i="6"/>
  <c r="AA40" i="6" s="1"/>
  <c r="AE40" i="6"/>
  <c r="AE39" i="6"/>
  <c r="AH38" i="6" s="1"/>
  <c r="AE38" i="6"/>
  <c r="AE37" i="6"/>
  <c r="AE36" i="6"/>
  <c r="AE35" i="6"/>
  <c r="AE34" i="6"/>
  <c r="AE33" i="6"/>
  <c r="AE32" i="6"/>
  <c r="AE31" i="6"/>
  <c r="AE30" i="6"/>
  <c r="AE29" i="6"/>
  <c r="AE28" i="6"/>
  <c r="AE27" i="6"/>
  <c r="AF26" i="6"/>
  <c r="AJ28" i="6" s="1"/>
  <c r="AE26" i="6"/>
  <c r="AH26" i="6" s="1"/>
  <c r="AE25" i="6"/>
  <c r="AE24" i="6"/>
  <c r="AH24" i="6" s="1"/>
  <c r="AE23" i="6"/>
  <c r="AF22" i="6"/>
  <c r="AJ24" i="6" s="1"/>
  <c r="AE22" i="6"/>
  <c r="AE20" i="6"/>
  <c r="AE19" i="6"/>
  <c r="AE18" i="6"/>
  <c r="AE17" i="6"/>
  <c r="AE15" i="6"/>
  <c r="AE14" i="6"/>
  <c r="AE12" i="6"/>
  <c r="AE11" i="6"/>
  <c r="AH31" i="6" l="1"/>
  <c r="AH47" i="6"/>
  <c r="AH88" i="6"/>
  <c r="AJ111" i="6"/>
  <c r="AH135" i="6"/>
  <c r="AH211" i="6"/>
  <c r="AJ70" i="6"/>
  <c r="AJ144" i="6"/>
  <c r="AH153" i="6"/>
  <c r="AH223" i="6"/>
  <c r="AH241" i="6"/>
  <c r="AH262" i="6"/>
  <c r="AF307" i="6"/>
  <c r="AJ308" i="6" s="1"/>
  <c r="AH314" i="6"/>
  <c r="AH19" i="6"/>
  <c r="AH35" i="6"/>
  <c r="AH43" i="6"/>
  <c r="AF61" i="6"/>
  <c r="AH98" i="6"/>
  <c r="AH187" i="6"/>
  <c r="AH117" i="6"/>
  <c r="AH28" i="6"/>
  <c r="AH77" i="6"/>
  <c r="AH162" i="6"/>
  <c r="AH237" i="6"/>
  <c r="AH309" i="6"/>
  <c r="AJ162" i="6"/>
  <c r="AH312" i="6"/>
  <c r="AH328" i="6"/>
  <c r="AH14" i="6"/>
  <c r="AH131" i="6"/>
  <c r="AH265" i="6"/>
  <c r="AH333" i="6"/>
  <c r="AH233" i="6"/>
  <c r="AH257" i="6"/>
  <c r="AH337" i="6"/>
  <c r="AH11" i="6"/>
  <c r="AH22" i="6"/>
  <c r="AH33" i="6"/>
  <c r="AH40" i="6"/>
  <c r="AH73" i="6"/>
  <c r="AH102" i="6"/>
  <c r="AJ153" i="6"/>
  <c r="AH173" i="6"/>
  <c r="AH196" i="6"/>
  <c r="AH247" i="6"/>
  <c r="AH122" i="6"/>
  <c r="AH64" i="6"/>
  <c r="AH170" i="6"/>
  <c r="AH339" i="6"/>
  <c r="AH17" i="6"/>
  <c r="AH49" i="6"/>
  <c r="AH65" i="6"/>
  <c r="AH128" i="6"/>
  <c r="AH144" i="6"/>
  <c r="AH184" i="6"/>
  <c r="AH200" i="6"/>
  <c r="AH215" i="6"/>
  <c r="AH61" i="6"/>
  <c r="AH95" i="6"/>
  <c r="AH178" i="6"/>
  <c r="AH193" i="6"/>
  <c r="AH219" i="6"/>
  <c r="AH307" i="6"/>
  <c r="AH317" i="6"/>
  <c r="AH66" i="6"/>
  <c r="AH244" i="6"/>
  <c r="AH274" i="6"/>
  <c r="AH291" i="6"/>
  <c r="AH324" i="6"/>
  <c r="AJ100" i="6"/>
  <c r="AJ99" i="6"/>
  <c r="AJ62" i="6"/>
  <c r="AJ63" i="6"/>
  <c r="AJ97" i="6"/>
  <c r="AJ96" i="6"/>
</calcChain>
</file>

<file path=xl/sharedStrings.xml><?xml version="1.0" encoding="utf-8"?>
<sst xmlns="http://schemas.openxmlformats.org/spreadsheetml/2006/main" count="2346" uniqueCount="516">
  <si>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</si>
  <si>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</si>
  <si>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</si>
  <si>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</si>
  <si>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</si>
  <si>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</si>
  <si>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</si>
  <si>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</si>
  <si>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</si>
  <si>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</si>
  <si>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</si>
  <si>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</si>
  <si>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</si>
  <si>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</si>
  <si>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</si>
  <si>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</si>
  <si>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</si>
  <si>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</si>
  <si>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</si>
  <si>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</si>
  <si>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</si>
  <si>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</si>
  <si>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</si>
  <si>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</si>
  <si>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</si>
  <si>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</si>
  <si>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</si>
  <si>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</si>
  <si>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</si>
  <si>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</si>
  <si>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</si>
  <si>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</si>
  <si>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</si>
  <si>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</si>
  <si>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</si>
  <si>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</si>
  <si>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</si>
  <si>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</si>
  <si>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</si>
  <si>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</si>
  <si>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</si>
  <si>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</si>
  <si>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</si>
  <si>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</si>
  <si>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</si>
  <si>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</si>
  <si>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</si>
  <si>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</si>
  <si>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</si>
  <si>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</si>
  <si>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</si>
  <si>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</si>
  <si>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</si>
  <si>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</si>
  <si>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</si>
  <si>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</si>
  <si>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</si>
  <si>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</si>
  <si>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</si>
  <si>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</si>
  <si>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</si>
  <si>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</si>
  <si>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</si>
  <si>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</si>
  <si>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</si>
  <si>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</si>
  <si>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</si>
  <si>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</si>
  <si>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</si>
  <si>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</si>
  <si>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</si>
  <si>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</si>
  <si>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</si>
  <si>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</si>
  <si>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</si>
  <si>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</si>
  <si>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</si>
  <si>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</si>
  <si>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</si>
  <si>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</si>
  <si>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</si>
  <si>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</si>
  <si>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</si>
  <si>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</si>
  <si>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</si>
  <si>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</si>
  <si>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</si>
  <si>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</si>
  <si>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</si>
  <si>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</si>
  <si>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</si>
  <si>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</si>
  <si>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</si>
  <si>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</si>
  <si>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◎無段</t>
    <rPh sb="1" eb="2">
      <t>ム</t>
    </rPh>
    <rPh sb="2" eb="3">
      <t>ダン</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</si>
  <si>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</si>
  <si>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</si>
  <si>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</si>
  <si>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</si>
  <si>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</si>
  <si>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</si>
  <si>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</si>
  <si>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くつずりと玄関外側の高低差</t>
    <rPh sb="10" eb="13">
      <t>コウテイサ</t>
    </rPh>
    <phoneticPr fontId="19"/>
  </si>
  <si>
    <t>mm</t>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</si>
  <si>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</si>
  <si>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</si>
  <si>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</si>
  <si>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m2</t>
    <phoneticPr fontId="19"/>
  </si>
  <si>
    <t>ｂ 面積が３㎡以上９㎡（当該居室の面積が18㎡以下の場合にあっては、当該面積の1/2）未満であること。</t>
    <phoneticPr fontId="19"/>
  </si>
  <si>
    <t>ｃ 当該部分の面積の合計が、当該居室の面積の1/2未満であること。</t>
    <phoneticPr fontId="19"/>
  </si>
  <si>
    <t>ｄ 長辺（工事を伴わない撤去等により確保できる部分の長さを含む。）が1,500㎜以上であること。</t>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</si>
  <si>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</si>
  <si>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</si>
  <si>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</si>
  <si>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</si>
  <si>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</si>
  <si>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</si>
  <si>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</si>
  <si>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</si>
  <si>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</si>
  <si>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</si>
  <si>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</si>
  <si>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</si>
  <si>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</si>
  <si>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</si>
  <si>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</si>
  <si>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</si>
  <si>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</si>
  <si>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</si>
  <si>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</si>
  <si>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</si>
  <si>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踏み段寸法</t>
    <rPh sb="0" eb="1">
      <t>フ</t>
    </rPh>
    <rPh sb="2" eb="3">
      <t>ダン</t>
    </rPh>
    <rPh sb="3" eb="5">
      <t>スンポウ</t>
    </rPh>
    <phoneticPr fontId="19"/>
  </si>
  <si>
    <t>奥行き</t>
    <rPh sb="0" eb="2">
      <t>オクユ</t>
    </rPh>
    <phoneticPr fontId="19"/>
  </si>
  <si>
    <t>幅</t>
    <rPh sb="0" eb="1">
      <t>ハバ</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</si>
  <si>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</si>
  <si>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</si>
  <si>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</si>
  <si>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通路の有効幅員</t>
    <rPh sb="0" eb="2">
      <t>ツウロ</t>
    </rPh>
    <rPh sb="3" eb="5">
      <t>ユウコウ</t>
    </rPh>
    <rPh sb="5" eb="7">
      <t>フクイン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</si>
  <si>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</si>
  <si>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</si>
  <si>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</si>
  <si>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</si>
  <si>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</si>
  <si>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</si>
  <si>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</si>
  <si>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</si>
  <si>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</si>
  <si>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</si>
  <si>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</si>
  <si>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</si>
  <si>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</si>
  <si>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</si>
  <si>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</si>
  <si>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</si>
  <si>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</si>
  <si>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</si>
  <si>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</si>
  <si>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</si>
  <si>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</si>
  <si>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</si>
  <si>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</si>
  <si>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</si>
  <si>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</si>
  <si>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</si>
  <si>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</si>
  <si>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</si>
  <si>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</si>
  <si>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</si>
  <si>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</si>
  <si>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</si>
  <si>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</si>
  <si>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</si>
  <si>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</si>
  <si>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</si>
  <si>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</si>
  <si>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</si>
  <si>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</si>
  <si>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</si>
  <si>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</si>
  <si>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</si>
  <si>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</si>
  <si>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</si>
  <si>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</si>
  <si>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</si>
  <si>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</si>
  <si>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</si>
  <si>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</si>
  <si>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１／</t>
    <phoneticPr fontId="19"/>
  </si>
  <si>
    <t>勾配角度：</t>
    <rPh sb="0" eb="2">
      <t>コウバイ</t>
    </rPh>
    <rPh sb="2" eb="4">
      <t>カクド</t>
    </rPh>
    <phoneticPr fontId="19"/>
  </si>
  <si>
    <t xml:space="preserve">
手すりの設置
</t>
    <rPh sb="1" eb="2">
      <t>テ</t>
    </rPh>
    <rPh sb="5" eb="7">
      <t>セッチ</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</si>
  <si>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</si>
  <si>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</si>
  <si>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</si>
  <si>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</si>
  <si>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</si>
  <si>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</si>
  <si>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</si>
  <si>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</si>
  <si>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</si>
  <si>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</si>
  <si>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</si>
  <si>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</si>
  <si>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</si>
  <si>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</si>
  <si>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</si>
  <si>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</si>
  <si>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</si>
  <si>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</si>
  <si>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</si>
  <si>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</si>
  <si>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</si>
  <si>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</si>
  <si>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</si>
  <si>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</si>
  <si>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</si>
  <si>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</si>
  <si>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</si>
  <si>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</si>
  <si>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</si>
  <si>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</si>
  <si>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</si>
  <si>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</si>
  <si>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</si>
  <si>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</si>
  <si>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</si>
  <si>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</si>
  <si>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</si>
  <si>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</si>
  <si>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</si>
  <si>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</si>
  <si>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</si>
  <si>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</si>
  <si>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t>同一階になく非適合</t>
    <rPh sb="0" eb="2">
      <t>ドウイツ</t>
    </rPh>
    <rPh sb="2" eb="3">
      <t>カイ</t>
    </rPh>
    <rPh sb="6" eb="7">
      <t>ヒ</t>
    </rPh>
    <rPh sb="7" eb="9">
      <t>テキゴウ</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</si>
  <si>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</si>
  <si>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</si>
  <si>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</si>
  <si>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</si>
  <si>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</si>
  <si>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</si>
  <si>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</si>
  <si>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</si>
  <si>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</si>
  <si>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</si>
  <si>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</si>
  <si>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</si>
  <si>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</si>
  <si>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</si>
  <si>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</si>
  <si>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</si>
  <si>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</si>
  <si>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高低差あるが基準対応して適合</t>
    <rPh sb="0" eb="3">
      <t>コウテイサ</t>
    </rPh>
    <rPh sb="6" eb="8">
      <t>キジュン</t>
    </rPh>
    <rPh sb="8" eb="10">
      <t>タイオウ</t>
    </rPh>
    <rPh sb="12" eb="14">
      <t>テキゴウ</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</si>
  <si>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</si>
  <si>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</si>
  <si>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</si>
  <si>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</si>
  <si>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</si>
  <si>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</si>
  <si>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</si>
  <si>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</si>
  <si>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</si>
  <si>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</si>
  <si>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</si>
  <si>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</si>
  <si>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</si>
  <si>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</si>
  <si>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</si>
  <si>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</si>
  <si>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</si>
  <si>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</si>
  <si>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</si>
  <si>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</si>
  <si>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</si>
  <si>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</si>
  <si>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</si>
  <si>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</si>
  <si>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</si>
  <si>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</si>
  <si>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</si>
  <si>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</si>
  <si>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</si>
  <si>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</si>
  <si>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</si>
  <si>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</si>
  <si>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</si>
  <si>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</si>
  <si>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</si>
  <si>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</si>
  <si>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</si>
  <si>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</si>
  <si>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</si>
  <si>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</si>
  <si>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</si>
  <si>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</si>
  <si>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</si>
  <si>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</si>
  <si>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</si>
  <si>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</si>
  <si>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</si>
  <si>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</si>
  <si>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</si>
  <si>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</si>
  <si>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</si>
  <si>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</si>
  <si>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</si>
  <si>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</si>
  <si>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</si>
  <si>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</si>
  <si>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</si>
  <si>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</si>
  <si>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</si>
  <si>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存在するが外部からの高さ１ｍ以下</t>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</si>
  <si>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</si>
  <si>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</si>
  <si>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</si>
  <si>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 xml:space="preserve">５５≦Ｔ＋２Ｒ≦６５ </t>
    <phoneticPr fontId="19"/>
  </si>
  <si>
    <t>便所</t>
    <phoneticPr fontId="19"/>
  </si>
  <si>
    <t>浴室</t>
    <phoneticPr fontId="19"/>
  </si>
  <si>
    <t>　２  住宅の共用部分に係る基準</t>
    <phoneticPr fontId="19"/>
  </si>
  <si>
    <t>適合　→</t>
    <rPh sb="0" eb="2">
      <t>テキゴウ</t>
    </rPh>
    <phoneticPr fontId="19"/>
  </si>
  <si>
    <t>非適合　→</t>
    <rPh sb="0" eb="1">
      <t>ヒ</t>
    </rPh>
    <rPh sb="1" eb="3">
      <t>テキゴウ</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</si>
  <si>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</si>
  <si>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</si>
  <si>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</si>
  <si>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</si>
  <si>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Ｂの1(3)記載参照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</si>
  <si>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</si>
  <si>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</si>
  <si>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</si>
  <si>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</si>
  <si>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</si>
  <si>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</si>
  <si>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</si>
  <si>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</si>
  <si>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</si>
  <si>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</si>
  <si>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</si>
  <si>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住戸内の階段</t>
    <phoneticPr fontId="19"/>
  </si>
  <si>
    <t>八　階数が三以上である共同住宅の用途に供する建築物に
　は、原則として当該建築物の出入口のある階に停止する
　エレベーターを設置すること。</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</si>
  <si>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</si>
  <si>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</si>
  <si>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※複数ある場合は最も厳しい状況を記入</t>
    <phoneticPr fontId="19"/>
  </si>
  <si>
    <t>廊下の有効幅員</t>
    <rPh sb="0" eb="2">
      <t>ロウカ</t>
    </rPh>
    <rPh sb="3" eb="5">
      <t>ユウコウ</t>
    </rPh>
    <rPh sb="5" eb="7">
      <t>フクイン</t>
    </rPh>
    <phoneticPr fontId="19"/>
  </si>
  <si>
    <t>浴室の出入口の幅</t>
    <rPh sb="0" eb="2">
      <t>ヨクシツ</t>
    </rPh>
    <rPh sb="3" eb="6">
      <t>デイリグチ</t>
    </rPh>
    <rPh sb="7" eb="8">
      <t>ハバ</t>
    </rPh>
    <phoneticPr fontId="19"/>
  </si>
  <si>
    <t>cm</t>
  </si>
  <si>
    <t>主たる居室の出入口の幅</t>
    <rPh sb="0" eb="1">
      <t>シュ</t>
    </rPh>
    <rPh sb="3" eb="5">
      <t>キョシツ</t>
    </rPh>
    <rPh sb="6" eb="9">
      <t>デイリグチ</t>
    </rPh>
    <rPh sb="10" eb="11">
      <t>ハバ</t>
    </rPh>
    <phoneticPr fontId="19"/>
  </si>
  <si>
    <t>(踏面)＋(けあげ)×２＝</t>
    <phoneticPr fontId="19"/>
  </si>
  <si>
    <t>存在するが主として避難用</t>
    <rPh sb="0" eb="2">
      <t>ソンザイ</t>
    </rPh>
    <rPh sb="5" eb="6">
      <t>シュ</t>
    </rPh>
    <rPh sb="9" eb="12">
      <t>ヒナンヨウ</t>
    </rPh>
    <phoneticPr fontId="19"/>
  </si>
  <si>
    <t>浴室の短辺</t>
    <phoneticPr fontId="19"/>
  </si>
  <si>
    <t>住戸内についてはＢの1(4)記載参照</t>
    <rPh sb="0" eb="2">
      <t>ジュウコ</t>
    </rPh>
    <rPh sb="2" eb="3">
      <t>ナイ</t>
    </rPh>
    <phoneticPr fontId="19"/>
  </si>
  <si>
    <t>踏み段とバルコニー端との距離</t>
    <rPh sb="0" eb="1">
      <t>フ</t>
    </rPh>
    <rPh sb="2" eb="3">
      <t>ダン</t>
    </rPh>
    <rPh sb="9" eb="10">
      <t>タン</t>
    </rPh>
    <rPh sb="12" eb="14">
      <t>キョリ</t>
    </rPh>
    <phoneticPr fontId="19"/>
  </si>
  <si>
    <t>またぎ段差→</t>
    <rPh sb="3" eb="5">
      <t>ダンサ</t>
    </rPh>
    <phoneticPr fontId="19"/>
  </si>
  <si>
    <t>てすり設置</t>
    <rPh sb="3" eb="5">
      <t>セッチ</t>
    </rPh>
    <phoneticPr fontId="19"/>
  </si>
  <si>
    <t>設置済み</t>
    <rPh sb="0" eb="2">
      <t>セッチ</t>
    </rPh>
    <rPh sb="2" eb="3">
      <t>ズ</t>
    </rPh>
    <phoneticPr fontId="19"/>
  </si>
  <si>
    <t>階段あるが左欄をみたさず非適合</t>
    <rPh sb="0" eb="2">
      <t>カイダン</t>
    </rPh>
    <rPh sb="5" eb="6">
      <t>ヒダリ</t>
    </rPh>
    <rPh sb="6" eb="7">
      <t>ラン</t>
    </rPh>
    <rPh sb="12" eb="13">
      <t>ヒ</t>
    </rPh>
    <rPh sb="13" eb="15">
      <t>テキゴウ</t>
    </rPh>
    <phoneticPr fontId="19"/>
  </si>
  <si>
    <t>左欄をみたさず非適合　</t>
    <rPh sb="0" eb="1">
      <t>ヒダリ</t>
    </rPh>
    <rPh sb="1" eb="2">
      <t>ラン</t>
    </rPh>
    <rPh sb="7" eb="8">
      <t>ヒ</t>
    </rPh>
    <rPh sb="8" eb="10">
      <t>テキゴウ</t>
    </rPh>
    <phoneticPr fontId="19"/>
  </si>
  <si>
    <t>左欄をみたして適合　→</t>
    <phoneticPr fontId="19"/>
  </si>
  <si>
    <t>開放された階段なし</t>
    <rPh sb="0" eb="2">
      <t>カイホウ</t>
    </rPh>
    <rPh sb="5" eb="7">
      <t>カイダン</t>
    </rPh>
    <phoneticPr fontId="19"/>
  </si>
  <si>
    <t>□□□□■</t>
    <phoneticPr fontId="19"/>
  </si>
  <si>
    <t>（腰壁等の高さが1,100㎜以上の場合を含む）</t>
    <phoneticPr fontId="19"/>
  </si>
  <si>
    <t>（３F）床から：</t>
    <rPh sb="4" eb="5">
      <t>ユカ</t>
    </rPh>
    <phoneticPr fontId="19"/>
  </si>
  <si>
    <t>（２F）床から：</t>
    <rPh sb="4" eb="5">
      <t>ユカ</t>
    </rPh>
    <phoneticPr fontId="19"/>
  </si>
  <si>
    <t>（腰壁等の高さが800㎜以上の場合を含む）</t>
    <phoneticPr fontId="19"/>
  </si>
  <si>
    <t>左欄をみたさず非適合 →</t>
    <rPh sb="0" eb="1">
      <t>ヒダリ</t>
    </rPh>
    <rPh sb="1" eb="2">
      <t>ラン</t>
    </rPh>
    <rPh sb="7" eb="8">
      <t>ヒ</t>
    </rPh>
    <rPh sb="8" eb="10">
      <t>テキゴウ</t>
    </rPh>
    <phoneticPr fontId="19"/>
  </si>
  <si>
    <t>適合 →</t>
    <rPh sb="0" eb="2">
      <t>テキゴウ</t>
    </rPh>
    <phoneticPr fontId="19"/>
  </si>
  <si>
    <t>左欄をみたさず非適合　→</t>
    <phoneticPr fontId="19"/>
  </si>
  <si>
    <t>左欄①②をみたして適合　→</t>
    <rPh sb="0" eb="1">
      <t>ヒダリ</t>
    </rPh>
    <rPh sb="1" eb="2">
      <t>ラン</t>
    </rPh>
    <rPh sb="9" eb="11">
      <t>テキゴウ</t>
    </rPh>
    <phoneticPr fontId="19"/>
  </si>
  <si>
    <t>左欄①②をみたさず非適合　 →</t>
    <rPh sb="0" eb="1">
      <t>ヒダリ</t>
    </rPh>
    <rPh sb="1" eb="2">
      <t>ラン</t>
    </rPh>
    <rPh sb="9" eb="10">
      <t>ヒ</t>
    </rPh>
    <rPh sb="10" eb="12">
      <t>テキゴウ</t>
    </rPh>
    <phoneticPr fontId="19"/>
  </si>
  <si>
    <t>左欄③④をみたして適合　→</t>
    <rPh sb="0" eb="1">
      <t>ヒダリ</t>
    </rPh>
    <rPh sb="1" eb="2">
      <t>ラン</t>
    </rPh>
    <rPh sb="9" eb="11">
      <t>テキゴウ</t>
    </rPh>
    <phoneticPr fontId="19"/>
  </si>
  <si>
    <t>左欄③④をみたさず非適合　 →</t>
    <rPh sb="0" eb="1">
      <t>ヒダリ</t>
    </rPh>
    <rPh sb="1" eb="2">
      <t>ラン</t>
    </rPh>
    <rPh sb="9" eb="10">
      <t>ヒ</t>
    </rPh>
    <rPh sb="10" eb="12">
      <t>テキゴウ</t>
    </rPh>
    <phoneticPr fontId="19"/>
  </si>
  <si>
    <t>左欄①②をみたさず非適合　</t>
    <rPh sb="0" eb="1">
      <t>ヒダリ</t>
    </rPh>
    <rPh sb="1" eb="2">
      <t>ラン</t>
    </rPh>
    <rPh sb="9" eb="10">
      <t>ヒ</t>
    </rPh>
    <rPh sb="10" eb="12">
      <t>テキゴウ</t>
    </rPh>
    <phoneticPr fontId="19"/>
  </si>
  <si>
    <t>左欄③④をみたさず非適合　</t>
    <rPh sb="0" eb="1">
      <t>ヒダリ</t>
    </rPh>
    <rPh sb="1" eb="2">
      <t>ラン</t>
    </rPh>
    <rPh sb="9" eb="10">
      <t>ヒ</t>
    </rPh>
    <rPh sb="10" eb="12">
      <t>テキゴウ</t>
    </rPh>
    <phoneticPr fontId="19"/>
  </si>
  <si>
    <t>該当部位の段差</t>
    <rPh sb="0" eb="2">
      <t>ガイトウ</t>
    </rPh>
    <rPh sb="2" eb="4">
      <t>ブイ</t>
    </rPh>
    <rPh sb="5" eb="7">
      <t>ダンサ</t>
    </rPh>
    <phoneticPr fontId="19"/>
  </si>
  <si>
    <t>段差部位の面積</t>
    <rPh sb="0" eb="2">
      <t>ダンサ</t>
    </rPh>
    <rPh sb="2" eb="4">
      <t>ブイ</t>
    </rPh>
    <rPh sb="5" eb="7">
      <t>メンセキ</t>
    </rPh>
    <phoneticPr fontId="19"/>
  </si>
  <si>
    <t>段差部位長辺の長さ</t>
    <rPh sb="0" eb="2">
      <t>ダンサ</t>
    </rPh>
    <rPh sb="2" eb="4">
      <t>ブイ</t>
    </rPh>
    <rPh sb="4" eb="6">
      <t>チョウヘン</t>
    </rPh>
    <rPh sb="7" eb="8">
      <t>ナガ</t>
    </rPh>
    <phoneticPr fontId="19"/>
  </si>
  <si>
    <t>段差部位がその他より</t>
    <rPh sb="0" eb="2">
      <t>ダンサ</t>
    </rPh>
    <rPh sb="2" eb="4">
      <t>ブイ</t>
    </rPh>
    <rPh sb="7" eb="8">
      <t>タ</t>
    </rPh>
    <phoneticPr fontId="19"/>
  </si>
  <si>
    <t>左欄①②をみたさず非適合　→</t>
    <rPh sb="0" eb="1">
      <t>ヒダリ</t>
    </rPh>
    <rPh sb="1" eb="2">
      <t>ラン</t>
    </rPh>
    <rPh sb="9" eb="10">
      <t>ヒ</t>
    </rPh>
    <rPh sb="10" eb="12">
      <t>テキゴウ</t>
    </rPh>
    <phoneticPr fontId="19"/>
  </si>
  <si>
    <t>段差あるが接地階を有する住戸のみ</t>
    <rPh sb="0" eb="2">
      <t>ダンサ</t>
    </rPh>
    <rPh sb="5" eb="7">
      <t>セッチ</t>
    </rPh>
    <rPh sb="7" eb="8">
      <t>カイ</t>
    </rPh>
    <rPh sb="9" eb="10">
      <t>ユウ</t>
    </rPh>
    <rPh sb="12" eb="14">
      <t>ジュウコ</t>
    </rPh>
    <phoneticPr fontId="19"/>
  </si>
  <si>
    <t>存在するが非開閉窓など転落のおそれなし</t>
  </si>
  <si>
    <t>存在するが非開閉窓など転落のおそれなし</t>
    <phoneticPr fontId="19"/>
  </si>
  <si>
    <t>（窓台等の高さが800以上の場合を含む）</t>
  </si>
  <si>
    <t>腰壁等の高さが1,100㎜以上の場合（高さを記入）</t>
    <rPh sb="0" eb="2">
      <t>コシカベ</t>
    </rPh>
    <rPh sb="2" eb="3">
      <t>トウ</t>
    </rPh>
    <rPh sb="4" eb="5">
      <t>タカ</t>
    </rPh>
    <rPh sb="13" eb="15">
      <t>イジョウ</t>
    </rPh>
    <rPh sb="16" eb="18">
      <t>バアイ</t>
    </rPh>
    <rPh sb="19" eb="20">
      <t>タカ</t>
    </rPh>
    <rPh sb="22" eb="24">
      <t>キニュウ</t>
    </rPh>
    <phoneticPr fontId="19"/>
  </si>
  <si>
    <t>窓台等の高さが800㎜以上の場合（高さを記入）</t>
    <rPh sb="0" eb="1">
      <t>マド</t>
    </rPh>
    <rPh sb="1" eb="2">
      <t>ダイ</t>
    </rPh>
    <rPh sb="2" eb="3">
      <t>トウ</t>
    </rPh>
    <rPh sb="4" eb="5">
      <t>タカ</t>
    </rPh>
    <rPh sb="11" eb="13">
      <t>イジョウ</t>
    </rPh>
    <rPh sb="14" eb="16">
      <t>バアイ</t>
    </rPh>
    <rPh sb="17" eb="18">
      <t>タカ</t>
    </rPh>
    <rPh sb="20" eb="22">
      <t>キニュウ</t>
    </rPh>
    <phoneticPr fontId="19"/>
  </si>
  <si>
    <t>腰壁等の高さが800㎜以上の場合（高さを記入）</t>
    <rPh sb="0" eb="2">
      <t>コシカベ</t>
    </rPh>
    <rPh sb="2" eb="3">
      <t>トウ</t>
    </rPh>
    <rPh sb="4" eb="5">
      <t>タカ</t>
    </rPh>
    <rPh sb="11" eb="13">
      <t>イジョウ</t>
    </rPh>
    <rPh sb="14" eb="16">
      <t>バアイ</t>
    </rPh>
    <rPh sb="17" eb="18">
      <t>タカ</t>
    </rPh>
    <rPh sb="20" eb="22">
      <t>キニュウ</t>
    </rPh>
    <phoneticPr fontId="19"/>
  </si>
  <si>
    <t>左欄②をみたして適合　→
（段差が１段（単純段差）の場合）</t>
    <rPh sb="0" eb="1">
      <t>ヒダリ</t>
    </rPh>
    <rPh sb="1" eb="2">
      <t>ラン</t>
    </rPh>
    <rPh sb="8" eb="10">
      <t>テキゴウ</t>
    </rPh>
    <phoneticPr fontId="19"/>
  </si>
  <si>
    <t xml:space="preserve">該当部位なし(２)ＥＶ使わず出入口 </t>
    <rPh sb="0" eb="2">
      <t>ガイトウ</t>
    </rPh>
    <rPh sb="2" eb="4">
      <t>ブイ</t>
    </rPh>
    <rPh sb="11" eb="12">
      <t>ツカ</t>
    </rPh>
    <rPh sb="14" eb="15">
      <t>デ</t>
    </rPh>
    <rPh sb="15" eb="17">
      <t>イリグチ</t>
    </rPh>
    <phoneticPr fontId="19"/>
  </si>
  <si>
    <t>←以下及びイ～ハ記入なしで可</t>
  </si>
  <si>
    <t>該当しない →</t>
    <rPh sb="0" eb="2">
      <t>ガイトウ</t>
    </rPh>
    <phoneticPr fontId="19"/>
  </si>
  <si>
    <t>該当部位あり 左欄をみたさず非適合 →</t>
    <rPh sb="0" eb="2">
      <t>ガイトウ</t>
    </rPh>
    <rPh sb="2" eb="4">
      <t>ブイ</t>
    </rPh>
    <rPh sb="7" eb="8">
      <t>ヒダリ</t>
    </rPh>
    <rPh sb="8" eb="9">
      <t>ラン</t>
    </rPh>
    <rPh sb="14" eb="15">
      <t>ヒ</t>
    </rPh>
    <rPh sb="15" eb="17">
      <t>テキゴウ</t>
    </rPh>
    <phoneticPr fontId="19"/>
  </si>
  <si>
    <t>共用廊下に高低差がない為該当しない</t>
    <rPh sb="11" eb="12">
      <t>タメ</t>
    </rPh>
    <rPh sb="12" eb="14">
      <t>ガイトウ</t>
    </rPh>
    <phoneticPr fontId="19"/>
  </si>
  <si>
    <t>□</t>
  </si>
  <si>
    <t xml:space="preserve">該当しない </t>
    <rPh sb="0" eb="2">
      <t>ガイトウ</t>
    </rPh>
    <phoneticPr fontId="19"/>
  </si>
  <si>
    <t>該当部位あり 左欄をみたし適合 →</t>
    <rPh sb="0" eb="2">
      <t>ガイトウ</t>
    </rPh>
    <rPh sb="2" eb="4">
      <t>ブイ</t>
    </rPh>
    <rPh sb="7" eb="8">
      <t>ヒダリ</t>
    </rPh>
    <rPh sb="8" eb="9">
      <t>ラン</t>
    </rPh>
    <rPh sb="13" eb="15">
      <t>テキゴウ</t>
    </rPh>
    <phoneticPr fontId="19"/>
  </si>
  <si>
    <t>対象となる手すり子なし</t>
    <rPh sb="0" eb="2">
      <t>タイショウ</t>
    </rPh>
    <rPh sb="5" eb="6">
      <t>テ</t>
    </rPh>
    <rPh sb="8" eb="9">
      <t>コ</t>
    </rPh>
    <phoneticPr fontId="19"/>
  </si>
  <si>
    <t xml:space="preserve"> ※複数ある場合は最も厳しい状況を記入</t>
    <phoneticPr fontId="19"/>
  </si>
  <si>
    <t xml:space="preserve">※内法寸法を記載すること       </t>
    <rPh sb="1" eb="3">
      <t>ウチノリ</t>
    </rPh>
    <rPh sb="3" eb="5">
      <t>スンポウ</t>
    </rPh>
    <rPh sb="6" eb="8">
      <t>キサイ</t>
    </rPh>
    <phoneticPr fontId="19"/>
  </si>
  <si>
    <t>左欄①をみたして適合　→</t>
    <rPh sb="0" eb="1">
      <t>ヒダリ</t>
    </rPh>
    <rPh sb="1" eb="2">
      <t>ラン</t>
    </rPh>
    <rPh sb="8" eb="10">
      <t>テキゴウ</t>
    </rPh>
    <phoneticPr fontId="19"/>
  </si>
  <si>
    <t>左欄②をみたして適合　→</t>
    <rPh sb="0" eb="1">
      <t>ヒダリ</t>
    </rPh>
    <rPh sb="1" eb="2">
      <t>ラン</t>
    </rPh>
    <rPh sb="8" eb="10">
      <t>テキゴウ</t>
    </rPh>
    <phoneticPr fontId="19"/>
  </si>
  <si>
    <t>適合→</t>
    <rPh sb="0" eb="2">
      <t>テキゴウ</t>
    </rPh>
    <phoneticPr fontId="19"/>
  </si>
  <si>
    <t>主たる共用の階段はなく該当しない</t>
    <rPh sb="0" eb="1">
      <t>シュ</t>
    </rPh>
    <rPh sb="3" eb="5">
      <t>キョウヨウ</t>
    </rPh>
    <phoneticPr fontId="19"/>
  </si>
  <si>
    <t>住戸階の
エレベーター利用</t>
    <rPh sb="11" eb="13">
      <t>リヨウ</t>
    </rPh>
    <phoneticPr fontId="19"/>
  </si>
  <si>
    <t>→</t>
    <phoneticPr fontId="19"/>
  </si>
  <si>
    <t>住戸内に階段は無く該当しない</t>
    <rPh sb="0" eb="2">
      <t>ジュウコ</t>
    </rPh>
    <rPh sb="2" eb="3">
      <t>ナイ</t>
    </rPh>
    <rPh sb="4" eb="6">
      <t>カイダン</t>
    </rPh>
    <rPh sb="7" eb="8">
      <t>ナ</t>
    </rPh>
    <rPh sb="9" eb="11">
      <t>ガイトウ</t>
    </rPh>
    <phoneticPr fontId="19"/>
  </si>
  <si>
    <t>居室全体の面積</t>
    <rPh sb="0" eb="2">
      <t>キョシツ</t>
    </rPh>
    <rPh sb="2" eb="4">
      <t>ゼンタイ</t>
    </rPh>
    <rPh sb="5" eb="7">
      <t>メンセキ</t>
    </rPh>
    <phoneticPr fontId="19"/>
  </si>
  <si>
    <t>住戸内にバルコニーは無く該当しない</t>
    <rPh sb="0" eb="2">
      <t>ジュウコ</t>
    </rPh>
    <rPh sb="2" eb="3">
      <t>ナイ</t>
    </rPh>
    <rPh sb="10" eb="11">
      <t>ナ</t>
    </rPh>
    <rPh sb="12" eb="14">
      <t>ガイトウ</t>
    </rPh>
    <phoneticPr fontId="19"/>
  </si>
  <si>
    <t>5mm高を超える段差が生じない</t>
    <phoneticPr fontId="19"/>
  </si>
  <si>
    <t>≪①～⑥を除く日常生活空間の床≫</t>
    <rPh sb="5" eb="6">
      <t>ノゾ</t>
    </rPh>
    <rPh sb="7" eb="9">
      <t>ニチジョウ</t>
    </rPh>
    <rPh sb="9" eb="11">
      <t>セイカツ</t>
    </rPh>
    <rPh sb="11" eb="13">
      <t>クウカン</t>
    </rPh>
    <rPh sb="14" eb="15">
      <t>ユカ</t>
    </rPh>
    <phoneticPr fontId="19"/>
  </si>
  <si>
    <t>≪①～⑥に該当する日常生活空間の床≫</t>
    <rPh sb="5" eb="7">
      <t>ガイトウ</t>
    </rPh>
    <rPh sb="9" eb="11">
      <t>ニチジョウ</t>
    </rPh>
    <rPh sb="11" eb="13">
      <t>セイカツ</t>
    </rPh>
    <rPh sb="13" eb="15">
      <t>クウカン</t>
    </rPh>
    <rPh sb="16" eb="17">
      <t>ユカ</t>
    </rPh>
    <phoneticPr fontId="19"/>
  </si>
  <si>
    <t>≪①～⑥を除く日常生活空間外の床≫</t>
    <rPh sb="5" eb="6">
      <t>ノゾ</t>
    </rPh>
    <rPh sb="7" eb="9">
      <t>ニチジョウ</t>
    </rPh>
    <rPh sb="9" eb="11">
      <t>セイカツ</t>
    </rPh>
    <rPh sb="11" eb="13">
      <t>クウカン</t>
    </rPh>
    <rPh sb="13" eb="14">
      <t>ガイ</t>
    </rPh>
    <rPh sb="15" eb="16">
      <t>ユカ</t>
    </rPh>
    <phoneticPr fontId="19"/>
  </si>
  <si>
    <t>≪①～⑥に該当する日常生活空間外の床≫</t>
    <rPh sb="5" eb="7">
      <t>ガイトウ</t>
    </rPh>
    <rPh sb="9" eb="11">
      <t>ニチジョウ</t>
    </rPh>
    <rPh sb="11" eb="13">
      <t>セイカツ</t>
    </rPh>
    <rPh sb="13" eb="15">
      <t>クウカン</t>
    </rPh>
    <rPh sb="15" eb="16">
      <t>ガイ</t>
    </rPh>
    <rPh sb="17" eb="18">
      <t>ユカ</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</si>
  <si>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</si>
  <si>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phoneticPr fontId="19"/>
  </si>
  <si>
    <t>住戸階におけるエレベーター利用可</t>
    <rPh sb="0" eb="2">
      <t>ジュウコ</t>
    </rPh>
    <rPh sb="2" eb="3">
      <t>カイ</t>
    </rPh>
    <rPh sb="13" eb="16">
      <t>リヨウカ</t>
    </rPh>
    <phoneticPr fontId="19"/>
  </si>
  <si>
    <t>住戸階におけるエレベーター利用不可</t>
    <rPh sb="0" eb="2">
      <t>ジュウコ</t>
    </rPh>
    <rPh sb="2" eb="3">
      <t>カイ</t>
    </rPh>
    <rPh sb="13" eb="15">
      <t>リヨウ</t>
    </rPh>
    <rPh sb="15" eb="17">
      <t>フカ</t>
    </rPh>
    <phoneticPr fontId="19"/>
  </si>
  <si>
    <t>エレベーター利用可であり該当しない</t>
    <rPh sb="6" eb="8">
      <t>リヨウ</t>
    </rPh>
    <rPh sb="8" eb="9">
      <t>カ</t>
    </rPh>
    <rPh sb="12" eb="14">
      <t>ガイトウ</t>
    </rPh>
    <phoneticPr fontId="19"/>
  </si>
  <si>
    <t>高低差がなく該当しない</t>
    <rPh sb="6" eb="8">
      <t>ガイトウ</t>
    </rPh>
    <phoneticPr fontId="19"/>
  </si>
  <si>
    <t>該当しない　→</t>
    <rPh sb="0" eb="2">
      <t>ガイトウ</t>
    </rPh>
    <phoneticPr fontId="19"/>
  </si>
  <si>
    <t xml:space="preserve">非適合 </t>
    <rPh sb="0" eb="1">
      <t>ヒ</t>
    </rPh>
    <rPh sb="1" eb="3">
      <t>テキゴウ</t>
    </rPh>
    <phoneticPr fontId="19"/>
  </si>
  <si>
    <t>非適合 →</t>
    <rPh sb="0" eb="1">
      <t>ヒ</t>
    </rPh>
    <rPh sb="1" eb="3">
      <t>テキゴウ</t>
    </rPh>
    <phoneticPr fontId="19"/>
  </si>
  <si>
    <t>①～⑥に該当なし</t>
    <rPh sb="4" eb="6">
      <t>ガイトウ</t>
    </rPh>
    <phoneticPr fontId="19"/>
  </si>
  <si>
    <t>①～⑥に該当あるが下記のとおり適合</t>
    <rPh sb="4" eb="6">
      <t>ガイトウ</t>
    </rPh>
    <rPh sb="9" eb="11">
      <t>カキ</t>
    </rPh>
    <rPh sb="15" eb="17">
      <t>テキゴウ</t>
    </rPh>
    <phoneticPr fontId="19"/>
  </si>
  <si>
    <t>①～⑥に該当あり下記のとおり非適合</t>
    <rPh sb="4" eb="6">
      <t>ガイトウ</t>
    </rPh>
    <rPh sb="8" eb="10">
      <t>カキ</t>
    </rPh>
    <rPh sb="14" eb="15">
      <t>ヒ</t>
    </rPh>
    <rPh sb="15" eb="17">
      <t>テキゴウ</t>
    </rPh>
    <phoneticPr fontId="19"/>
  </si>
  <si>
    <t>段差あるが左欄をみたし適合　→</t>
    <rPh sb="0" eb="2">
      <t>ダンサ</t>
    </rPh>
    <rPh sb="5" eb="6">
      <t>ヒダリ</t>
    </rPh>
    <rPh sb="6" eb="7">
      <t>ラン</t>
    </rPh>
    <rPh sb="11" eb="13">
      <t>テキゴウ</t>
    </rPh>
    <phoneticPr fontId="19"/>
  </si>
  <si>
    <t>段差があり左欄をみたさず非適合　→</t>
    <rPh sb="0" eb="2">
      <t>ダンサ</t>
    </rPh>
    <rPh sb="5" eb="6">
      <t>ヒダリ</t>
    </rPh>
    <rPh sb="6" eb="7">
      <t>ラン</t>
    </rPh>
    <rPh sb="12" eb="13">
      <t>ヒ</t>
    </rPh>
    <rPh sb="13" eb="15">
      <t>テキゴウ</t>
    </rPh>
    <phoneticPr fontId="19"/>
  </si>
  <si>
    <t>該当あり 左欄ａ～eをみたし適合 →</t>
    <rPh sb="0" eb="2">
      <t>ガイトウ</t>
    </rPh>
    <rPh sb="5" eb="6">
      <t>ヒダリ</t>
    </rPh>
    <rPh sb="6" eb="7">
      <t>ラン</t>
    </rPh>
    <rPh sb="14" eb="16">
      <t>テキゴウ</t>
    </rPh>
    <phoneticPr fontId="19"/>
  </si>
  <si>
    <t>該当あり 左欄ａ～eをみたさず非適合 →</t>
    <rPh sb="0" eb="2">
      <t>ガイトウ</t>
    </rPh>
    <rPh sb="5" eb="6">
      <t>ヒダリ</t>
    </rPh>
    <rPh sb="6" eb="7">
      <t>ラン</t>
    </rPh>
    <rPh sb="15" eb="16">
      <t>ヒ</t>
    </rPh>
    <rPh sb="16" eb="18">
      <t>テキゴウ</t>
    </rPh>
    <phoneticPr fontId="19"/>
  </si>
  <si>
    <t>単純段差 →</t>
    <rPh sb="0" eb="2">
      <t>タンジュン</t>
    </rPh>
    <rPh sb="2" eb="4">
      <t>ダンサ</t>
    </rPh>
    <phoneticPr fontId="19"/>
  </si>
  <si>
    <t>段差あるが左欄ａ～cをみたし適合 →</t>
    <rPh sb="0" eb="2">
      <t>ダンサ</t>
    </rPh>
    <rPh sb="5" eb="6">
      <t>ヒダリ</t>
    </rPh>
    <rPh sb="6" eb="7">
      <t>ラン</t>
    </rPh>
    <rPh sb="14" eb="16">
      <t>テキゴウ</t>
    </rPh>
    <phoneticPr fontId="19"/>
  </si>
  <si>
    <t>段差があり左欄ａ～cをみたさず非適合 →</t>
    <rPh sb="0" eb="2">
      <t>ダンサ</t>
    </rPh>
    <rPh sb="5" eb="6">
      <t>ヒダリ</t>
    </rPh>
    <rPh sb="6" eb="7">
      <t>ラン</t>
    </rPh>
    <rPh sb="15" eb="16">
      <t>ヒ</t>
    </rPh>
    <rPh sb="16" eb="18">
      <t>テキゴウ</t>
    </rPh>
    <phoneticPr fontId="19"/>
  </si>
  <si>
    <t>かまちと室内床面との段差</t>
    <rPh sb="4" eb="6">
      <t>シツナイ</t>
    </rPh>
    <phoneticPr fontId="19"/>
  </si>
  <si>
    <t>①～⑥に該当あるが許容範囲内</t>
    <rPh sb="4" eb="6">
      <t>ガイトウ</t>
    </rPh>
    <rPh sb="9" eb="11">
      <t>キョヨウ</t>
    </rPh>
    <rPh sb="11" eb="14">
      <t>ハンイナイ</t>
    </rPh>
    <phoneticPr fontId="19"/>
  </si>
  <si>
    <t>①～⑥に該当あり許容範囲を超え非適合</t>
    <rPh sb="4" eb="6">
      <t>ガイトウ</t>
    </rPh>
    <rPh sb="8" eb="10">
      <t>キョヨウ</t>
    </rPh>
    <rPh sb="10" eb="12">
      <t>ハンイ</t>
    </rPh>
    <rPh sb="13" eb="14">
      <t>コ</t>
    </rPh>
    <rPh sb="15" eb="16">
      <t>ヒ</t>
    </rPh>
    <rPh sb="16" eb="18">
      <t>テキゴウ</t>
    </rPh>
    <phoneticPr fontId="19"/>
  </si>
  <si>
    <t>② 腰壁等の高さが300mm以上650mm未満の場合にあっては、腰壁等から800mm以上の高さに達するように設けられていること。</t>
    <rPh sb="4" eb="5">
      <t>ナド</t>
    </rPh>
    <phoneticPr fontId="19"/>
  </si>
  <si>
    <t>階段あるがホームエレベーターも設置</t>
    <rPh sb="0" eb="2">
      <t>カイダン</t>
    </rPh>
    <rPh sb="15" eb="17">
      <t>セッチ</t>
    </rPh>
    <phoneticPr fontId="19"/>
  </si>
  <si>
    <t>エレベーターで出入口階に到達</t>
    <rPh sb="7" eb="8">
      <t>デ</t>
    </rPh>
    <rPh sb="8" eb="10">
      <t>イリグチ</t>
    </rPh>
    <rPh sb="10" eb="11">
      <t>カイ</t>
    </rPh>
    <rPh sb="12" eb="14">
      <t>トウタツ</t>
    </rPh>
    <phoneticPr fontId="19"/>
  </si>
  <si>
    <t>主たる廊下の幅は、78㎝以上
（柱の存する部分にあっては、75㎝以上）</t>
    <phoneticPr fontId="19"/>
  </si>
  <si>
    <t>主たる居室の出入口の幅は75㎝以上</t>
    <phoneticPr fontId="19"/>
  </si>
  <si>
    <t>浴室の出入口の幅は60㎝以上</t>
    <phoneticPr fontId="19"/>
  </si>
  <si>
    <t>　１  住宅の専用部分（各住戸内）に係る基準</t>
    <rPh sb="12" eb="13">
      <t>カク</t>
    </rPh>
    <rPh sb="13" eb="15">
      <t>ジュウコ</t>
    </rPh>
    <rPh sb="15" eb="16">
      <t>ナイ</t>
    </rPh>
    <phoneticPr fontId="19"/>
  </si>
  <si>
    <t>浴室の短辺</t>
    <rPh sb="0" eb="2">
      <t>ヨクシツ</t>
    </rPh>
    <rPh sb="3" eb="5">
      <t>タンペン</t>
    </rPh>
    <phoneticPr fontId="19"/>
  </si>
  <si>
    <t>段差あるが左欄許容範囲内　→</t>
    <rPh sb="0" eb="2">
      <t>ダンサ</t>
    </rPh>
    <rPh sb="5" eb="6">
      <t>ヒダリ</t>
    </rPh>
    <rPh sb="6" eb="7">
      <t>ラン</t>
    </rPh>
    <rPh sb="7" eb="9">
      <t>キョヨウ</t>
    </rPh>
    <rPh sb="9" eb="12">
      <t>ハンイナイ</t>
    </rPh>
    <phoneticPr fontId="19"/>
  </si>
  <si>
    <t>段差があり左欄範囲を超える　→</t>
    <rPh sb="0" eb="2">
      <t>ダンサ</t>
    </rPh>
    <rPh sb="5" eb="6">
      <t>ヒダリ</t>
    </rPh>
    <rPh sb="6" eb="7">
      <t>ラン</t>
    </rPh>
    <rPh sb="7" eb="9">
      <t>ハンイ</t>
    </rPh>
    <rPh sb="10" eb="11">
      <t>コ</t>
    </rPh>
    <phoneticPr fontId="19"/>
  </si>
  <si>
    <t>手すり設置の場合</t>
    <rPh sb="0" eb="1">
      <t>テ</t>
    </rPh>
    <rPh sb="3" eb="5">
      <t>セッチ</t>
    </rPh>
    <rPh sb="6" eb="8">
      <t>バアイ</t>
    </rPh>
    <phoneticPr fontId="19"/>
  </si>
  <si>
    <t>該当しない→</t>
    <rPh sb="0" eb="2">
      <t>ガイトウ</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</si>
  <si>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</si>
  <si>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</si>
  <si>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</si>
  <si>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</si>
  <si>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</si>
  <si>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</si>
  <si>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</si>
  <si>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</si>
  <si>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ハ 便所が特定寝室の存する階にあること。</t>
    <phoneticPr fontId="19"/>
  </si>
  <si>
    <t>二　次のいずれかに掲げる基準に適合し、かつ、便器が腰掛け式であること。</t>
    <rPh sb="0" eb="1">
      <t>ニ</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</si>
  <si>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</si>
  <si>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</si>
  <si>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ホ 立ち座りのための手すりが設けられていること。</t>
    <rPh sb="10" eb="11">
      <t>テ</t>
    </rPh>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</si>
  <si>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</si>
  <si>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</si>
  <si>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</si>
  <si>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</si>
  <si>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</si>
  <si>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</si>
  <si>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ハ　浴槽出入りのための手すりが設けられていること。</t>
    <rPh sb="11" eb="12">
      <t>テ</t>
    </rPh>
    <phoneticPr fontId="19"/>
  </si>
  <si>
    <t>設置済みで適合</t>
    <phoneticPr fontId="19"/>
  </si>
  <si>
    <t>左欄をみたさず非適合</t>
    <rPh sb="0" eb="2">
      <t>サラン</t>
    </rPh>
    <rPh sb="7" eb="8">
      <t>ヒ</t>
    </rPh>
    <rPh sb="8" eb="10">
      <t>テキゴウ</t>
    </rPh>
    <phoneticPr fontId="19"/>
  </si>
  <si>
    <t>ニ　浴室の出入口の幅（開き戸にあっては建具の厚み、引き戸にあっては引き残しを勘案した通行上有効な幅員とする）が600mm以上であること。</t>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</si>
  <si>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</si>
  <si>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</si>
  <si>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</si>
  <si>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t>　加齢対応構造等に関する基準</t>
    <rPh sb="1" eb="3">
      <t>カレイ</t>
    </rPh>
    <rPh sb="3" eb="5">
      <t>タイオウ</t>
    </rPh>
    <rPh sb="5" eb="7">
      <t>コウゾウ</t>
    </rPh>
    <rPh sb="7" eb="8">
      <t>トウ</t>
    </rPh>
    <rPh sb="9" eb="10">
      <t>カン</t>
    </rPh>
    <rPh sb="12" eb="14">
      <t>キジュン</t>
    </rPh>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</si>
  <si>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</si>
  <si>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便所、浴室及び住戸内の階段には、手すりを設けること。</t>
    <rPh sb="7" eb="9">
      <t>ジュウコ</t>
    </rPh>
    <phoneticPr fontId="19"/>
  </si>
  <si>
    <t>Ｂ1・２記載参照</t>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</si>
  <si>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</si>
  <si>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</si>
  <si>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</si>
  <si>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</si>
  <si>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専用部分に階段はなく該当しない</t>
    <rPh sb="0" eb="2">
      <t>センヨウ</t>
    </rPh>
    <rPh sb="2" eb="4">
      <t>ブブン</t>
    </rPh>
    <rPh sb="5" eb="7">
      <t>カイダン</t>
    </rPh>
    <rPh sb="10" eb="12">
      <t>ガイトウ</t>
    </rPh>
    <phoneticPr fontId="19"/>
  </si>
  <si>
    <t>５欄用</t>
    <rPh sb="1" eb="2">
      <t>ラン</t>
    </rPh>
    <rPh sb="2" eb="3">
      <t>ヨウ</t>
    </rPh>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</si>
  <si>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</si>
  <si>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</si>
  <si>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</si>
  <si>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専用部分に便所はなく該当しない</t>
    <rPh sb="0" eb="2">
      <t>センヨウ</t>
    </rPh>
    <rPh sb="2" eb="4">
      <t>ブブン</t>
    </rPh>
    <rPh sb="5" eb="7">
      <t>ベンジョ</t>
    </rPh>
    <rPh sb="10" eb="12">
      <t>ガイトウ</t>
    </rPh>
    <phoneticPr fontId="19"/>
  </si>
  <si>
    <t>専用部分に浴室はなく該当しない</t>
    <rPh sb="0" eb="2">
      <t>センヨウ</t>
    </rPh>
    <rPh sb="2" eb="4">
      <t>ブブン</t>
    </rPh>
    <rPh sb="5" eb="7">
      <t>ヨクシツ</t>
    </rPh>
    <rPh sb="10" eb="12">
      <t>ガイトウ</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</si>
  <si>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</si>
  <si>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共同居住型賃貸住宅にあっては、手すりが、次の表の(い)項に掲げる空間ごとに、(ろ)項に掲げる基準に適合していること。</t>
    <phoneticPr fontId="19"/>
  </si>
  <si>
    <t>共用
便所</t>
    <rPh sb="0" eb="2">
      <t>キョウヨウ</t>
    </rPh>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</si>
  <si>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</si>
  <si>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</si>
  <si>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共用
浴室</t>
    <rPh sb="0" eb="2">
      <t>キョウヨウ</t>
    </rPh>
    <phoneticPr fontId="19"/>
  </si>
  <si>
    <t>共用部分に浴室はなく該当しない</t>
    <rPh sb="0" eb="2">
      <t>キョウヨウ</t>
    </rPh>
    <rPh sb="2" eb="4">
      <t>ブブン</t>
    </rPh>
    <rPh sb="5" eb="7">
      <t>ヨクシツ</t>
    </rPh>
    <rPh sb="10" eb="12">
      <t>ガイトウ</t>
    </rPh>
    <phoneticPr fontId="19"/>
  </si>
  <si>
    <r>
      <t>終身賃貸事業の用に供する賃貸住宅に係る加齢対応構造等のチェックリスト</t>
    </r>
    <r>
      <rPr>
        <sz val="14"/>
        <color theme="1"/>
        <rFont val="ＭＳ Ｐゴシック"/>
        <family val="3"/>
        <charset val="128"/>
      </rPr>
      <t xml:space="preserve">
</t>
    </r>
    <r>
      <rPr>
        <sz val="12"/>
        <color theme="1"/>
        <rFont val="ＭＳ Ｐゴシック"/>
        <family val="3"/>
        <charset val="128"/>
      </rPr>
      <t>【高齢者の居住の安定確保に関する法律施行規則第38条本文に規定する基準】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シコウ</t>
    </rPh>
    <rPh sb="55" eb="57">
      <t>キソク</t>
    </rPh>
    <rPh sb="57" eb="58">
      <t>ダイ</t>
    </rPh>
    <rPh sb="60" eb="61">
      <t>ジョウ</t>
    </rPh>
    <rPh sb="61" eb="63">
      <t>ホンブン</t>
    </rPh>
    <rPh sb="64" eb="66">
      <t>キテイ</t>
    </rPh>
    <rPh sb="68" eb="70">
      <t>キジュン</t>
    </rPh>
    <phoneticPr fontId="19"/>
  </si>
  <si>
    <t>既存の建物の改良（用途の変更を伴うものを含む。）により整備されるサービス付き高齢者向け住宅に係る法第５条第１項の登録が行われる場合において、建築材料又は構造方法により、法第57条第1項第2号に規定する基準をそのまま適用することが適当でないと認められる加齢対応構造等である構造及び設備については、別記様式２の２（千葉県版）の基準が適用されることがあります。この判断は登録時に登録主体によって行われますので、ご留意ください。</t>
    <rPh sb="0" eb="2">
      <t>キゾン</t>
    </rPh>
    <rPh sb="3" eb="5">
      <t>タテモノ</t>
    </rPh>
    <rPh sb="6" eb="8">
      <t>カイリョウ</t>
    </rPh>
    <rPh sb="9" eb="11">
      <t>ヨウト</t>
    </rPh>
    <rPh sb="12" eb="14">
      <t>ヘンコウ</t>
    </rPh>
    <rPh sb="15" eb="16">
      <t>トモナ</t>
    </rPh>
    <rPh sb="20" eb="21">
      <t>フク</t>
    </rPh>
    <rPh sb="27" eb="29">
      <t>セイビ</t>
    </rPh>
    <rPh sb="36" eb="37">
      <t>ツ</t>
    </rPh>
    <rPh sb="38" eb="41">
      <t>コウレイシャ</t>
    </rPh>
    <rPh sb="41" eb="42">
      <t>ム</t>
    </rPh>
    <rPh sb="43" eb="45">
      <t>ジュウタク</t>
    </rPh>
    <rPh sb="46" eb="47">
      <t>カカ</t>
    </rPh>
    <rPh sb="48" eb="49">
      <t>ホウ</t>
    </rPh>
    <rPh sb="49" eb="50">
      <t>ダイ</t>
    </rPh>
    <rPh sb="51" eb="52">
      <t>ジョウ</t>
    </rPh>
    <rPh sb="52" eb="53">
      <t>ダイ</t>
    </rPh>
    <rPh sb="54" eb="55">
      <t>コウ</t>
    </rPh>
    <rPh sb="56" eb="58">
      <t>トウロク</t>
    </rPh>
    <rPh sb="59" eb="60">
      <t>オコナ</t>
    </rPh>
    <rPh sb="63" eb="65">
      <t>バアイ</t>
    </rPh>
    <rPh sb="70" eb="72">
      <t>ケンチク</t>
    </rPh>
    <rPh sb="72" eb="74">
      <t>ザイリョウ</t>
    </rPh>
    <rPh sb="74" eb="75">
      <t>マタ</t>
    </rPh>
    <rPh sb="76" eb="78">
      <t>コウゾウ</t>
    </rPh>
    <rPh sb="78" eb="80">
      <t>ホウホウ</t>
    </rPh>
    <rPh sb="84" eb="85">
      <t>ホウ</t>
    </rPh>
    <rPh sb="85" eb="86">
      <t>ダイ</t>
    </rPh>
    <rPh sb="88" eb="89">
      <t>ジョウ</t>
    </rPh>
    <rPh sb="89" eb="90">
      <t>ダイ</t>
    </rPh>
    <rPh sb="91" eb="92">
      <t>コウ</t>
    </rPh>
    <rPh sb="92" eb="93">
      <t>ダイ</t>
    </rPh>
    <rPh sb="94" eb="95">
      <t>ゴウ</t>
    </rPh>
    <rPh sb="96" eb="98">
      <t>キテイ</t>
    </rPh>
    <rPh sb="100" eb="102">
      <t>キジュン</t>
    </rPh>
    <rPh sb="107" eb="109">
      <t>テキヨウ</t>
    </rPh>
    <rPh sb="114" eb="116">
      <t>テキトウ</t>
    </rPh>
    <rPh sb="120" eb="121">
      <t>ミト</t>
    </rPh>
    <rPh sb="125" eb="127">
      <t>カレイ</t>
    </rPh>
    <rPh sb="127" eb="129">
      <t>タイオウ</t>
    </rPh>
    <rPh sb="129" eb="131">
      <t>コウゾウ</t>
    </rPh>
    <rPh sb="131" eb="132">
      <t>トウ</t>
    </rPh>
    <rPh sb="135" eb="137">
      <t>コウゾウ</t>
    </rPh>
    <rPh sb="137" eb="138">
      <t>オヨ</t>
    </rPh>
    <rPh sb="139" eb="141">
      <t>セツビ</t>
    </rPh>
    <rPh sb="161" eb="163">
      <t>キジュン</t>
    </rPh>
    <rPh sb="164" eb="166">
      <t>テキヨウ</t>
    </rPh>
    <rPh sb="179" eb="181">
      <t>ハンダン</t>
    </rPh>
    <rPh sb="182" eb="185">
      <t>トウロクジ</t>
    </rPh>
    <rPh sb="186" eb="188">
      <t>トウロク</t>
    </rPh>
    <rPh sb="188" eb="190">
      <t>シュタイ</t>
    </rPh>
    <rPh sb="194" eb="195">
      <t>オコナ</t>
    </rPh>
    <rPh sb="203" eb="205">
      <t>リュウイ</t>
    </rPh>
    <phoneticPr fontId="19"/>
  </si>
  <si>
    <r>
      <rPr>
        <b/>
        <sz val="14"/>
        <color theme="1"/>
        <rFont val="ＭＳ Ｐゴシック"/>
        <family val="3"/>
        <charset val="128"/>
      </rPr>
      <t>Ａ</t>
    </r>
    <r>
      <rPr>
        <sz val="10"/>
        <color theme="1"/>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</si>
  <si>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Ｂ（高齢者の居住の安定確保に関する法律施行規則第38条第９号に規定する基準）の1(1)、2(1)、2(3)記載参照</t>
    <rPh sb="53" eb="55">
      <t>キサイ</t>
    </rPh>
    <rPh sb="55" eb="57">
      <t>サンショウ</t>
    </rPh>
    <phoneticPr fontId="19"/>
  </si>
  <si>
    <t>浴室の短辺は130㎝以上
（一戸建ての住宅以外の住宅の用途に供する建築物内の住宅の浴室にあっては、120㎝以上）</t>
    <phoneticPr fontId="19"/>
  </si>
  <si>
    <t>面積は２㎡以上
（一戸建ての住宅以外の住宅の用途に供する建築物内の住宅の浴室にあっては、1.8㎡以上）</t>
    <phoneticPr fontId="19"/>
  </si>
  <si>
    <r>
      <t>m</t>
    </r>
    <r>
      <rPr>
        <vertAlign val="superscript"/>
        <sz val="9"/>
        <color theme="1"/>
        <rFont val="ＭＳ Ｐゴシック"/>
        <family val="3"/>
        <charset val="128"/>
      </rPr>
      <t>2</t>
    </r>
    <phoneticPr fontId="19"/>
  </si>
  <si>
    <r>
      <rPr>
        <b/>
        <sz val="14"/>
        <color theme="1"/>
        <rFont val="ＭＳ Ｐゴシック"/>
        <family val="3"/>
        <charset val="128"/>
      </rPr>
      <t>Ｂ</t>
    </r>
    <r>
      <rPr>
        <sz val="10"/>
        <color theme="1"/>
        <rFont val="ＭＳ Ｐゴシック"/>
        <family val="3"/>
        <charset val="128"/>
      </rPr>
      <t>　【高齢者の居住の安定確保に関する法律施行規則第38条第９号に規定する基準】</t>
    </r>
    <phoneticPr fontId="19"/>
  </si>
  <si>
    <r>
      <t xml:space="preserve">(１)
段　差
</t>
    </r>
    <r>
      <rPr>
        <sz val="9"/>
        <color theme="1"/>
        <rFont val="ＭＳ Ｐゴシック"/>
        <family val="3"/>
        <charset val="128"/>
      </rPr>
      <t>※専用住戸
　　内部</t>
    </r>
    <r>
      <rPr>
        <sz val="10"/>
        <color theme="1"/>
        <rFont val="ＭＳ Ｐゴシック"/>
        <family val="3"/>
        <charset val="128"/>
      </rPr>
      <t xml:space="preserve">
</t>
    </r>
    <rPh sb="10" eb="12">
      <t>センヨウ</t>
    </rPh>
    <rPh sb="12" eb="14">
      <t>ジュウコ</t>
    </rPh>
    <rPh sb="17" eb="19">
      <t>ナイブ</t>
    </rPh>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</si>
  <si>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rPh sb="100" eb="103">
      <t>イカオナ</t>
    </rPh>
    <phoneticPr fontId="19"/>
  </si>
  <si>
    <r>
      <t xml:space="preserve">(２)
通路及び出入口の幅員
</t>
    </r>
    <r>
      <rPr>
        <sz val="9"/>
        <color theme="1"/>
        <rFont val="ＭＳ Ｐゴシック"/>
        <family val="3"/>
        <charset val="128"/>
      </rPr>
      <t>※専用住戸
　内部</t>
    </r>
    <r>
      <rPr>
        <sz val="10"/>
        <color theme="1"/>
        <rFont val="ＭＳ Ｐゴシック"/>
        <family val="3"/>
        <charset val="128"/>
      </rPr>
      <t xml:space="preserve">
</t>
    </r>
    <phoneticPr fontId="19"/>
  </si>
  <si>
    <r>
      <t xml:space="preserve">(３)
階　段
</t>
    </r>
    <r>
      <rPr>
        <sz val="9"/>
        <color theme="1"/>
        <rFont val="ＭＳ Ｐゴシック"/>
        <family val="3"/>
        <charset val="128"/>
      </rPr>
      <t xml:space="preserve">
※専用住戸
　内部</t>
    </r>
    <rPh sb="4" eb="5">
      <t>カイ</t>
    </rPh>
    <rPh sb="6" eb="7">
      <t>ダン</t>
    </rPh>
    <phoneticPr fontId="19"/>
  </si>
  <si>
    <r>
      <t xml:space="preserve">(４)
手すり
</t>
    </r>
    <r>
      <rPr>
        <sz val="9"/>
        <color theme="1"/>
        <rFont val="ＭＳ Ｐゴシック"/>
        <family val="3"/>
        <charset val="128"/>
      </rPr>
      <t xml:space="preserve">
※専用住戸
　内部</t>
    </r>
    <phoneticPr fontId="19"/>
  </si>
  <si>
    <r>
      <t xml:space="preserve">(４)
手すり
</t>
    </r>
    <r>
      <rPr>
        <sz val="9"/>
        <color theme="1"/>
        <rFont val="ＭＳ Ｐゴシック"/>
        <family val="3"/>
        <charset val="128"/>
      </rPr>
      <t xml:space="preserve">
※専用住戸
　内部</t>
    </r>
    <phoneticPr fontId="19"/>
  </si>
  <si>
    <r>
      <t>廊下及び階段</t>
    </r>
    <r>
      <rPr>
        <sz val="8"/>
        <color theme="1"/>
        <rFont val="ＭＳ Ｐゴシック"/>
        <family val="3"/>
        <charset val="128"/>
      </rPr>
      <t>（開放されている側に限る）</t>
    </r>
    <phoneticPr fontId="19"/>
  </si>
  <si>
    <r>
      <t>日常生活空間のうち、便所が特定寝室の存する階にあること。　　　</t>
    </r>
    <r>
      <rPr>
        <sz val="9"/>
        <color theme="1"/>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</si>
  <si>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r>
      <t xml:space="preserve">（６）
便所及び寝室
</t>
    </r>
    <r>
      <rPr>
        <sz val="9"/>
        <color theme="1"/>
        <rFont val="ＭＳ Ｐゴシック"/>
        <family val="3"/>
        <charset val="128"/>
      </rPr>
      <t xml:space="preserve">
※専用住戸
　内部</t>
    </r>
    <rPh sb="4" eb="6">
      <t>ベンジョ</t>
    </rPh>
    <rPh sb="6" eb="7">
      <t>オヨ</t>
    </rPh>
    <rPh sb="8" eb="10">
      <t>シンシツ</t>
    </rPh>
    <phoneticPr fontId="19"/>
  </si>
  <si>
    <r>
      <t>共同居住型賃貸住宅（シェアハウス）※において</t>
    </r>
    <r>
      <rPr>
        <b/>
        <sz val="10"/>
        <color theme="1"/>
        <rFont val="ＭＳ Ｐゴシック"/>
        <family val="3"/>
        <charset val="128"/>
      </rPr>
      <t>終身賃貸事業</t>
    </r>
    <r>
      <rPr>
        <sz val="10"/>
        <color theme="1"/>
        <rFont val="ＭＳ Ｐゴシック"/>
        <family val="3"/>
        <charset val="128"/>
      </rPr>
      <t xml:space="preserve">を行う場合は、以下の（４）についてもご回答ください。該当しない場合は回答は不要です。
</t>
    </r>
    <r>
      <rPr>
        <sz val="9"/>
        <color theme="1"/>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phoneticPr fontId="19"/>
  </si>
  <si>
    <r>
      <t>共同居住型賃貸住宅において終身建物賃貸借事業を行う場合　→　</t>
    </r>
    <r>
      <rPr>
        <b/>
        <sz val="9"/>
        <color theme="1"/>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</si>
  <si>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color theme="1"/>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</si>
  <si>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color theme="1"/>
        <rFont val="ＭＳ Ｐ明朝"/>
        <family val="1"/>
        <charset val="128"/>
      </rPr>
      <t>2</t>
    </r>
    <phoneticPr fontId="19"/>
  </si>
  <si>
    <t>Ｔ≧１９.５（Ｔ：踏面の寸法[cm]）</t>
    <phoneticPr fontId="19"/>
  </si>
  <si>
    <t>Ｒ÷Ｔ≦２２÷２１（Ｒ：けあげの寸法[cm]）</t>
    <phoneticPr fontId="19"/>
  </si>
  <si>
    <t>Ｔ≧２４（Ｔ：踏面の寸法[cm]）</t>
    <phoneticPr fontId="19"/>
  </si>
  <si>
    <t>５５≦Ｔ＋２Ｒ≦６５ （Ｒ：けあげの寸法[cm]）</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</si>
</sst>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7"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9"/>
      <color indexed="13"/>
      <name val="ＭＳ Ｐゴシック"/>
      <family val="3"/>
      <charset val="128"/>
    </font>
    <font>
      <sz val="10"/>
      <color indexed="10"/>
      <name val="ＭＳ Ｐゴシック"/>
      <family val="3"/>
      <charset val="128"/>
    </font>
    <font>
      <sz val="10"/>
      <color indexed="51"/>
      <name val="ＭＳ Ｐゴシック"/>
      <family val="3"/>
      <charset val="128"/>
    </font>
    <font>
      <sz val="8"/>
      <name val="ＭＳ Ｐ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12"/>
      <color theme="1"/>
      <name val="ＭＳ 明朝"/>
      <family val="1"/>
      <charset val="128"/>
    </font>
    <font>
      <sz val="11"/>
      <color theme="1"/>
      <name val="ＭＳ 明朝"/>
      <family val="1"/>
      <charset val="128"/>
    </font>
    <font>
      <sz val="9"/>
      <color theme="1"/>
      <name val="ＭＳ 明朝"/>
      <family val="1"/>
      <charset val="128"/>
    </font>
    <font>
      <sz val="9"/>
      <color theme="1"/>
      <name val="ＭＳ Ｐ明朝"/>
      <family val="1"/>
      <charset val="128"/>
    </font>
    <font>
      <sz val="16"/>
      <color theme="1"/>
      <name val="ＭＳ Ｐゴシック"/>
      <family val="3"/>
      <charset val="128"/>
    </font>
    <font>
      <sz val="14"/>
      <color theme="1"/>
      <name val="ＭＳ Ｐゴシック"/>
      <family val="3"/>
      <charset val="128"/>
    </font>
    <font>
      <sz val="8"/>
      <color theme="1"/>
      <name val="ＭＳ Ｐゴシック"/>
      <family val="3"/>
      <charset val="128"/>
    </font>
    <font>
      <sz val="16"/>
      <name val="ＭＳ Ｐゴシック"/>
      <family val="3"/>
      <charset val="128"/>
    </font>
    <font>
      <sz val="14"/>
      <name val="ＭＳ Ｐゴシック"/>
      <family val="3"/>
      <charset val="128"/>
    </font>
    <font>
      <b/>
      <sz val="10"/>
      <color theme="0"/>
      <name val="ＭＳ Ｐゴシック"/>
      <family val="3"/>
      <charset val="128"/>
    </font>
    <font>
      <b/>
      <sz val="10"/>
      <color indexed="9"/>
      <name val="ＭＳ Ｐゴシック"/>
      <family val="3"/>
      <charset val="128"/>
    </font>
    <font>
      <b/>
      <sz val="14"/>
      <color indexed="9"/>
      <name val="ＭＳ Ｐゴシック"/>
      <family val="3"/>
      <charset val="128"/>
    </font>
    <font>
      <b/>
      <sz val="9"/>
      <color theme="0"/>
      <name val="ＭＳ Ｐゴシック"/>
      <family val="3"/>
      <charset val="128"/>
    </font>
    <font>
      <sz val="12"/>
      <color theme="1"/>
      <name val="ＭＳ Ｐゴシック"/>
      <family val="3"/>
      <charset val="128"/>
    </font>
    <font>
      <b/>
      <sz val="12"/>
      <color theme="1"/>
      <name val="ＭＳ Ｐ明朝"/>
      <family val="1"/>
      <charset val="128"/>
    </font>
    <font>
      <sz val="16"/>
      <color theme="1"/>
      <name val="ＭＳ 明朝"/>
      <family val="1"/>
      <charset val="128"/>
    </font>
    <font>
      <b/>
      <sz val="14"/>
      <color theme="1"/>
      <name val="ＭＳ Ｐゴシック"/>
      <family val="3"/>
      <charset val="128"/>
    </font>
    <font>
      <vertAlign val="superscript"/>
      <sz val="9"/>
      <color theme="1"/>
      <name val="ＭＳ Ｐゴシック"/>
      <family val="3"/>
      <charset val="128"/>
    </font>
    <font>
      <b/>
      <sz val="10"/>
      <color theme="1"/>
      <name val="ＭＳ Ｐゴシック"/>
      <family val="3"/>
      <charset val="128"/>
    </font>
    <font>
      <b/>
      <sz val="9"/>
      <color theme="1"/>
      <name val="ＭＳ Ｐゴシック"/>
      <family val="3"/>
      <charset val="128"/>
    </font>
    <font>
      <sz val="10"/>
      <color theme="1"/>
      <name val="ＭＳ 明朝"/>
      <family val="1"/>
      <charset val="128"/>
    </font>
    <font>
      <sz val="10"/>
      <color theme="1"/>
      <name val="ＭＳ Ｐ明朝"/>
      <family val="1"/>
      <charset val="128"/>
    </font>
    <font>
      <vertAlign val="superscript"/>
      <sz val="10"/>
      <color theme="1"/>
      <name val="ＭＳ Ｐ明朝"/>
      <family val="1"/>
      <charset val="128"/>
    </font>
    <font>
      <sz val="8"/>
      <color theme="1"/>
      <name val="ＭＳ Ｐ明朝"/>
      <family val="1"/>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
      <patternFill patternType="solid">
        <fgColor rgb="FFCCFFFF"/>
        <bgColor indexed="64"/>
      </patternFill>
    </fill>
    <fill>
      <patternFill patternType="solid">
        <fgColor rgb="FFFFFF99"/>
        <bgColor indexed="64"/>
      </patternFill>
    </fill>
    <fill>
      <patternFill patternType="solid">
        <fgColor theme="0" tint="-0.14999847407452621"/>
        <bgColor indexed="64"/>
      </patternFill>
    </fill>
    <fill>
      <patternFill patternType="solid">
        <fgColor theme="3"/>
        <bgColor indexed="64"/>
      </patternFill>
    </fill>
    <fill>
      <patternFill patternType="solid">
        <fgColor theme="9"/>
        <bgColor indexed="64"/>
      </patternFill>
    </fill>
    <fill>
      <patternFill patternType="solid">
        <fgColor theme="9" tint="0.59999389629810485"/>
        <bgColor indexed="64"/>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medium">
        <color indexed="64"/>
      </bottom>
      <diagonal/>
    </border>
    <border>
      <left/>
      <right/>
      <top style="medium">
        <color indexed="64"/>
      </top>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diagonal/>
    </border>
    <border>
      <left/>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diagonal/>
    </border>
    <border>
      <left style="thin">
        <color indexed="64"/>
      </left>
      <right style="medium">
        <color indexed="64"/>
      </right>
      <top/>
      <bottom style="hair">
        <color indexed="64"/>
      </bottom>
      <diagonal/>
    </border>
    <border>
      <left style="medium">
        <color indexed="64"/>
      </left>
      <right/>
      <top/>
      <bottom style="medium">
        <color indexed="64"/>
      </bottom>
      <diagonal/>
    </border>
    <border>
      <left/>
      <right style="thin">
        <color indexed="64"/>
      </right>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hair">
        <color indexed="64"/>
      </bottom>
      <diagonal/>
    </border>
    <border>
      <left/>
      <right style="medium">
        <color indexed="64"/>
      </right>
      <top/>
      <bottom style="thin">
        <color indexed="64"/>
      </bottom>
      <diagonal/>
    </border>
    <border>
      <left style="thin">
        <color indexed="64"/>
      </left>
      <right/>
      <top style="medium">
        <color indexed="64"/>
      </top>
      <bottom style="hair">
        <color indexed="64"/>
      </bottom>
      <diagonal/>
    </border>
    <border>
      <left style="hair">
        <color indexed="64"/>
      </left>
      <right/>
      <top/>
      <bottom style="hair">
        <color indexed="64"/>
      </bottom>
      <diagonal/>
    </border>
    <border>
      <left/>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medium">
        <color indexed="64"/>
      </right>
      <top style="hair">
        <color indexed="64"/>
      </top>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39" fillId="0" borderId="0">
      <alignment vertical="center"/>
    </xf>
    <xf numFmtId="0" fontId="17" fillId="0" borderId="0">
      <alignment vertical="center"/>
    </xf>
    <xf numFmtId="0" fontId="18" fillId="4" borderId="0" applyNumberFormat="0" applyBorder="0" applyAlignment="0" applyProtection="0">
      <alignment vertical="center"/>
    </xf>
  </cellStyleXfs>
  <cellXfs count="1022">
    <xf numFmtId="0" fontId="0" fillId="0" borderId="0" xfId="0">
      <alignment vertical="center"/>
    </xf>
    <xf numFmtId="0" fontId="17" fillId="0" borderId="0" xfId="43">
      <alignment vertical="center"/>
    </xf>
    <xf numFmtId="0" fontId="20" fillId="0" borderId="0" xfId="43" applyFont="1" applyAlignment="1">
      <alignment horizontal="centerContinuous" vertical="center"/>
    </xf>
    <xf numFmtId="0" fontId="17" fillId="0" borderId="0" xfId="43" applyAlignment="1">
      <alignment horizontal="centerContinuous" vertical="center"/>
    </xf>
    <xf numFmtId="0" fontId="17" fillId="0" borderId="0" xfId="43" applyAlignment="1">
      <alignment horizontal="center" vertical="center"/>
    </xf>
    <xf numFmtId="0" fontId="21" fillId="0" borderId="10" xfId="43" applyFont="1" applyBorder="1">
      <alignment vertical="center"/>
    </xf>
    <xf numFmtId="0" fontId="22" fillId="0" borderId="10" xfId="43" applyFont="1" applyBorder="1">
      <alignment vertical="center"/>
    </xf>
    <xf numFmtId="0" fontId="17" fillId="0" borderId="10" xfId="43" applyBorder="1">
      <alignment vertical="center"/>
    </xf>
    <xf numFmtId="0" fontId="20" fillId="0" borderId="0" xfId="43" applyFont="1">
      <alignment vertical="center"/>
    </xf>
    <xf numFmtId="0" fontId="22" fillId="0" borderId="0" xfId="43" applyFont="1" applyAlignment="1">
      <alignment horizontal="right" vertical="center"/>
    </xf>
    <xf numFmtId="0" fontId="23" fillId="0" borderId="0" xfId="43" applyFont="1">
      <alignment vertical="center"/>
    </xf>
    <xf numFmtId="0" fontId="22" fillId="0" borderId="0" xfId="43" applyFont="1">
      <alignment vertical="center"/>
    </xf>
    <xf numFmtId="0" fontId="21" fillId="0" borderId="0" xfId="43" applyFont="1">
      <alignment vertical="center"/>
    </xf>
    <xf numFmtId="0" fontId="25" fillId="0" borderId="0" xfId="43" applyFont="1" applyAlignment="1">
      <alignment horizontal="center" wrapText="1"/>
    </xf>
    <xf numFmtId="0" fontId="17" fillId="0" borderId="12" xfId="43" applyBorder="1" applyAlignment="1">
      <alignment horizontal="center" vertical="center" wrapText="1"/>
    </xf>
    <xf numFmtId="0" fontId="26" fillId="0" borderId="0" xfId="43" applyFont="1" applyAlignment="1">
      <alignment horizontal="left" vertical="center"/>
    </xf>
    <xf numFmtId="0" fontId="17" fillId="0" borderId="16" xfId="43" applyBorder="1">
      <alignment vertical="center"/>
    </xf>
    <xf numFmtId="0" fontId="23" fillId="0" borderId="16" xfId="43" applyFont="1" applyBorder="1">
      <alignment vertical="center"/>
    </xf>
    <xf numFmtId="0" fontId="27" fillId="0" borderId="0" xfId="43" applyFont="1">
      <alignment vertical="center"/>
    </xf>
    <xf numFmtId="0" fontId="17" fillId="0" borderId="16" xfId="43" applyBorder="1" applyAlignment="1">
      <alignment vertical="center" shrinkToFit="1"/>
    </xf>
    <xf numFmtId="0" fontId="26" fillId="0" borderId="18" xfId="43" applyFont="1" applyBorder="1" applyAlignment="1">
      <alignment horizontal="left" vertical="center"/>
    </xf>
    <xf numFmtId="0" fontId="27" fillId="0" borderId="19" xfId="43" applyFont="1" applyBorder="1">
      <alignment vertical="center"/>
    </xf>
    <xf numFmtId="0" fontId="23" fillId="0" borderId="17" xfId="43" applyFont="1" applyBorder="1">
      <alignment vertical="center"/>
    </xf>
    <xf numFmtId="0" fontId="23" fillId="0" borderId="0" xfId="43" applyFont="1" applyAlignment="1">
      <alignment horizontal="right" vertical="center"/>
    </xf>
    <xf numFmtId="0" fontId="29" fillId="0" borderId="0" xfId="43" applyFont="1" applyAlignment="1">
      <alignment vertical="center" shrinkToFit="1"/>
    </xf>
    <xf numFmtId="0" fontId="29" fillId="26" borderId="0" xfId="43" applyFont="1" applyFill="1" applyAlignment="1">
      <alignment shrinkToFit="1"/>
    </xf>
    <xf numFmtId="0" fontId="29" fillId="0" borderId="0" xfId="43" applyFont="1">
      <alignment vertical="center"/>
    </xf>
    <xf numFmtId="177" fontId="29" fillId="0" borderId="0" xfId="43" applyNumberFormat="1" applyFont="1" applyAlignment="1">
      <alignment vertical="center" shrinkToFit="1"/>
    </xf>
    <xf numFmtId="0" fontId="29" fillId="0" borderId="20" xfId="43" applyFont="1" applyBorder="1" applyAlignment="1">
      <alignment horizontal="right" vertical="top" shrinkToFit="1"/>
    </xf>
    <xf numFmtId="0" fontId="29" fillId="0" borderId="21" xfId="43" applyFont="1" applyBorder="1">
      <alignment vertical="center"/>
    </xf>
    <xf numFmtId="177" fontId="29" fillId="0" borderId="22" xfId="43" applyNumberFormat="1" applyFont="1" applyBorder="1" applyAlignment="1">
      <alignment vertical="center" shrinkToFit="1"/>
    </xf>
    <xf numFmtId="177" fontId="29" fillId="0" borderId="23" xfId="43" applyNumberFormat="1" applyFont="1" applyBorder="1" applyAlignment="1">
      <alignment vertical="center" shrinkToFit="1"/>
    </xf>
    <xf numFmtId="177" fontId="30" fillId="0" borderId="20" xfId="43" applyNumberFormat="1" applyFont="1" applyBorder="1" applyAlignment="1">
      <alignment vertical="top" shrinkToFit="1"/>
    </xf>
    <xf numFmtId="177" fontId="29" fillId="0" borderId="24" xfId="43" applyNumberFormat="1" applyFont="1" applyBorder="1" applyAlignment="1">
      <alignment vertical="center" shrinkToFit="1"/>
    </xf>
    <xf numFmtId="177" fontId="17" fillId="0" borderId="0" xfId="43" applyNumberFormat="1" applyAlignment="1">
      <alignment shrinkToFit="1"/>
    </xf>
    <xf numFmtId="177" fontId="30" fillId="0" borderId="0" xfId="43" applyNumberFormat="1" applyFont="1" applyAlignment="1">
      <alignment vertical="top" shrinkToFit="1"/>
    </xf>
    <xf numFmtId="177" fontId="17" fillId="0" borderId="0" xfId="43" applyNumberFormat="1" applyAlignment="1">
      <alignment vertical="top" shrinkToFit="1"/>
    </xf>
    <xf numFmtId="177" fontId="17" fillId="0" borderId="0" xfId="43" applyNumberFormat="1" applyAlignment="1">
      <alignment vertical="center" shrinkToFit="1"/>
    </xf>
    <xf numFmtId="0" fontId="17" fillId="0" borderId="0" xfId="43" applyAlignment="1">
      <alignment vertical="center" shrinkToFit="1"/>
    </xf>
    <xf numFmtId="178" fontId="31" fillId="0" borderId="0" xfId="43" applyNumberFormat="1" applyFont="1" applyAlignment="1"/>
    <xf numFmtId="0" fontId="23" fillId="0" borderId="0" xfId="43" quotePrefix="1" applyFont="1" applyAlignment="1">
      <alignment horizontal="right" vertical="top"/>
    </xf>
    <xf numFmtId="0" fontId="23" fillId="0" borderId="16" xfId="43" applyFont="1" applyBorder="1" applyAlignment="1">
      <alignment vertical="center" shrinkToFit="1"/>
    </xf>
    <xf numFmtId="0" fontId="26" fillId="24" borderId="26" xfId="43" applyFont="1" applyFill="1" applyBorder="1" applyAlignment="1">
      <alignment horizontal="right" vertical="center" shrinkToFit="1"/>
    </xf>
    <xf numFmtId="0" fontId="26" fillId="24" borderId="0" xfId="43" applyFont="1" applyFill="1" applyAlignment="1">
      <alignment horizontal="right" vertical="center" shrinkToFit="1"/>
    </xf>
    <xf numFmtId="0" fontId="26" fillId="24" borderId="22" xfId="43" applyFont="1" applyFill="1" applyBorder="1" applyAlignment="1">
      <alignment horizontal="right" vertical="center" shrinkToFit="1"/>
    </xf>
    <xf numFmtId="179" fontId="23" fillId="0" borderId="16" xfId="43" applyNumberFormat="1" applyFont="1" applyBorder="1" applyAlignment="1">
      <alignment horizontal="left" vertical="center"/>
    </xf>
    <xf numFmtId="0" fontId="32" fillId="0" borderId="0" xfId="43" applyFont="1">
      <alignment vertical="center"/>
    </xf>
    <xf numFmtId="180" fontId="23" fillId="0" borderId="16" xfId="43" applyNumberFormat="1" applyFont="1" applyBorder="1" applyAlignment="1">
      <alignment horizontal="left" vertical="center"/>
    </xf>
    <xf numFmtId="0" fontId="33" fillId="0" borderId="0" xfId="43" applyFont="1" applyAlignment="1">
      <alignment horizontal="left" vertical="center" indent="1"/>
    </xf>
    <xf numFmtId="0" fontId="34" fillId="0" borderId="0" xfId="43" applyFont="1" applyAlignment="1">
      <alignment horizontal="center" vertical="center"/>
    </xf>
    <xf numFmtId="0" fontId="28" fillId="0" borderId="0" xfId="43" applyFont="1">
      <alignment vertical="center"/>
    </xf>
    <xf numFmtId="0" fontId="28" fillId="0" borderId="0" xfId="43" applyFont="1" applyAlignment="1">
      <alignment horizontal="center" vertical="center"/>
    </xf>
    <xf numFmtId="0" fontId="23" fillId="0" borderId="24" xfId="43" applyFont="1" applyBorder="1">
      <alignment vertical="center"/>
    </xf>
    <xf numFmtId="0" fontId="36" fillId="0" borderId="0" xfId="43" applyFont="1" applyAlignment="1">
      <alignment horizontal="left" vertical="center" wrapText="1"/>
    </xf>
    <xf numFmtId="0" fontId="39" fillId="0" borderId="0" xfId="42">
      <alignment vertical="center"/>
    </xf>
    <xf numFmtId="0" fontId="17" fillId="0" borderId="11" xfId="43" applyBorder="1" applyAlignment="1">
      <alignment horizontal="right" vertical="center"/>
    </xf>
    <xf numFmtId="0" fontId="37" fillId="0" borderId="11" xfId="43" applyFont="1" applyBorder="1" applyAlignment="1">
      <alignment horizontal="right" vertical="center"/>
    </xf>
    <xf numFmtId="0" fontId="35" fillId="0" borderId="0" xfId="42" applyFont="1">
      <alignment vertical="center"/>
    </xf>
    <xf numFmtId="0" fontId="17" fillId="0" borderId="16" xfId="43" applyBorder="1" applyAlignment="1">
      <alignment horizontal="left" vertical="center"/>
    </xf>
    <xf numFmtId="0" fontId="17" fillId="0" borderId="15" xfId="43" applyBorder="1">
      <alignment vertical="center"/>
    </xf>
    <xf numFmtId="0" fontId="23" fillId="0" borderId="15" xfId="43" applyFont="1" applyBorder="1">
      <alignment vertical="center"/>
    </xf>
    <xf numFmtId="0" fontId="17" fillId="0" borderId="22" xfId="43" applyBorder="1">
      <alignment vertical="center"/>
    </xf>
    <xf numFmtId="0" fontId="23" fillId="0" borderId="19" xfId="43" applyFont="1" applyBorder="1">
      <alignment vertical="center"/>
    </xf>
    <xf numFmtId="0" fontId="17" fillId="0" borderId="24" xfId="43" applyBorder="1">
      <alignment vertical="center"/>
    </xf>
    <xf numFmtId="0" fontId="40" fillId="29" borderId="11" xfId="43" applyFont="1" applyFill="1" applyBorder="1">
      <alignment vertical="center"/>
    </xf>
    <xf numFmtId="0" fontId="40" fillId="0" borderId="31" xfId="43" applyFont="1" applyBorder="1">
      <alignment vertical="center"/>
    </xf>
    <xf numFmtId="0" fontId="40" fillId="0" borderId="0" xfId="43" applyFont="1">
      <alignment vertical="center"/>
    </xf>
    <xf numFmtId="0" fontId="40" fillId="28" borderId="11" xfId="43" applyFont="1" applyFill="1" applyBorder="1">
      <alignment vertical="center"/>
    </xf>
    <xf numFmtId="0" fontId="41" fillId="0" borderId="22" xfId="43" applyFont="1" applyBorder="1" applyAlignment="1">
      <alignment horizontal="right" vertical="center"/>
    </xf>
    <xf numFmtId="0" fontId="41" fillId="0" borderId="22" xfId="43" applyFont="1" applyBorder="1">
      <alignment vertical="center"/>
    </xf>
    <xf numFmtId="0" fontId="41" fillId="0" borderId="34" xfId="43" applyFont="1" applyBorder="1" applyAlignment="1">
      <alignment horizontal="right" vertical="center"/>
    </xf>
    <xf numFmtId="0" fontId="41" fillId="0" borderId="0" xfId="43" applyFont="1" applyAlignment="1">
      <alignment horizontal="right" vertical="center" shrinkToFit="1"/>
    </xf>
    <xf numFmtId="0" fontId="40" fillId="0" borderId="39" xfId="43" applyFont="1" applyBorder="1">
      <alignment vertical="center"/>
    </xf>
    <xf numFmtId="0" fontId="40" fillId="0" borderId="33" xfId="43" applyFont="1" applyBorder="1">
      <alignment vertical="center"/>
    </xf>
    <xf numFmtId="177" fontId="30" fillId="0" borderId="32" xfId="43" applyNumberFormat="1" applyFont="1" applyBorder="1" applyAlignment="1">
      <alignment vertical="top" shrinkToFit="1"/>
    </xf>
    <xf numFmtId="0" fontId="29" fillId="0" borderId="41" xfId="43" applyFont="1" applyBorder="1">
      <alignment vertical="center"/>
    </xf>
    <xf numFmtId="0" fontId="29" fillId="0" borderId="32" xfId="43" applyFont="1" applyBorder="1" applyAlignment="1">
      <alignment vertical="center" shrinkToFit="1"/>
    </xf>
    <xf numFmtId="0" fontId="29" fillId="0" borderId="22" xfId="43" applyFont="1" applyBorder="1" applyAlignment="1">
      <alignment vertical="center" shrinkToFit="1"/>
    </xf>
    <xf numFmtId="0" fontId="29" fillId="26" borderId="24" xfId="43" applyFont="1" applyFill="1" applyBorder="1" applyAlignment="1">
      <alignment shrinkToFit="1"/>
    </xf>
    <xf numFmtId="0" fontId="41" fillId="30" borderId="24" xfId="43" applyFont="1" applyFill="1" applyBorder="1" applyAlignment="1">
      <alignment horizontal="left" vertical="center"/>
    </xf>
    <xf numFmtId="0" fontId="41" fillId="24" borderId="33" xfId="43" applyFont="1" applyFill="1" applyBorder="1" applyAlignment="1">
      <alignment horizontal="right" vertical="center"/>
    </xf>
    <xf numFmtId="0" fontId="41" fillId="0" borderId="10" xfId="43" applyFont="1" applyBorder="1">
      <alignment vertical="center"/>
    </xf>
    <xf numFmtId="0" fontId="40" fillId="0" borderId="47" xfId="43" applyFont="1" applyBorder="1">
      <alignment vertical="center"/>
    </xf>
    <xf numFmtId="0" fontId="41" fillId="24" borderId="51" xfId="43" applyFont="1" applyFill="1" applyBorder="1" applyAlignment="1">
      <alignment horizontal="right" vertical="center"/>
    </xf>
    <xf numFmtId="0" fontId="26" fillId="0" borderId="63" xfId="43" applyFont="1" applyBorder="1" applyAlignment="1">
      <alignment horizontal="right" vertical="center" shrinkToFit="1"/>
    </xf>
    <xf numFmtId="0" fontId="41" fillId="31" borderId="0" xfId="43" applyFont="1" applyFill="1" applyAlignment="1">
      <alignment horizontal="right" vertical="center" shrinkToFit="1"/>
    </xf>
    <xf numFmtId="0" fontId="41" fillId="24" borderId="0" xfId="43" applyFont="1" applyFill="1" applyAlignment="1">
      <alignment horizontal="right" vertical="center" shrinkToFit="1"/>
    </xf>
    <xf numFmtId="0" fontId="41" fillId="24" borderId="24" xfId="43" applyFont="1" applyFill="1" applyBorder="1" applyAlignment="1">
      <alignment horizontal="right" vertical="center"/>
    </xf>
    <xf numFmtId="0" fontId="41" fillId="24" borderId="10" xfId="43" applyFont="1" applyFill="1" applyBorder="1" applyAlignment="1">
      <alignment horizontal="right" vertical="center"/>
    </xf>
    <xf numFmtId="0" fontId="41" fillId="24" borderId="34" xfId="43" applyFont="1" applyFill="1" applyBorder="1" applyAlignment="1">
      <alignment horizontal="right" vertical="center"/>
    </xf>
    <xf numFmtId="0" fontId="41" fillId="0" borderId="32" xfId="43" applyFont="1" applyBorder="1">
      <alignment vertical="center"/>
    </xf>
    <xf numFmtId="0" fontId="41" fillId="31" borderId="68" xfId="43" applyFont="1" applyFill="1" applyBorder="1" applyAlignment="1">
      <alignment horizontal="right" vertical="center"/>
    </xf>
    <xf numFmtId="0" fontId="42" fillId="0" borderId="47" xfId="0" applyFont="1" applyBorder="1">
      <alignment vertical="center"/>
    </xf>
    <xf numFmtId="0" fontId="42" fillId="0" borderId="46" xfId="0" applyFont="1" applyBorder="1">
      <alignment vertical="center"/>
    </xf>
    <xf numFmtId="0" fontId="41" fillId="24" borderId="15" xfId="43" applyFont="1" applyFill="1" applyBorder="1" applyAlignment="1">
      <alignment horizontal="right" vertical="center"/>
    </xf>
    <xf numFmtId="0" fontId="41" fillId="24" borderId="15" xfId="43" applyFont="1" applyFill="1" applyBorder="1" applyAlignment="1">
      <alignment horizontal="center" vertical="center"/>
    </xf>
    <xf numFmtId="0" fontId="41" fillId="24" borderId="15" xfId="43" applyFont="1" applyFill="1" applyBorder="1" applyAlignment="1">
      <alignment horizontal="center" vertical="center" wrapText="1"/>
    </xf>
    <xf numFmtId="0" fontId="41" fillId="30" borderId="15" xfId="43" applyFont="1" applyFill="1" applyBorder="1" applyAlignment="1">
      <alignment vertical="center" wrapText="1"/>
    </xf>
    <xf numFmtId="0" fontId="41" fillId="0" borderId="0" xfId="43" applyFont="1" applyAlignment="1">
      <alignment vertical="center" wrapText="1"/>
    </xf>
    <xf numFmtId="0" fontId="41" fillId="0" borderId="58" xfId="43" applyFont="1" applyBorder="1" applyAlignment="1">
      <alignment horizontal="right" vertical="center" wrapText="1"/>
    </xf>
    <xf numFmtId="0" fontId="41" fillId="0" borderId="34" xfId="43" applyFont="1" applyBorder="1" applyAlignment="1">
      <alignment vertical="center" wrapText="1"/>
    </xf>
    <xf numFmtId="0" fontId="41" fillId="31" borderId="34" xfId="43" applyFont="1" applyFill="1" applyBorder="1" applyAlignment="1">
      <alignment horizontal="center" vertical="center" wrapText="1"/>
    </xf>
    <xf numFmtId="0" fontId="41" fillId="24" borderId="0" xfId="0" applyFont="1" applyFill="1" applyAlignment="1">
      <alignment horizontal="left" vertical="center"/>
    </xf>
    <xf numFmtId="0" fontId="41" fillId="0" borderId="33" xfId="43" applyFont="1" applyBorder="1" applyAlignment="1">
      <alignment horizontal="right" vertical="center"/>
    </xf>
    <xf numFmtId="0" fontId="41" fillId="0" borderId="62" xfId="43" applyFont="1" applyBorder="1" applyAlignment="1">
      <alignment horizontal="left" vertical="center"/>
    </xf>
    <xf numFmtId="0" fontId="41" fillId="0" borderId="23" xfId="43" applyFont="1" applyBorder="1">
      <alignment vertical="center"/>
    </xf>
    <xf numFmtId="0" fontId="41" fillId="24" borderId="20" xfId="43" applyFont="1" applyFill="1" applyBorder="1" applyAlignment="1">
      <alignment horizontal="right" vertical="center"/>
    </xf>
    <xf numFmtId="0" fontId="42" fillId="0" borderId="0" xfId="0" applyFont="1">
      <alignment vertical="center"/>
    </xf>
    <xf numFmtId="0" fontId="41" fillId="0" borderId="57" xfId="43" applyFont="1" applyBorder="1">
      <alignment vertical="center"/>
    </xf>
    <xf numFmtId="0" fontId="41" fillId="0" borderId="25" xfId="43" applyFont="1" applyBorder="1">
      <alignment vertical="center"/>
    </xf>
    <xf numFmtId="0" fontId="41" fillId="31" borderId="26" xfId="43" applyFont="1" applyFill="1" applyBorder="1" applyAlignment="1">
      <alignment horizontal="right" vertical="center"/>
    </xf>
    <xf numFmtId="0" fontId="41" fillId="0" borderId="26" xfId="43" applyFont="1" applyBorder="1" applyAlignment="1">
      <alignment horizontal="right" vertical="center"/>
    </xf>
    <xf numFmtId="0" fontId="41" fillId="24" borderId="57" xfId="43" applyFont="1" applyFill="1" applyBorder="1" applyAlignment="1">
      <alignment horizontal="right" vertical="center"/>
    </xf>
    <xf numFmtId="0" fontId="41" fillId="31" borderId="62" xfId="43" applyFont="1" applyFill="1" applyBorder="1" applyAlignment="1">
      <alignment horizontal="right" vertical="center"/>
    </xf>
    <xf numFmtId="0" fontId="41" fillId="30" borderId="33" xfId="43" applyFont="1" applyFill="1" applyBorder="1" applyAlignment="1">
      <alignment horizontal="right" vertical="center"/>
    </xf>
    <xf numFmtId="0" fontId="41" fillId="31" borderId="24" xfId="43" applyFont="1" applyFill="1" applyBorder="1" applyAlignment="1">
      <alignment horizontal="right" vertical="center"/>
    </xf>
    <xf numFmtId="0" fontId="41" fillId="31" borderId="67" xfId="43" applyFont="1" applyFill="1" applyBorder="1" applyAlignment="1">
      <alignment horizontal="right" vertical="center"/>
    </xf>
    <xf numFmtId="0" fontId="41" fillId="0" borderId="52" xfId="43" applyFont="1" applyBorder="1">
      <alignment vertical="center"/>
    </xf>
    <xf numFmtId="0" fontId="41" fillId="0" borderId="23" xfId="43" applyFont="1" applyBorder="1" applyAlignment="1">
      <alignment horizontal="left" vertical="center"/>
    </xf>
    <xf numFmtId="0" fontId="41" fillId="24" borderId="58" xfId="43" applyFont="1" applyFill="1" applyBorder="1" applyAlignment="1">
      <alignment horizontal="right" vertical="center"/>
    </xf>
    <xf numFmtId="0" fontId="41" fillId="31" borderId="66" xfId="43" applyFont="1" applyFill="1" applyBorder="1" applyAlignment="1">
      <alignment horizontal="right" vertical="center"/>
    </xf>
    <xf numFmtId="0" fontId="41" fillId="0" borderId="65" xfId="43" applyFont="1" applyBorder="1">
      <alignment vertical="center"/>
    </xf>
    <xf numFmtId="0" fontId="41" fillId="0" borderId="31" xfId="43" applyFont="1" applyBorder="1" applyAlignment="1">
      <alignment horizontal="right" vertical="center"/>
    </xf>
    <xf numFmtId="0" fontId="41" fillId="0" borderId="62" xfId="43" applyFont="1" applyBorder="1" applyAlignment="1">
      <alignment horizontal="right" vertical="center"/>
    </xf>
    <xf numFmtId="0" fontId="42" fillId="0" borderId="55" xfId="0" applyFont="1" applyBorder="1">
      <alignment vertical="center"/>
    </xf>
    <xf numFmtId="0" fontId="42" fillId="0" borderId="65" xfId="0" applyFont="1" applyBorder="1">
      <alignment vertical="center"/>
    </xf>
    <xf numFmtId="0" fontId="41" fillId="0" borderId="0" xfId="43" applyFont="1" applyAlignment="1">
      <alignment horizontal="left" vertical="center"/>
    </xf>
    <xf numFmtId="0" fontId="41" fillId="0" borderId="64" xfId="43" applyFont="1" applyBorder="1">
      <alignment vertical="center"/>
    </xf>
    <xf numFmtId="0" fontId="41" fillId="0" borderId="55" xfId="43" applyFont="1" applyBorder="1">
      <alignment vertical="center"/>
    </xf>
    <xf numFmtId="0" fontId="41" fillId="0" borderId="17" xfId="43" applyFont="1" applyBorder="1">
      <alignment vertical="center"/>
    </xf>
    <xf numFmtId="0" fontId="41" fillId="0" borderId="0" xfId="43" applyFont="1">
      <alignment vertical="center"/>
    </xf>
    <xf numFmtId="0" fontId="41" fillId="0" borderId="15" xfId="43" applyFont="1" applyBorder="1">
      <alignment vertical="center"/>
    </xf>
    <xf numFmtId="0" fontId="41" fillId="0" borderId="0" xfId="0" applyFont="1" applyAlignment="1">
      <alignment horizontal="left" vertical="center"/>
    </xf>
    <xf numFmtId="0" fontId="41" fillId="0" borderId="10" xfId="43" applyFont="1" applyBorder="1" applyAlignment="1">
      <alignment horizontal="left" vertical="center"/>
    </xf>
    <xf numFmtId="0" fontId="41" fillId="0" borderId="54" xfId="43" applyFont="1" applyBorder="1" applyAlignment="1">
      <alignment horizontal="left" vertical="center"/>
    </xf>
    <xf numFmtId="0" fontId="41" fillId="0" borderId="58" xfId="43" applyFont="1" applyBorder="1">
      <alignment vertical="center"/>
    </xf>
    <xf numFmtId="0" fontId="41" fillId="0" borderId="34" xfId="43" applyFont="1" applyBorder="1">
      <alignment vertical="center"/>
    </xf>
    <xf numFmtId="0" fontId="41" fillId="0" borderId="17" xfId="43" applyFont="1" applyBorder="1" applyAlignment="1">
      <alignment horizontal="left" vertical="center"/>
    </xf>
    <xf numFmtId="0" fontId="41" fillId="0" borderId="24" xfId="43" applyFont="1" applyBorder="1" applyAlignment="1">
      <alignment horizontal="left" vertical="center"/>
    </xf>
    <xf numFmtId="0" fontId="41" fillId="0" borderId="27" xfId="43" applyFont="1" applyBorder="1" applyAlignment="1">
      <alignment horizontal="left" vertical="center"/>
    </xf>
    <xf numFmtId="0" fontId="41" fillId="0" borderId="24" xfId="43" applyFont="1" applyBorder="1" applyAlignment="1">
      <alignment horizontal="right" vertical="center"/>
    </xf>
    <xf numFmtId="0" fontId="41" fillId="0" borderId="34" xfId="43" applyFont="1" applyBorder="1" applyAlignment="1">
      <alignment horizontal="left" vertical="center"/>
    </xf>
    <xf numFmtId="0" fontId="41" fillId="0" borderId="24" xfId="43" applyFont="1" applyBorder="1">
      <alignment vertical="center"/>
    </xf>
    <xf numFmtId="0" fontId="41" fillId="0" borderId="0" xfId="43" applyFont="1" applyAlignment="1">
      <alignment horizontal="right" vertical="center"/>
    </xf>
    <xf numFmtId="0" fontId="41" fillId="0" borderId="26" xfId="43" applyFont="1" applyBorder="1" applyAlignment="1">
      <alignment horizontal="left" vertical="center"/>
    </xf>
    <xf numFmtId="0" fontId="41" fillId="0" borderId="26" xfId="43" applyFont="1" applyBorder="1">
      <alignment vertical="center"/>
    </xf>
    <xf numFmtId="0" fontId="41" fillId="0" borderId="55" xfId="43" applyFont="1" applyBorder="1" applyAlignment="1">
      <alignment horizontal="left" vertical="center"/>
    </xf>
    <xf numFmtId="0" fontId="41" fillId="0" borderId="65" xfId="43" applyFont="1" applyBorder="1" applyAlignment="1">
      <alignment horizontal="left" vertical="center"/>
    </xf>
    <xf numFmtId="0" fontId="41" fillId="0" borderId="15" xfId="43" applyFont="1" applyBorder="1" applyAlignment="1">
      <alignment horizontal="right" vertical="center"/>
    </xf>
    <xf numFmtId="0" fontId="41" fillId="0" borderId="17" xfId="43" applyFont="1" applyBorder="1" applyAlignment="1">
      <alignment horizontal="right" vertical="center"/>
    </xf>
    <xf numFmtId="0" fontId="41" fillId="0" borderId="53" xfId="43" applyFont="1" applyBorder="1" applyAlignment="1">
      <alignment horizontal="left" vertical="center"/>
    </xf>
    <xf numFmtId="0" fontId="41" fillId="24" borderId="55" xfId="43" applyFont="1" applyFill="1" applyBorder="1" applyAlignment="1">
      <alignment horizontal="right" vertical="center"/>
    </xf>
    <xf numFmtId="0" fontId="41" fillId="0" borderId="0" xfId="0" applyFont="1" applyAlignment="1">
      <alignment horizontal="right" vertical="center"/>
    </xf>
    <xf numFmtId="0" fontId="41" fillId="31" borderId="55" xfId="43" applyFont="1" applyFill="1" applyBorder="1" applyAlignment="1">
      <alignment horizontal="right" vertical="center"/>
    </xf>
    <xf numFmtId="0" fontId="41" fillId="0" borderId="0" xfId="0" applyFont="1">
      <alignment vertical="center"/>
    </xf>
    <xf numFmtId="0" fontId="41" fillId="30" borderId="47" xfId="43" applyFont="1" applyFill="1" applyBorder="1" applyAlignment="1">
      <alignment horizontal="left" vertical="center"/>
    </xf>
    <xf numFmtId="0" fontId="41" fillId="30" borderId="46" xfId="43" applyFont="1" applyFill="1" applyBorder="1" applyAlignment="1">
      <alignment horizontal="left" vertical="center"/>
    </xf>
    <xf numFmtId="0" fontId="41" fillId="24" borderId="0" xfId="43" applyFont="1" applyFill="1" applyAlignment="1">
      <alignment horizontal="right" vertical="center"/>
    </xf>
    <xf numFmtId="0" fontId="41" fillId="0" borderId="22" xfId="0" applyFont="1" applyBorder="1">
      <alignment vertical="center"/>
    </xf>
    <xf numFmtId="0" fontId="41" fillId="24" borderId="26" xfId="43" applyFont="1" applyFill="1" applyBorder="1" applyAlignment="1">
      <alignment horizontal="right" vertical="center"/>
    </xf>
    <xf numFmtId="0" fontId="41" fillId="24" borderId="62" xfId="43" applyFont="1" applyFill="1" applyBorder="1" applyAlignment="1">
      <alignment horizontal="right" vertical="center"/>
    </xf>
    <xf numFmtId="0" fontId="41" fillId="0" borderId="22" xfId="43" applyFont="1" applyBorder="1" applyAlignment="1">
      <alignment horizontal="left" vertical="center"/>
    </xf>
    <xf numFmtId="0" fontId="41" fillId="31" borderId="34" xfId="43" applyFont="1" applyFill="1" applyBorder="1" applyAlignment="1">
      <alignment horizontal="right" vertical="center"/>
    </xf>
    <xf numFmtId="0" fontId="41" fillId="0" borderId="20" xfId="43" applyFont="1" applyBorder="1" applyAlignment="1">
      <alignment horizontal="left" vertical="center"/>
    </xf>
    <xf numFmtId="0" fontId="41" fillId="24" borderId="22" xfId="43" applyFont="1" applyFill="1" applyBorder="1" applyAlignment="1">
      <alignment horizontal="right" vertical="center"/>
    </xf>
    <xf numFmtId="0" fontId="41" fillId="31" borderId="22" xfId="43" applyFont="1" applyFill="1" applyBorder="1" applyAlignment="1">
      <alignment horizontal="right" vertical="center"/>
    </xf>
    <xf numFmtId="0" fontId="41" fillId="0" borderId="52" xfId="43" applyFont="1" applyBorder="1" applyAlignment="1">
      <alignment horizontal="left" vertical="center"/>
    </xf>
    <xf numFmtId="0" fontId="41" fillId="0" borderId="64" xfId="43" applyFont="1" applyBorder="1" applyAlignment="1">
      <alignment horizontal="right" vertical="center"/>
    </xf>
    <xf numFmtId="0" fontId="41" fillId="0" borderId="55" xfId="43" applyFont="1" applyBorder="1" applyAlignment="1">
      <alignment horizontal="right" vertical="center"/>
    </xf>
    <xf numFmtId="0" fontId="41" fillId="0" borderId="33" xfId="43" applyFont="1" applyBorder="1" applyAlignment="1">
      <alignment horizontal="left" vertical="center"/>
    </xf>
    <xf numFmtId="0" fontId="40" fillId="0" borderId="0" xfId="43" applyFont="1" applyAlignment="1">
      <alignment horizontal="centerContinuous" vertical="center"/>
    </xf>
    <xf numFmtId="0" fontId="41" fillId="29" borderId="13" xfId="43" applyFont="1" applyFill="1" applyBorder="1">
      <alignment vertical="center"/>
    </xf>
    <xf numFmtId="0" fontId="42" fillId="0" borderId="34" xfId="0" applyFont="1" applyBorder="1">
      <alignment vertical="center"/>
    </xf>
    <xf numFmtId="0" fontId="42" fillId="0" borderId="52" xfId="0" applyFont="1" applyBorder="1">
      <alignment vertical="center"/>
    </xf>
    <xf numFmtId="0" fontId="42" fillId="0" borderId="10" xfId="0" applyFont="1" applyBorder="1">
      <alignment vertical="center"/>
    </xf>
    <xf numFmtId="0" fontId="42" fillId="0" borderId="54" xfId="0" applyFont="1" applyBorder="1">
      <alignment vertical="center"/>
    </xf>
    <xf numFmtId="0" fontId="41" fillId="28" borderId="13" xfId="43" applyFont="1" applyFill="1" applyBorder="1">
      <alignment vertical="center"/>
    </xf>
    <xf numFmtId="0" fontId="41" fillId="25" borderId="13" xfId="43" applyFont="1" applyFill="1" applyBorder="1">
      <alignment vertical="center"/>
    </xf>
    <xf numFmtId="0" fontId="41" fillId="24" borderId="59" xfId="43" applyFont="1" applyFill="1" applyBorder="1" applyAlignment="1">
      <alignment horizontal="right" vertical="center"/>
    </xf>
    <xf numFmtId="0" fontId="41" fillId="0" borderId="67" xfId="43" applyFont="1" applyBorder="1" applyAlignment="1">
      <alignment horizontal="left" vertical="center"/>
    </xf>
    <xf numFmtId="0" fontId="41" fillId="0" borderId="59" xfId="43" applyFont="1" applyBorder="1" applyAlignment="1">
      <alignment horizontal="left" vertical="center"/>
    </xf>
    <xf numFmtId="0" fontId="41" fillId="0" borderId="60" xfId="43" applyFont="1" applyBorder="1" applyAlignment="1">
      <alignment horizontal="left" vertical="center"/>
    </xf>
    <xf numFmtId="0" fontId="41" fillId="0" borderId="10" xfId="43" applyFont="1" applyBorder="1" applyAlignment="1">
      <alignment horizontal="right" vertical="center"/>
    </xf>
    <xf numFmtId="0" fontId="41" fillId="0" borderId="31" xfId="43" applyFont="1" applyBorder="1" applyAlignment="1">
      <alignment horizontal="left" vertical="center"/>
    </xf>
    <xf numFmtId="0" fontId="41" fillId="25" borderId="13" xfId="43" applyFont="1" applyFill="1" applyBorder="1" applyAlignment="1">
      <alignment horizontal="left" vertical="center"/>
    </xf>
    <xf numFmtId="0" fontId="41" fillId="0" borderId="66" xfId="43" applyFont="1" applyBorder="1" applyAlignment="1">
      <alignment horizontal="right" vertical="center"/>
    </xf>
    <xf numFmtId="0" fontId="41" fillId="24" borderId="69" xfId="43" applyFont="1" applyFill="1" applyBorder="1" applyAlignment="1">
      <alignment horizontal="right" vertical="center"/>
    </xf>
    <xf numFmtId="0" fontId="41" fillId="0" borderId="51" xfId="43" applyFont="1" applyBorder="1" applyAlignment="1">
      <alignment horizontal="right" vertical="center"/>
    </xf>
    <xf numFmtId="0" fontId="43" fillId="0" borderId="0" xfId="43" applyFont="1">
      <alignment vertical="center"/>
    </xf>
    <xf numFmtId="0" fontId="44" fillId="0" borderId="28" xfId="43" applyFont="1" applyBorder="1" applyAlignment="1">
      <alignment horizontal="left" vertical="center"/>
    </xf>
    <xf numFmtId="0" fontId="40" fillId="0" borderId="12" xfId="43" applyFont="1" applyBorder="1" applyAlignment="1">
      <alignment horizontal="center" vertical="center" wrapText="1"/>
    </xf>
    <xf numFmtId="0" fontId="41" fillId="29" borderId="14" xfId="43" applyFont="1" applyFill="1" applyBorder="1">
      <alignment vertical="center"/>
    </xf>
    <xf numFmtId="0" fontId="41" fillId="0" borderId="20" xfId="43" applyFont="1" applyBorder="1">
      <alignment vertical="center"/>
    </xf>
    <xf numFmtId="0" fontId="40" fillId="0" borderId="30" xfId="43" applyFont="1" applyBorder="1" applyAlignment="1">
      <alignment vertical="center" wrapText="1"/>
    </xf>
    <xf numFmtId="0" fontId="40" fillId="0" borderId="40" xfId="43" applyFont="1" applyBorder="1" applyAlignment="1">
      <alignment horizontal="center" vertical="center" wrapText="1"/>
    </xf>
    <xf numFmtId="0" fontId="41" fillId="0" borderId="17" xfId="0" applyFont="1" applyBorder="1">
      <alignment vertical="center"/>
    </xf>
    <xf numFmtId="0" fontId="40" fillId="0" borderId="40" xfId="43" applyFont="1" applyBorder="1" applyAlignment="1">
      <alignment horizontal="center" vertical="center"/>
    </xf>
    <xf numFmtId="0" fontId="41" fillId="0" borderId="48" xfId="43" applyFont="1" applyBorder="1" applyAlignment="1">
      <alignment vertical="center" wrapText="1"/>
    </xf>
    <xf numFmtId="0" fontId="41" fillId="0" borderId="47" xfId="43" applyFont="1" applyBorder="1">
      <alignment vertical="center"/>
    </xf>
    <xf numFmtId="0" fontId="41" fillId="0" borderId="27" xfId="43" applyFont="1" applyBorder="1">
      <alignment vertical="center"/>
    </xf>
    <xf numFmtId="0" fontId="40" fillId="0" borderId="39" xfId="43" applyFont="1" applyBorder="1" applyAlignment="1">
      <alignment horizontal="center" vertical="center"/>
    </xf>
    <xf numFmtId="0" fontId="41" fillId="0" borderId="55" xfId="43" applyFont="1" applyBorder="1" applyAlignment="1">
      <alignment horizontal="center" vertical="center"/>
    </xf>
    <xf numFmtId="0" fontId="41" fillId="0" borderId="0" xfId="43" applyFont="1" applyAlignment="1">
      <alignment horizontal="center" vertical="center"/>
    </xf>
    <xf numFmtId="0" fontId="40" fillId="0" borderId="42" xfId="43" applyFont="1" applyBorder="1" applyAlignment="1">
      <alignment horizontal="center" vertical="center" wrapText="1"/>
    </xf>
    <xf numFmtId="0" fontId="41" fillId="28" borderId="14" xfId="43" applyFont="1" applyFill="1" applyBorder="1">
      <alignment vertical="center"/>
    </xf>
    <xf numFmtId="0" fontId="41" fillId="25" borderId="14" xfId="43" applyFont="1" applyFill="1" applyBorder="1">
      <alignment vertical="center"/>
    </xf>
    <xf numFmtId="0" fontId="45" fillId="0" borderId="70" xfId="43" applyFont="1" applyBorder="1" applyAlignment="1">
      <alignment vertical="center" wrapText="1"/>
    </xf>
    <xf numFmtId="0" fontId="45" fillId="0" borderId="44" xfId="43" applyFont="1" applyBorder="1" applyAlignment="1">
      <alignment vertical="center" wrapText="1"/>
    </xf>
    <xf numFmtId="0" fontId="41" fillId="0" borderId="61" xfId="43" applyFont="1" applyBorder="1">
      <alignment vertical="center"/>
    </xf>
    <xf numFmtId="0" fontId="41" fillId="0" borderId="59" xfId="43" applyFont="1" applyBorder="1">
      <alignment vertical="center"/>
    </xf>
    <xf numFmtId="0" fontId="45" fillId="0" borderId="43" xfId="43" applyFont="1" applyBorder="1" applyAlignment="1">
      <alignment vertical="center" wrapText="1"/>
    </xf>
    <xf numFmtId="0" fontId="45" fillId="0" borderId="50" xfId="43" applyFont="1" applyBorder="1" applyAlignment="1">
      <alignment vertical="center" wrapText="1"/>
    </xf>
    <xf numFmtId="0" fontId="41" fillId="0" borderId="61" xfId="43" applyFont="1" applyBorder="1" applyAlignment="1"/>
    <xf numFmtId="0" fontId="41" fillId="0" borderId="17" xfId="0" applyFont="1" applyBorder="1" applyAlignment="1">
      <alignment horizontal="left" vertical="center"/>
    </xf>
    <xf numFmtId="0" fontId="41" fillId="0" borderId="32" xfId="0" applyFont="1" applyBorder="1">
      <alignment vertical="center"/>
    </xf>
    <xf numFmtId="0" fontId="41" fillId="0" borderId="23" xfId="0" applyFont="1" applyBorder="1" applyAlignment="1">
      <alignment horizontal="left" vertical="center"/>
    </xf>
    <xf numFmtId="0" fontId="45" fillId="0" borderId="71" xfId="43" applyFont="1" applyBorder="1" applyAlignment="1">
      <alignment vertical="center" wrapText="1"/>
    </xf>
    <xf numFmtId="0" fontId="41" fillId="0" borderId="60" xfId="43" applyFont="1" applyBorder="1">
      <alignment vertical="center"/>
    </xf>
    <xf numFmtId="0" fontId="42" fillId="0" borderId="20" xfId="0" applyFont="1" applyBorder="1">
      <alignment vertical="center"/>
    </xf>
    <xf numFmtId="0" fontId="42" fillId="0" borderId="24" xfId="0" applyFont="1" applyBorder="1">
      <alignment vertical="center"/>
    </xf>
    <xf numFmtId="0" fontId="42" fillId="0" borderId="15" xfId="0" applyFont="1" applyBorder="1">
      <alignment vertical="center"/>
    </xf>
    <xf numFmtId="0" fontId="41" fillId="25" borderId="13" xfId="43" applyFont="1" applyFill="1" applyBorder="1" applyAlignment="1">
      <alignment horizontal="center" vertical="center"/>
    </xf>
    <xf numFmtId="0" fontId="41" fillId="25" borderId="14" xfId="43" applyFont="1" applyFill="1" applyBorder="1" applyAlignment="1">
      <alignment horizontal="center" vertical="center"/>
    </xf>
    <xf numFmtId="0" fontId="41" fillId="30" borderId="20" xfId="43" applyFont="1" applyFill="1" applyBorder="1" applyAlignment="1">
      <alignment horizontal="right" vertical="center"/>
    </xf>
    <xf numFmtId="0" fontId="41" fillId="30" borderId="15" xfId="43" applyFont="1" applyFill="1" applyBorder="1" applyAlignment="1">
      <alignment horizontal="right" vertical="center"/>
    </xf>
    <xf numFmtId="0" fontId="41" fillId="0" borderId="69" xfId="43" applyFont="1" applyBorder="1" applyAlignment="1">
      <alignment horizontal="left" vertical="center"/>
    </xf>
    <xf numFmtId="0" fontId="41" fillId="0" borderId="72" xfId="43" applyFont="1" applyBorder="1" applyAlignment="1">
      <alignment horizontal="left" vertical="center"/>
    </xf>
    <xf numFmtId="0" fontId="45" fillId="0" borderId="73" xfId="43" applyFont="1" applyBorder="1" applyAlignment="1">
      <alignment vertical="center" wrapText="1"/>
    </xf>
    <xf numFmtId="0" fontId="42" fillId="0" borderId="57" xfId="0" applyFont="1" applyBorder="1">
      <alignment vertical="center"/>
    </xf>
    <xf numFmtId="0" fontId="42" fillId="0" borderId="26" xfId="0" applyFont="1" applyBorder="1">
      <alignment vertical="center"/>
    </xf>
    <xf numFmtId="0" fontId="41" fillId="0" borderId="54" xfId="43" applyFont="1" applyBorder="1">
      <alignment vertical="center"/>
    </xf>
    <xf numFmtId="0" fontId="45" fillId="0" borderId="42" xfId="43" applyFont="1" applyBorder="1" applyAlignment="1">
      <alignment vertical="center" wrapText="1"/>
    </xf>
    <xf numFmtId="0" fontId="17" fillId="0" borderId="17" xfId="43" applyBorder="1" applyAlignment="1">
      <alignment vertical="center" wrapText="1"/>
    </xf>
    <xf numFmtId="0" fontId="38" fillId="0" borderId="0" xfId="43" applyFont="1" applyAlignment="1">
      <alignment horizontal="center" vertical="center"/>
    </xf>
    <xf numFmtId="0" fontId="17" fillId="33" borderId="12" xfId="43" applyFill="1" applyBorder="1" applyAlignment="1">
      <alignment horizontal="center" vertical="center" wrapText="1"/>
    </xf>
    <xf numFmtId="0" fontId="26" fillId="0" borderId="22" xfId="43" applyFont="1" applyBorder="1" applyAlignment="1">
      <alignment horizontal="right" vertical="center"/>
    </xf>
    <xf numFmtId="0" fontId="26" fillId="0" borderId="22" xfId="43" applyFont="1" applyBorder="1">
      <alignment vertical="center"/>
    </xf>
    <xf numFmtId="0" fontId="17" fillId="0" borderId="33" xfId="43" applyBorder="1">
      <alignment vertical="center"/>
    </xf>
    <xf numFmtId="0" fontId="17" fillId="0" borderId="17" xfId="43" applyBorder="1">
      <alignment vertical="center"/>
    </xf>
    <xf numFmtId="0" fontId="17" fillId="0" borderId="90" xfId="43" applyBorder="1" applyAlignment="1">
      <alignment horizontal="left" vertical="center"/>
    </xf>
    <xf numFmtId="0" fontId="17" fillId="0" borderId="27" xfId="43" applyBorder="1" applyAlignment="1">
      <alignment horizontal="left" vertical="center"/>
    </xf>
    <xf numFmtId="0" fontId="26" fillId="0" borderId="24" xfId="43" applyFont="1" applyBorder="1" applyAlignment="1">
      <alignment horizontal="right" vertical="center"/>
    </xf>
    <xf numFmtId="0" fontId="26" fillId="0" borderId="24" xfId="43" applyFont="1" applyBorder="1">
      <alignment vertical="center"/>
    </xf>
    <xf numFmtId="0" fontId="26" fillId="24" borderId="24" xfId="43" applyFont="1" applyFill="1" applyBorder="1" applyAlignment="1">
      <alignment horizontal="right" vertical="center"/>
    </xf>
    <xf numFmtId="0" fontId="17" fillId="0" borderId="19" xfId="43" applyBorder="1" applyAlignment="1">
      <alignment horizontal="left" vertical="center"/>
    </xf>
    <xf numFmtId="0" fontId="17" fillId="0" borderId="23" xfId="43" applyBorder="1" applyAlignment="1">
      <alignment horizontal="left" vertical="center"/>
    </xf>
    <xf numFmtId="0" fontId="26" fillId="0" borderId="0" xfId="43" applyFont="1" applyAlignment="1">
      <alignment horizontal="right" vertical="center"/>
    </xf>
    <xf numFmtId="0" fontId="26" fillId="24" borderId="22" xfId="43" applyFont="1" applyFill="1" applyBorder="1" applyAlignment="1">
      <alignment horizontal="right" vertical="center"/>
    </xf>
    <xf numFmtId="0" fontId="17" fillId="0" borderId="91" xfId="43" applyBorder="1" applyAlignment="1">
      <alignment horizontal="center" vertical="center"/>
    </xf>
    <xf numFmtId="0" fontId="26" fillId="0" borderId="24" xfId="43" applyFont="1" applyBorder="1" applyAlignment="1">
      <alignment horizontal="left" vertical="center"/>
    </xf>
    <xf numFmtId="0" fontId="26" fillId="0" borderId="22" xfId="43" applyFont="1" applyBorder="1" applyAlignment="1">
      <alignment horizontal="left" vertical="center"/>
    </xf>
    <xf numFmtId="0" fontId="26" fillId="0" borderId="10" xfId="43" applyFont="1" applyBorder="1" applyAlignment="1">
      <alignment horizontal="right" vertical="center"/>
    </xf>
    <xf numFmtId="0" fontId="26" fillId="0" borderId="10" xfId="43" applyFont="1" applyBorder="1">
      <alignment vertical="center"/>
    </xf>
    <xf numFmtId="0" fontId="26" fillId="24" borderId="10" xfId="43" applyFont="1" applyFill="1" applyBorder="1" applyAlignment="1">
      <alignment horizontal="right" vertical="center"/>
    </xf>
    <xf numFmtId="0" fontId="17" fillId="0" borderId="54" xfId="43" applyBorder="1" applyAlignment="1">
      <alignment horizontal="left" vertical="center"/>
    </xf>
    <xf numFmtId="0" fontId="52" fillId="35" borderId="11" xfId="43" applyFont="1" applyFill="1" applyBorder="1">
      <alignment vertical="center"/>
    </xf>
    <xf numFmtId="0" fontId="17" fillId="35" borderId="13" xfId="43" applyFill="1" applyBorder="1">
      <alignment vertical="center"/>
    </xf>
    <xf numFmtId="0" fontId="17" fillId="35" borderId="13" xfId="43" applyFill="1" applyBorder="1" applyAlignment="1">
      <alignment vertical="top"/>
    </xf>
    <xf numFmtId="0" fontId="26" fillId="35" borderId="13" xfId="43" applyFont="1" applyFill="1" applyBorder="1">
      <alignment vertical="center"/>
    </xf>
    <xf numFmtId="0" fontId="26" fillId="35" borderId="14" xfId="43" applyFont="1" applyFill="1" applyBorder="1">
      <alignment vertical="center"/>
    </xf>
    <xf numFmtId="0" fontId="17" fillId="36" borderId="11" xfId="43" applyFill="1" applyBorder="1">
      <alignment vertical="center"/>
    </xf>
    <xf numFmtId="0" fontId="17" fillId="36" borderId="13" xfId="43" applyFill="1" applyBorder="1">
      <alignment vertical="center"/>
    </xf>
    <xf numFmtId="0" fontId="17" fillId="36" borderId="13" xfId="43" applyFill="1" applyBorder="1" applyAlignment="1">
      <alignment vertical="top"/>
    </xf>
    <xf numFmtId="0" fontId="26" fillId="36" borderId="13" xfId="43" applyFont="1" applyFill="1" applyBorder="1">
      <alignment vertical="center"/>
    </xf>
    <xf numFmtId="0" fontId="26" fillId="36" borderId="14" xfId="43" applyFont="1" applyFill="1" applyBorder="1">
      <alignment vertical="center"/>
    </xf>
    <xf numFmtId="0" fontId="26" fillId="0" borderId="26" xfId="43" applyFont="1" applyBorder="1" applyAlignment="1">
      <alignment horizontal="left" vertical="center"/>
    </xf>
    <xf numFmtId="0" fontId="26" fillId="0" borderId="53" xfId="43" applyFont="1" applyBorder="1" applyAlignment="1">
      <alignment horizontal="left" vertical="center"/>
    </xf>
    <xf numFmtId="0" fontId="27" fillId="0" borderId="57" xfId="43" applyFont="1" applyBorder="1">
      <alignment vertical="center"/>
    </xf>
    <xf numFmtId="0" fontId="27" fillId="0" borderId="26" xfId="43" applyFont="1" applyBorder="1">
      <alignment vertical="center"/>
    </xf>
    <xf numFmtId="0" fontId="26" fillId="0" borderId="17" xfId="43" applyFont="1" applyBorder="1" applyAlignment="1">
      <alignment horizontal="left" vertical="center"/>
    </xf>
    <xf numFmtId="0" fontId="27" fillId="0" borderId="0" xfId="43" applyFont="1" applyAlignment="1">
      <alignment vertical="center" wrapText="1"/>
    </xf>
    <xf numFmtId="0" fontId="27" fillId="0" borderId="44" xfId="43" applyFont="1" applyBorder="1" applyAlignment="1">
      <alignment vertical="center" wrapText="1"/>
    </xf>
    <xf numFmtId="0" fontId="26" fillId="24" borderId="33" xfId="43" applyFont="1" applyFill="1" applyBorder="1" applyAlignment="1">
      <alignment horizontal="right" vertical="center" shrinkToFit="1"/>
    </xf>
    <xf numFmtId="0" fontId="27" fillId="0" borderId="15" xfId="43" applyFont="1" applyBorder="1">
      <alignment vertical="center"/>
    </xf>
    <xf numFmtId="0" fontId="26" fillId="0" borderId="27" xfId="43" applyFont="1" applyBorder="1" applyAlignment="1">
      <alignment horizontal="left" vertical="center"/>
    </xf>
    <xf numFmtId="0" fontId="27" fillId="0" borderId="30" xfId="43" applyFont="1" applyBorder="1" applyAlignment="1">
      <alignment vertical="center" wrapText="1"/>
    </xf>
    <xf numFmtId="0" fontId="26" fillId="24" borderId="0" xfId="43" applyFont="1" applyFill="1" applyAlignment="1">
      <alignment horizontal="right" vertical="center"/>
    </xf>
    <xf numFmtId="0" fontId="27" fillId="0" borderId="15" xfId="43" applyFont="1" applyBorder="1" applyAlignment="1">
      <alignment vertical="center" shrinkToFit="1"/>
    </xf>
    <xf numFmtId="0" fontId="27" fillId="0" borderId="0" xfId="43" applyFont="1" applyAlignment="1">
      <alignment vertical="center" shrinkToFit="1"/>
    </xf>
    <xf numFmtId="0" fontId="27" fillId="0" borderId="32" xfId="43" applyFont="1" applyBorder="1" applyAlignment="1">
      <alignment vertical="center" shrinkToFit="1"/>
    </xf>
    <xf numFmtId="0" fontId="27" fillId="0" borderId="22" xfId="43" applyFont="1" applyBorder="1" applyAlignment="1">
      <alignment vertical="center" shrinkToFit="1"/>
    </xf>
    <xf numFmtId="0" fontId="27" fillId="0" borderId="22" xfId="43" applyFont="1" applyBorder="1">
      <alignment vertical="center"/>
    </xf>
    <xf numFmtId="0" fontId="27" fillId="0" borderId="71" xfId="43" applyFont="1" applyBorder="1" applyAlignment="1">
      <alignment vertical="center" wrapText="1"/>
    </xf>
    <xf numFmtId="0" fontId="27" fillId="0" borderId="24" xfId="43" applyFont="1" applyBorder="1">
      <alignment vertical="center"/>
    </xf>
    <xf numFmtId="0" fontId="27" fillId="0" borderId="17" xfId="43" applyFont="1" applyBorder="1">
      <alignment vertical="center"/>
    </xf>
    <xf numFmtId="0" fontId="26" fillId="0" borderId="23" xfId="43" applyFont="1" applyBorder="1" applyAlignment="1">
      <alignment horizontal="left" vertical="center"/>
    </xf>
    <xf numFmtId="0" fontId="27" fillId="0" borderId="32" xfId="43" applyFont="1" applyBorder="1">
      <alignment vertical="center"/>
    </xf>
    <xf numFmtId="0" fontId="27" fillId="0" borderId="20" xfId="43" applyFont="1" applyBorder="1">
      <alignment vertical="center"/>
    </xf>
    <xf numFmtId="0" fontId="27" fillId="0" borderId="23" xfId="43" applyFont="1" applyBorder="1">
      <alignment vertical="center"/>
    </xf>
    <xf numFmtId="0" fontId="27" fillId="0" borderId="17" xfId="43" applyFont="1" applyBorder="1" applyAlignment="1">
      <alignment vertical="center" shrinkToFit="1"/>
    </xf>
    <xf numFmtId="0" fontId="27" fillId="0" borderId="10" xfId="43" applyFont="1" applyBorder="1">
      <alignment vertical="center"/>
    </xf>
    <xf numFmtId="0" fontId="17" fillId="0" borderId="16" xfId="43" applyBorder="1" applyAlignment="1">
      <alignment horizontal="center" vertical="center" wrapText="1"/>
    </xf>
    <xf numFmtId="0" fontId="17" fillId="0" borderId="19" xfId="43" applyBorder="1" applyAlignment="1">
      <alignment horizontal="center" vertical="center" wrapText="1"/>
    </xf>
    <xf numFmtId="0" fontId="17" fillId="0" borderId="21" xfId="43" applyBorder="1" applyAlignment="1">
      <alignment horizontal="center" vertical="center" wrapText="1"/>
    </xf>
    <xf numFmtId="0" fontId="27" fillId="0" borderId="0" xfId="43" applyFont="1" applyAlignment="1">
      <alignment horizontal="right" vertical="center"/>
    </xf>
    <xf numFmtId="0" fontId="24" fillId="0" borderId="17" xfId="43" applyFont="1" applyBorder="1" applyAlignment="1">
      <alignment horizontal="right" vertical="top"/>
    </xf>
    <xf numFmtId="0" fontId="26" fillId="24" borderId="63" xfId="43" applyFont="1" applyFill="1" applyBorder="1" applyAlignment="1">
      <alignment horizontal="right" vertical="center"/>
    </xf>
    <xf numFmtId="0" fontId="26" fillId="0" borderId="31" xfId="43" applyFont="1" applyBorder="1" applyAlignment="1">
      <alignment horizontal="left" vertical="center"/>
    </xf>
    <xf numFmtId="0" fontId="26" fillId="36" borderId="13" xfId="43" applyFont="1" applyFill="1" applyBorder="1" applyAlignment="1">
      <alignment horizontal="left" vertical="center" indent="1"/>
    </xf>
    <xf numFmtId="0" fontId="26" fillId="36" borderId="13" xfId="43" applyFont="1" applyFill="1" applyBorder="1" applyAlignment="1">
      <alignment horizontal="center" vertical="center"/>
    </xf>
    <xf numFmtId="0" fontId="26" fillId="36" borderId="14" xfId="43" applyFont="1" applyFill="1" applyBorder="1" applyAlignment="1">
      <alignment horizontal="center" vertical="center"/>
    </xf>
    <xf numFmtId="0" fontId="28" fillId="0" borderId="22" xfId="43" applyFont="1" applyBorder="1">
      <alignment vertical="center"/>
    </xf>
    <xf numFmtId="0" fontId="17" fillId="0" borderId="39" xfId="43" applyBorder="1">
      <alignment vertical="center"/>
    </xf>
    <xf numFmtId="0" fontId="23" fillId="0" borderId="22" xfId="43" applyFont="1" applyBorder="1">
      <alignment vertical="center"/>
    </xf>
    <xf numFmtId="0" fontId="53" fillId="34" borderId="11" xfId="43" applyFont="1" applyFill="1" applyBorder="1">
      <alignment vertical="center"/>
    </xf>
    <xf numFmtId="0" fontId="17" fillId="34" borderId="13" xfId="43" applyFill="1" applyBorder="1">
      <alignment vertical="center"/>
    </xf>
    <xf numFmtId="0" fontId="17" fillId="34" borderId="13" xfId="43" applyFill="1" applyBorder="1" applyAlignment="1">
      <alignment vertical="top"/>
    </xf>
    <xf numFmtId="0" fontId="26" fillId="34" borderId="13" xfId="43" applyFont="1" applyFill="1" applyBorder="1">
      <alignment vertical="center"/>
    </xf>
    <xf numFmtId="0" fontId="26" fillId="34" borderId="14" xfId="43" applyFont="1" applyFill="1" applyBorder="1">
      <alignment vertical="center"/>
    </xf>
    <xf numFmtId="0" fontId="17" fillId="0" borderId="81" xfId="43" applyBorder="1">
      <alignment vertical="center"/>
    </xf>
    <xf numFmtId="0" fontId="26" fillId="24" borderId="83" xfId="43" applyFont="1" applyFill="1" applyBorder="1" applyAlignment="1">
      <alignment horizontal="right" vertical="center" shrinkToFit="1"/>
    </xf>
    <xf numFmtId="0" fontId="17" fillId="0" borderId="26" xfId="43" applyBorder="1">
      <alignment vertical="center"/>
    </xf>
    <xf numFmtId="0" fontId="17" fillId="0" borderId="122" xfId="43" applyBorder="1" applyAlignment="1">
      <alignment horizontal="left" vertical="center" wrapText="1"/>
    </xf>
    <xf numFmtId="179" fontId="23" fillId="0" borderId="0" xfId="43" applyNumberFormat="1" applyFont="1" applyAlignment="1">
      <alignment horizontal="left" vertical="center"/>
    </xf>
    <xf numFmtId="0" fontId="17" fillId="30" borderId="33" xfId="43" applyFill="1" applyBorder="1" applyAlignment="1">
      <alignment vertical="center" wrapText="1"/>
    </xf>
    <xf numFmtId="0" fontId="17" fillId="30" borderId="51" xfId="43" applyFill="1" applyBorder="1" applyAlignment="1">
      <alignment vertical="center" wrapText="1"/>
    </xf>
    <xf numFmtId="0" fontId="31" fillId="0" borderId="0" xfId="43" applyFont="1">
      <alignment vertical="center"/>
    </xf>
    <xf numFmtId="0" fontId="40" fillId="0" borderId="0" xfId="43" applyFont="1" applyAlignment="1">
      <alignment horizontal="left" vertical="center"/>
    </xf>
    <xf numFmtId="0" fontId="40" fillId="0" borderId="17" xfId="43" applyFont="1" applyBorder="1" applyAlignment="1">
      <alignment horizontal="left" vertical="center"/>
    </xf>
    <xf numFmtId="0" fontId="40" fillId="0" borderId="22" xfId="43" applyFont="1" applyBorder="1" applyAlignment="1">
      <alignment horizontal="left" vertical="center"/>
    </xf>
    <xf numFmtId="0" fontId="45" fillId="0" borderId="96" xfId="43" applyFont="1" applyBorder="1" applyAlignment="1">
      <alignment vertical="center" wrapText="1"/>
    </xf>
    <xf numFmtId="0" fontId="45" fillId="0" borderId="30" xfId="43" applyFont="1" applyBorder="1" applyAlignment="1">
      <alignment vertical="center" wrapText="1"/>
    </xf>
    <xf numFmtId="0" fontId="40" fillId="0" borderId="10" xfId="43" applyFont="1" applyBorder="1" applyAlignment="1">
      <alignment horizontal="left" vertical="center"/>
    </xf>
    <xf numFmtId="0" fontId="40" fillId="0" borderId="0" xfId="43" applyFont="1" applyAlignment="1">
      <alignment horizontal="center" vertical="center"/>
    </xf>
    <xf numFmtId="0" fontId="58" fillId="0" borderId="0" xfId="43" applyFont="1" applyAlignment="1">
      <alignment horizontal="centerContinuous" vertical="center"/>
    </xf>
    <xf numFmtId="0" fontId="40" fillId="0" borderId="0" xfId="0" applyFont="1">
      <alignment vertical="center"/>
    </xf>
    <xf numFmtId="0" fontId="56" fillId="0" borderId="10" xfId="43" applyFont="1" applyBorder="1">
      <alignment vertical="center"/>
    </xf>
    <xf numFmtId="0" fontId="43" fillId="0" borderId="10" xfId="43" applyFont="1" applyBorder="1">
      <alignment vertical="center"/>
    </xf>
    <xf numFmtId="0" fontId="40" fillId="0" borderId="10" xfId="43" applyFont="1" applyBorder="1">
      <alignment vertical="center"/>
    </xf>
    <xf numFmtId="0" fontId="58" fillId="0" borderId="0" xfId="43" applyFont="1">
      <alignment vertical="center"/>
    </xf>
    <xf numFmtId="0" fontId="43" fillId="0" borderId="0" xfId="43" applyFont="1" applyAlignment="1">
      <alignment horizontal="right" vertical="center"/>
    </xf>
    <xf numFmtId="0" fontId="40" fillId="24" borderId="11" xfId="43" applyFont="1" applyFill="1" applyBorder="1" applyAlignment="1">
      <alignment horizontal="right" vertical="center"/>
    </xf>
    <xf numFmtId="0" fontId="56" fillId="0" borderId="0" xfId="43" applyFont="1">
      <alignment vertical="center"/>
    </xf>
    <xf numFmtId="0" fontId="46" fillId="0" borderId="0" xfId="43" applyFont="1" applyAlignment="1">
      <alignment horizontal="center" wrapText="1"/>
    </xf>
    <xf numFmtId="0" fontId="40" fillId="29" borderId="13" xfId="43" applyFont="1" applyFill="1" applyBorder="1">
      <alignment vertical="center"/>
    </xf>
    <xf numFmtId="0" fontId="40" fillId="29" borderId="13" xfId="43" applyFont="1" applyFill="1" applyBorder="1" applyAlignment="1">
      <alignment vertical="top"/>
    </xf>
    <xf numFmtId="0" fontId="40" fillId="28" borderId="13" xfId="43" applyFont="1" applyFill="1" applyBorder="1">
      <alignment vertical="center"/>
    </xf>
    <xf numFmtId="0" fontId="40" fillId="28" borderId="13" xfId="43" applyFont="1" applyFill="1" applyBorder="1" applyAlignment="1">
      <alignment vertical="top"/>
    </xf>
    <xf numFmtId="0" fontId="40" fillId="25" borderId="11" xfId="43" applyFont="1" applyFill="1" applyBorder="1">
      <alignment vertical="center"/>
    </xf>
    <xf numFmtId="0" fontId="40" fillId="25" borderId="13" xfId="43" applyFont="1" applyFill="1" applyBorder="1">
      <alignment vertical="center"/>
    </xf>
    <xf numFmtId="0" fontId="40" fillId="25" borderId="13" xfId="43" applyFont="1" applyFill="1" applyBorder="1" applyAlignment="1">
      <alignment vertical="top"/>
    </xf>
    <xf numFmtId="0" fontId="40" fillId="0" borderId="15" xfId="43" applyFont="1" applyBorder="1" applyAlignment="1">
      <alignment vertical="center" wrapText="1"/>
    </xf>
    <xf numFmtId="0" fontId="40" fillId="0" borderId="0" xfId="43" applyFont="1" applyAlignment="1">
      <alignment vertical="center" wrapText="1"/>
    </xf>
    <xf numFmtId="0" fontId="40" fillId="0" borderId="35" xfId="43" applyFont="1" applyBorder="1" applyAlignment="1">
      <alignment vertical="center" wrapText="1"/>
    </xf>
    <xf numFmtId="0" fontId="40" fillId="0" borderId="32" xfId="43" applyFont="1" applyBorder="1" applyAlignment="1">
      <alignment vertical="center" wrapText="1"/>
    </xf>
    <xf numFmtId="0" fontId="40" fillId="0" borderId="36" xfId="43" applyFont="1" applyBorder="1" applyAlignment="1">
      <alignment vertical="center" wrapText="1"/>
    </xf>
    <xf numFmtId="0" fontId="40" fillId="0" borderId="41" xfId="43" applyFont="1" applyBorder="1" applyAlignment="1">
      <alignment vertical="center" wrapText="1"/>
    </xf>
    <xf numFmtId="0" fontId="40" fillId="0" borderId="25" xfId="43" applyFont="1" applyBorder="1" applyAlignment="1">
      <alignment vertical="center" wrapText="1"/>
    </xf>
    <xf numFmtId="0" fontId="40" fillId="0" borderId="37" xfId="43" applyFont="1" applyBorder="1" applyAlignment="1">
      <alignment vertical="center" wrapText="1"/>
    </xf>
    <xf numFmtId="0" fontId="40" fillId="0" borderId="38" xfId="43" applyFont="1" applyBorder="1" applyAlignment="1">
      <alignment horizontal="center" vertical="center" wrapText="1"/>
    </xf>
    <xf numFmtId="0" fontId="40" fillId="0" borderId="15" xfId="43" applyFont="1" applyBorder="1" applyAlignment="1">
      <alignment horizontal="left" vertical="center" wrapText="1"/>
    </xf>
    <xf numFmtId="0" fontId="40" fillId="0" borderId="22" xfId="43" applyFont="1" applyBorder="1" applyAlignment="1">
      <alignment horizontal="left" vertical="center" wrapText="1"/>
    </xf>
    <xf numFmtId="0" fontId="40" fillId="0" borderId="73" xfId="43" applyFont="1" applyBorder="1" applyAlignment="1">
      <alignment horizontal="left" vertical="center" wrapText="1"/>
    </xf>
    <xf numFmtId="0" fontId="41" fillId="31" borderId="83" xfId="43" applyFont="1" applyFill="1" applyBorder="1" applyAlignment="1">
      <alignment horizontal="right" vertical="center"/>
    </xf>
    <xf numFmtId="0" fontId="40" fillId="0" borderId="32" xfId="43" applyFont="1" applyBorder="1" applyAlignment="1">
      <alignment horizontal="left" vertical="center" wrapText="1"/>
    </xf>
    <xf numFmtId="0" fontId="41" fillId="31" borderId="31" xfId="43" applyFont="1" applyFill="1" applyBorder="1" applyAlignment="1">
      <alignment horizontal="right" vertical="center"/>
    </xf>
    <xf numFmtId="0" fontId="41" fillId="0" borderId="18" xfId="43" applyFont="1" applyBorder="1" applyAlignment="1">
      <alignment horizontal="right" vertical="center" shrinkToFit="1"/>
    </xf>
    <xf numFmtId="0" fontId="41" fillId="0" borderId="90" xfId="43" applyFont="1" applyBorder="1" applyAlignment="1">
      <alignment horizontal="left" vertical="center" shrinkToFit="1"/>
    </xf>
    <xf numFmtId="0" fontId="41" fillId="0" borderId="90" xfId="43" applyFont="1" applyBorder="1" applyAlignment="1">
      <alignment horizontal="right" vertical="center" shrinkToFit="1"/>
    </xf>
    <xf numFmtId="0" fontId="41" fillId="24" borderId="90" xfId="43" applyFont="1" applyFill="1" applyBorder="1" applyAlignment="1">
      <alignment horizontal="right" vertical="center" shrinkToFit="1"/>
    </xf>
    <xf numFmtId="0" fontId="45" fillId="24" borderId="19" xfId="43" applyFont="1" applyFill="1" applyBorder="1" applyAlignment="1">
      <alignment horizontal="right" vertical="center"/>
    </xf>
    <xf numFmtId="0" fontId="41" fillId="31" borderId="63" xfId="43" applyFont="1" applyFill="1" applyBorder="1" applyAlignment="1">
      <alignment horizontal="right" vertical="center" shrinkToFit="1"/>
    </xf>
    <xf numFmtId="0" fontId="45" fillId="0" borderId="20" xfId="43" applyFont="1" applyBorder="1" applyAlignment="1">
      <alignment horizontal="right" vertical="center"/>
    </xf>
    <xf numFmtId="0" fontId="45" fillId="0" borderId="24" xfId="43" applyFont="1" applyBorder="1" applyAlignment="1">
      <alignment vertical="center" shrinkToFit="1"/>
    </xf>
    <xf numFmtId="0" fontId="45" fillId="0" borderId="27" xfId="43" applyFont="1" applyBorder="1" applyAlignment="1">
      <alignment vertical="center" shrinkToFit="1"/>
    </xf>
    <xf numFmtId="0" fontId="45" fillId="0" borderId="32" xfId="43" applyFont="1" applyBorder="1" applyAlignment="1">
      <alignment horizontal="right" vertical="center"/>
    </xf>
    <xf numFmtId="0" fontId="45" fillId="0" borderId="22" xfId="43" applyFont="1" applyBorder="1" applyAlignment="1">
      <alignment vertical="center" shrinkToFit="1"/>
    </xf>
    <xf numFmtId="0" fontId="45" fillId="0" borderId="24" xfId="43" applyFont="1" applyBorder="1">
      <alignment vertical="center"/>
    </xf>
    <xf numFmtId="0" fontId="40" fillId="0" borderId="41" xfId="43" applyFont="1" applyBorder="1" applyAlignment="1">
      <alignment horizontal="left" vertical="center" wrapText="1"/>
    </xf>
    <xf numFmtId="0" fontId="41" fillId="31" borderId="22" xfId="43" applyFont="1" applyFill="1" applyBorder="1" applyAlignment="1">
      <alignment horizontal="right" vertical="center" shrinkToFit="1"/>
    </xf>
    <xf numFmtId="0" fontId="45" fillId="0" borderId="22" xfId="43" applyFont="1" applyBorder="1">
      <alignment vertical="center"/>
    </xf>
    <xf numFmtId="0" fontId="45" fillId="0" borderId="20" xfId="43" applyFont="1" applyBorder="1">
      <alignment vertical="center"/>
    </xf>
    <xf numFmtId="0" fontId="45" fillId="0" borderId="15" xfId="43" applyFont="1" applyBorder="1">
      <alignment vertical="center"/>
    </xf>
    <xf numFmtId="0" fontId="45" fillId="0" borderId="0" xfId="43" applyFont="1">
      <alignment vertical="center"/>
    </xf>
    <xf numFmtId="0" fontId="45" fillId="0" borderId="32" xfId="43" applyFont="1" applyBorder="1">
      <alignment vertical="center"/>
    </xf>
    <xf numFmtId="0" fontId="45" fillId="24" borderId="15" xfId="43" applyFont="1" applyFill="1" applyBorder="1" applyAlignment="1">
      <alignment horizontal="right" vertical="center"/>
    </xf>
    <xf numFmtId="0" fontId="45" fillId="0" borderId="0" xfId="43" applyFont="1" applyAlignment="1">
      <alignment vertical="center" shrinkToFit="1"/>
    </xf>
    <xf numFmtId="0" fontId="49" fillId="0" borderId="23" xfId="43" applyFont="1" applyBorder="1" applyAlignment="1">
      <alignment horizontal="right" vertical="center"/>
    </xf>
    <xf numFmtId="0" fontId="49" fillId="0" borderId="27" xfId="43" applyFont="1" applyBorder="1" applyAlignment="1">
      <alignment horizontal="right" vertical="top"/>
    </xf>
    <xf numFmtId="0" fontId="40" fillId="0" borderId="128" xfId="43" applyFont="1" applyBorder="1" applyAlignment="1">
      <alignment vertical="center" wrapText="1"/>
    </xf>
    <xf numFmtId="0" fontId="40" fillId="0" borderId="19" xfId="43" applyFont="1" applyBorder="1">
      <alignment vertical="center"/>
    </xf>
    <xf numFmtId="0" fontId="40" fillId="0" borderId="118" xfId="43" applyFont="1" applyBorder="1">
      <alignment vertical="center"/>
    </xf>
    <xf numFmtId="0" fontId="40" fillId="0" borderId="96" xfId="43" applyFont="1" applyBorder="1">
      <alignment vertical="center"/>
    </xf>
    <xf numFmtId="0" fontId="40" fillId="0" borderId="41" xfId="43" applyFont="1" applyBorder="1">
      <alignment vertical="center"/>
    </xf>
    <xf numFmtId="0" fontId="40" fillId="0" borderId="27" xfId="43" applyFont="1" applyBorder="1" applyAlignment="1">
      <alignment horizontal="left" vertical="center"/>
    </xf>
    <xf numFmtId="0" fontId="49" fillId="0" borderId="15" xfId="43" applyFont="1" applyBorder="1" applyAlignment="1">
      <alignment horizontal="right" vertical="center"/>
    </xf>
    <xf numFmtId="0" fontId="42" fillId="0" borderId="17" xfId="0" applyFont="1" applyBorder="1">
      <alignment vertical="center"/>
    </xf>
    <xf numFmtId="0" fontId="40" fillId="0" borderId="15" xfId="43" applyFont="1" applyBorder="1">
      <alignment vertical="center"/>
    </xf>
    <xf numFmtId="0" fontId="40" fillId="0" borderId="17" xfId="43" applyFont="1" applyBorder="1">
      <alignment vertical="center"/>
    </xf>
    <xf numFmtId="0" fontId="64" fillId="0" borderId="32" xfId="43" applyFont="1" applyBorder="1">
      <alignment vertical="center"/>
    </xf>
    <xf numFmtId="0" fontId="64" fillId="0" borderId="22" xfId="43" applyFont="1" applyBorder="1">
      <alignment vertical="center"/>
    </xf>
    <xf numFmtId="0" fontId="64" fillId="0" borderId="23" xfId="43" applyFont="1" applyBorder="1">
      <alignment vertical="center"/>
    </xf>
    <xf numFmtId="0" fontId="49" fillId="0" borderId="0" xfId="43" applyFont="1" applyAlignment="1">
      <alignment horizontal="right" vertical="center"/>
    </xf>
    <xf numFmtId="0" fontId="49" fillId="0" borderId="17" xfId="43" applyFont="1" applyBorder="1" applyAlignment="1">
      <alignment horizontal="right" vertical="center"/>
    </xf>
    <xf numFmtId="0" fontId="40" fillId="0" borderId="128" xfId="43" applyFont="1" applyBorder="1">
      <alignment vertical="center"/>
    </xf>
    <xf numFmtId="0" fontId="45" fillId="0" borderId="24" xfId="43" applyFont="1" applyBorder="1" applyAlignment="1">
      <alignment horizontal="right" vertical="center"/>
    </xf>
    <xf numFmtId="0" fontId="45" fillId="0" borderId="17" xfId="43" applyFont="1" applyBorder="1">
      <alignment vertical="center"/>
    </xf>
    <xf numFmtId="0" fontId="45" fillId="0" borderId="15" xfId="43" applyFont="1" applyBorder="1" applyAlignment="1">
      <alignment horizontal="right" vertical="center"/>
    </xf>
    <xf numFmtId="0" fontId="41" fillId="31" borderId="63" xfId="43" applyFont="1" applyFill="1" applyBorder="1" applyAlignment="1">
      <alignment horizontal="right" vertical="center"/>
    </xf>
    <xf numFmtId="0" fontId="45" fillId="0" borderId="10" xfId="43" applyFont="1" applyBorder="1">
      <alignment vertical="center"/>
    </xf>
    <xf numFmtId="0" fontId="45" fillId="0" borderId="54" xfId="43" applyFont="1" applyBorder="1">
      <alignment vertical="center"/>
    </xf>
    <xf numFmtId="0" fontId="66" fillId="0" borderId="0" xfId="43" applyFont="1" applyAlignment="1">
      <alignment horizontal="left" vertical="center" indent="1"/>
    </xf>
    <xf numFmtId="0" fontId="66" fillId="0" borderId="0" xfId="43" applyFont="1" applyAlignment="1">
      <alignment horizontal="left" vertical="center" wrapText="1" indent="1"/>
    </xf>
    <xf numFmtId="0" fontId="63" fillId="0" borderId="16" xfId="43" applyFont="1" applyBorder="1" applyAlignment="1">
      <alignment horizontal="center" vertical="center"/>
    </xf>
    <xf numFmtId="49" fontId="63" fillId="0" borderId="29" xfId="43" applyNumberFormat="1" applyFont="1" applyBorder="1" applyAlignment="1">
      <alignment horizontal="center" vertical="center"/>
    </xf>
    <xf numFmtId="0" fontId="44" fillId="24" borderId="90" xfId="43" applyFont="1" applyFill="1" applyBorder="1">
      <alignment vertical="center"/>
    </xf>
    <xf numFmtId="0" fontId="44" fillId="24" borderId="91" xfId="43" applyFont="1" applyFill="1" applyBorder="1">
      <alignment vertical="center"/>
    </xf>
    <xf numFmtId="49" fontId="44" fillId="24" borderId="112" xfId="43" applyNumberFormat="1" applyFont="1" applyFill="1" applyBorder="1">
      <alignment vertical="center"/>
    </xf>
    <xf numFmtId="49" fontId="44" fillId="24" borderId="113" xfId="43" applyNumberFormat="1" applyFont="1" applyFill="1" applyBorder="1">
      <alignment vertical="center"/>
    </xf>
    <xf numFmtId="0" fontId="49" fillId="0" borderId="0" xfId="43" applyFont="1" applyAlignment="1">
      <alignment horizontal="left" vertical="center" wrapText="1"/>
    </xf>
    <xf numFmtId="0" fontId="46" fillId="0" borderId="10" xfId="43" applyFont="1" applyBorder="1" applyAlignment="1">
      <alignment horizontal="center" wrapText="1"/>
    </xf>
    <xf numFmtId="0" fontId="17" fillId="0" borderId="0" xfId="43" applyAlignment="1">
      <alignment horizontal="center" vertical="center" wrapText="1"/>
    </xf>
    <xf numFmtId="0" fontId="17" fillId="0" borderId="0" xfId="43" applyAlignment="1">
      <alignment horizontal="center" vertical="center"/>
    </xf>
    <xf numFmtId="0" fontId="40" fillId="0" borderId="100" xfId="43" applyFont="1" applyBorder="1" applyAlignment="1">
      <alignment vertical="center" wrapText="1"/>
    </xf>
    <xf numFmtId="0" fontId="40" fillId="0" borderId="95" xfId="43" applyFont="1" applyBorder="1" applyAlignment="1">
      <alignment vertical="center" wrapText="1"/>
    </xf>
    <xf numFmtId="0" fontId="40" fillId="0" borderId="101" xfId="43" applyFont="1" applyBorder="1" applyAlignment="1">
      <alignment vertical="center" wrapText="1"/>
    </xf>
    <xf numFmtId="0" fontId="40" fillId="0" borderId="12" xfId="43" applyFont="1" applyBorder="1" applyAlignment="1">
      <alignment vertical="center" wrapText="1"/>
    </xf>
    <xf numFmtId="0" fontId="40" fillId="0" borderId="13" xfId="43" applyFont="1" applyBorder="1" applyAlignment="1">
      <alignment horizontal="center" vertical="center"/>
    </xf>
    <xf numFmtId="0" fontId="40" fillId="0" borderId="95" xfId="43" applyFont="1" applyBorder="1" applyAlignment="1">
      <alignment horizontal="center" vertical="center"/>
    </xf>
    <xf numFmtId="0" fontId="40" fillId="0" borderId="97" xfId="43" applyFont="1" applyBorder="1" applyAlignment="1">
      <alignment horizontal="center" vertical="center"/>
    </xf>
    <xf numFmtId="0" fontId="57" fillId="0" borderId="0" xfId="43" applyFont="1" applyAlignment="1">
      <alignment horizontal="center" vertical="center"/>
    </xf>
    <xf numFmtId="0" fontId="47" fillId="0" borderId="0" xfId="43" applyFont="1" applyAlignment="1">
      <alignment horizontal="center" vertical="center" wrapText="1"/>
    </xf>
    <xf numFmtId="0" fontId="48" fillId="0" borderId="0" xfId="0" applyFont="1" applyAlignment="1">
      <alignment horizontal="center" vertical="center"/>
    </xf>
    <xf numFmtId="0" fontId="40" fillId="0" borderId="0" xfId="43" applyFont="1">
      <alignment vertical="center"/>
    </xf>
    <xf numFmtId="0" fontId="42" fillId="0" borderId="0" xfId="0" applyFont="1">
      <alignment vertical="center"/>
    </xf>
    <xf numFmtId="0" fontId="42" fillId="0" borderId="13" xfId="0" applyFont="1" applyBorder="1">
      <alignment vertical="center"/>
    </xf>
    <xf numFmtId="0" fontId="42" fillId="0" borderId="14" xfId="0" applyFont="1" applyBorder="1" applyAlignment="1">
      <alignment horizontal="center" vertical="center"/>
    </xf>
    <xf numFmtId="0" fontId="40" fillId="0" borderId="70" xfId="43" applyFont="1" applyBorder="1" applyAlignment="1">
      <alignment horizontal="center" vertical="center" wrapText="1"/>
    </xf>
    <xf numFmtId="0" fontId="42" fillId="0" borderId="71" xfId="0" applyFont="1" applyBorder="1" applyAlignment="1">
      <alignment horizontal="center" vertical="center" wrapText="1"/>
    </xf>
    <xf numFmtId="0" fontId="41" fillId="0" borderId="0" xfId="43" applyFont="1" applyAlignment="1">
      <alignment horizontal="left" vertical="center"/>
    </xf>
    <xf numFmtId="0" fontId="41" fillId="0" borderId="47" xfId="43" applyFont="1" applyBorder="1" applyAlignment="1">
      <alignment horizontal="right" vertical="center"/>
    </xf>
    <xf numFmtId="0" fontId="41" fillId="0" borderId="46" xfId="43" applyFont="1" applyBorder="1" applyAlignment="1">
      <alignment horizontal="right" vertical="center"/>
    </xf>
    <xf numFmtId="0" fontId="40" fillId="0" borderId="33" xfId="43" applyFont="1" applyBorder="1">
      <alignment vertical="center"/>
    </xf>
    <xf numFmtId="0" fontId="42" fillId="0" borderId="31" xfId="0" applyFont="1" applyBorder="1">
      <alignment vertical="center"/>
    </xf>
    <xf numFmtId="0" fontId="40" fillId="0" borderId="45" xfId="43" applyFont="1" applyBorder="1" applyAlignment="1">
      <alignment horizontal="left" vertical="center" wrapText="1"/>
    </xf>
    <xf numFmtId="0" fontId="40" fillId="0" borderId="55" xfId="43" applyFont="1" applyBorder="1" applyAlignment="1">
      <alignment horizontal="left" vertical="center"/>
    </xf>
    <xf numFmtId="0" fontId="40" fillId="0" borderId="78" xfId="43" applyFont="1" applyBorder="1" applyAlignment="1">
      <alignment horizontal="left" vertical="center"/>
    </xf>
    <xf numFmtId="0" fontId="42" fillId="0" borderId="36" xfId="0" applyFont="1" applyBorder="1" applyAlignment="1">
      <alignment horizontal="left" vertical="center"/>
    </xf>
    <xf numFmtId="0" fontId="42" fillId="0" borderId="22" xfId="0" applyFont="1" applyBorder="1" applyAlignment="1">
      <alignment horizontal="left" vertical="center"/>
    </xf>
    <xf numFmtId="0" fontId="42" fillId="0" borderId="73" xfId="0" applyFont="1" applyBorder="1" applyAlignment="1">
      <alignment horizontal="left" vertical="center"/>
    </xf>
    <xf numFmtId="0" fontId="41" fillId="24" borderId="55" xfId="43" applyFont="1" applyFill="1" applyBorder="1" applyAlignment="1">
      <alignment horizontal="right" vertical="center"/>
    </xf>
    <xf numFmtId="0" fontId="41" fillId="0" borderId="22" xfId="0" applyFont="1" applyBorder="1" applyAlignment="1">
      <alignment horizontal="right" vertical="center"/>
    </xf>
    <xf numFmtId="0" fontId="41" fillId="0" borderId="55" xfId="43" applyFont="1" applyBorder="1" applyAlignment="1">
      <alignment horizontal="left" vertical="center"/>
    </xf>
    <xf numFmtId="0" fontId="41" fillId="0" borderId="22" xfId="0" applyFont="1" applyBorder="1" applyAlignment="1">
      <alignment horizontal="left" vertical="center"/>
    </xf>
    <xf numFmtId="0" fontId="41" fillId="0" borderId="55" xfId="43" applyFont="1" applyBorder="1">
      <alignment vertical="center"/>
    </xf>
    <xf numFmtId="0" fontId="41" fillId="0" borderId="55" xfId="0" applyFont="1" applyBorder="1">
      <alignment vertical="center"/>
    </xf>
    <xf numFmtId="0" fontId="41" fillId="0" borderId="22" xfId="0" applyFont="1" applyBorder="1">
      <alignment vertical="center"/>
    </xf>
    <xf numFmtId="0" fontId="40" fillId="0" borderId="83" xfId="43" applyFont="1" applyBorder="1">
      <alignment vertical="center"/>
    </xf>
    <xf numFmtId="0" fontId="42" fillId="0" borderId="26" xfId="0" applyFont="1" applyBorder="1">
      <alignment vertical="center"/>
    </xf>
    <xf numFmtId="0" fontId="42" fillId="0" borderId="77" xfId="0" applyFont="1" applyBorder="1">
      <alignment vertical="center"/>
    </xf>
    <xf numFmtId="0" fontId="42" fillId="0" borderId="22" xfId="0" applyFont="1" applyBorder="1">
      <alignment vertical="center"/>
    </xf>
    <xf numFmtId="0" fontId="42" fillId="0" borderId="73" xfId="0" applyFont="1" applyBorder="1">
      <alignment vertical="center"/>
    </xf>
    <xf numFmtId="0" fontId="41" fillId="24" borderId="26" xfId="43" applyFont="1" applyFill="1" applyBorder="1" applyAlignment="1">
      <alignment horizontal="right" vertical="center"/>
    </xf>
    <xf numFmtId="0" fontId="41" fillId="0" borderId="26" xfId="43" applyFont="1" applyBorder="1" applyAlignment="1">
      <alignment horizontal="left" vertical="center"/>
    </xf>
    <xf numFmtId="0" fontId="41" fillId="0" borderId="26" xfId="43" applyFont="1" applyBorder="1">
      <alignment vertical="center"/>
    </xf>
    <xf numFmtId="0" fontId="41" fillId="0" borderId="26" xfId="0" applyFont="1" applyBorder="1">
      <alignment vertical="center"/>
    </xf>
    <xf numFmtId="0" fontId="41" fillId="0" borderId="57" xfId="43" applyFont="1" applyBorder="1" applyAlignment="1">
      <alignment horizontal="left" vertical="center" wrapText="1"/>
    </xf>
    <xf numFmtId="0" fontId="41" fillId="0" borderId="26" xfId="43" applyFont="1" applyBorder="1" applyAlignment="1">
      <alignment horizontal="left" vertical="center" wrapText="1"/>
    </xf>
    <xf numFmtId="0" fontId="41" fillId="0" borderId="53" xfId="43" applyFont="1" applyBorder="1" applyAlignment="1">
      <alignment horizontal="left" vertical="center" wrapText="1"/>
    </xf>
    <xf numFmtId="0" fontId="41" fillId="0" borderId="32" xfId="0" applyFont="1" applyBorder="1" applyAlignment="1">
      <alignment horizontal="left" vertical="center" wrapText="1"/>
    </xf>
    <xf numFmtId="0" fontId="41" fillId="0" borderId="22" xfId="0" applyFont="1" applyBorder="1" applyAlignment="1">
      <alignment horizontal="left" vertical="center" wrapText="1"/>
    </xf>
    <xf numFmtId="0" fontId="41" fillId="0" borderId="23" xfId="0" applyFont="1" applyBorder="1" applyAlignment="1">
      <alignment horizontal="left" vertical="center" wrapText="1"/>
    </xf>
    <xf numFmtId="0" fontId="41" fillId="0" borderId="64" xfId="43" applyFont="1" applyBorder="1" applyAlignment="1">
      <alignment horizontal="left" vertical="center"/>
    </xf>
    <xf numFmtId="0" fontId="41" fillId="0" borderId="32" xfId="43" applyFont="1" applyBorder="1" applyAlignment="1">
      <alignment horizontal="left" vertical="center"/>
    </xf>
    <xf numFmtId="0" fontId="41" fillId="0" borderId="22" xfId="43" applyFont="1" applyBorder="1" applyAlignment="1">
      <alignment horizontal="left" vertical="center"/>
    </xf>
    <xf numFmtId="38" fontId="41" fillId="31" borderId="55" xfId="33" applyFont="1" applyFill="1" applyBorder="1" applyAlignment="1">
      <alignment horizontal="center" vertical="center"/>
    </xf>
    <xf numFmtId="38" fontId="41" fillId="31" borderId="22" xfId="33" applyFont="1" applyFill="1" applyBorder="1" applyAlignment="1">
      <alignment horizontal="center" vertical="center"/>
    </xf>
    <xf numFmtId="0" fontId="41" fillId="0" borderId="65" xfId="43" applyFont="1" applyBorder="1" applyAlignment="1">
      <alignment horizontal="left" vertical="center"/>
    </xf>
    <xf numFmtId="0" fontId="41" fillId="0" borderId="23" xfId="43" applyFont="1" applyBorder="1" applyAlignment="1">
      <alignment horizontal="left" vertical="center"/>
    </xf>
    <xf numFmtId="0" fontId="42" fillId="0" borderId="85" xfId="0" applyFont="1" applyBorder="1" applyAlignment="1">
      <alignment horizontal="center" vertical="center" wrapText="1"/>
    </xf>
    <xf numFmtId="0" fontId="41" fillId="0" borderId="56" xfId="43" applyFont="1" applyBorder="1" applyAlignment="1">
      <alignment horizontal="right" vertical="center"/>
    </xf>
    <xf numFmtId="0" fontId="40" fillId="0" borderId="45" xfId="43" applyFont="1" applyBorder="1">
      <alignment vertical="center"/>
    </xf>
    <xf numFmtId="0" fontId="42" fillId="0" borderId="55" xfId="0" applyFont="1" applyBorder="1">
      <alignment vertical="center"/>
    </xf>
    <xf numFmtId="0" fontId="42" fillId="0" borderId="78" xfId="0" applyFont="1" applyBorder="1">
      <alignment vertical="center"/>
    </xf>
    <xf numFmtId="0" fontId="42" fillId="0" borderId="35" xfId="0" applyFont="1" applyBorder="1">
      <alignment vertical="center"/>
    </xf>
    <xf numFmtId="0" fontId="42" fillId="0" borderId="39" xfId="0" applyFont="1" applyBorder="1">
      <alignment vertical="center"/>
    </xf>
    <xf numFmtId="0" fontId="41" fillId="0" borderId="0" xfId="0" applyFont="1" applyAlignment="1">
      <alignment horizontal="right" vertical="center"/>
    </xf>
    <xf numFmtId="0" fontId="41" fillId="0" borderId="0" xfId="0" applyFont="1" applyAlignment="1">
      <alignment horizontal="left" vertical="center"/>
    </xf>
    <xf numFmtId="0" fontId="41" fillId="0" borderId="0" xfId="0" applyFont="1">
      <alignment vertical="center"/>
    </xf>
    <xf numFmtId="0" fontId="41" fillId="0" borderId="58" xfId="43" applyFont="1" applyBorder="1" applyAlignment="1">
      <alignment horizontal="left" vertical="center"/>
    </xf>
    <xf numFmtId="0" fontId="41" fillId="0" borderId="34" xfId="43" applyFont="1" applyBorder="1" applyAlignment="1">
      <alignment horizontal="left" vertical="center"/>
    </xf>
    <xf numFmtId="38" fontId="41" fillId="31" borderId="34" xfId="33" applyFont="1" applyFill="1" applyBorder="1" applyAlignment="1">
      <alignment horizontal="center" vertical="center"/>
    </xf>
    <xf numFmtId="0" fontId="41" fillId="0" borderId="52" xfId="43" applyFont="1" applyBorder="1" applyAlignment="1">
      <alignment horizontal="left" vertical="center"/>
    </xf>
    <xf numFmtId="0" fontId="40" fillId="0" borderId="85" xfId="43" applyFont="1" applyBorder="1" applyAlignment="1">
      <alignment horizontal="center" vertical="center" wrapText="1"/>
    </xf>
    <xf numFmtId="0" fontId="42" fillId="0" borderId="50" xfId="0" applyFont="1" applyBorder="1" applyAlignment="1">
      <alignment horizontal="center" vertical="center" wrapText="1"/>
    </xf>
    <xf numFmtId="0" fontId="40" fillId="0" borderId="86" xfId="43" applyFont="1" applyBorder="1">
      <alignment vertical="center"/>
    </xf>
    <xf numFmtId="0" fontId="42" fillId="0" borderId="87" xfId="0" applyFont="1" applyBorder="1">
      <alignment vertical="center"/>
    </xf>
    <xf numFmtId="0" fontId="42" fillId="0" borderId="88" xfId="0" applyFont="1" applyBorder="1">
      <alignment vertical="center"/>
    </xf>
    <xf numFmtId="0" fontId="42" fillId="0" borderId="89" xfId="0" applyFont="1" applyBorder="1">
      <alignment vertical="center"/>
    </xf>
    <xf numFmtId="0" fontId="42" fillId="0" borderId="90" xfId="0" applyFont="1" applyBorder="1">
      <alignment vertical="center"/>
    </xf>
    <xf numFmtId="0" fontId="42" fillId="0" borderId="91" xfId="0" applyFont="1" applyBorder="1">
      <alignment vertical="center"/>
    </xf>
    <xf numFmtId="0" fontId="40" fillId="0" borderId="35" xfId="43" applyFont="1" applyBorder="1" applyAlignment="1">
      <alignment horizontal="left" vertical="center" wrapText="1"/>
    </xf>
    <xf numFmtId="0" fontId="40" fillId="0" borderId="0" xfId="43" applyFont="1" applyAlignment="1">
      <alignment horizontal="left" vertical="center"/>
    </xf>
    <xf numFmtId="0" fontId="40" fillId="0" borderId="39" xfId="43" applyFont="1" applyBorder="1" applyAlignment="1">
      <alignment horizontal="left" vertical="center"/>
    </xf>
    <xf numFmtId="0" fontId="40" fillId="0" borderId="35" xfId="43" applyFont="1" applyBorder="1" applyAlignment="1">
      <alignment horizontal="left" vertical="center"/>
    </xf>
    <xf numFmtId="0" fontId="40" fillId="0" borderId="75" xfId="43" applyFont="1" applyBorder="1" applyAlignment="1">
      <alignment horizontal="left" vertical="center"/>
    </xf>
    <xf numFmtId="0" fontId="40" fillId="0" borderId="34" xfId="43" applyFont="1" applyBorder="1" applyAlignment="1">
      <alignment horizontal="left" vertical="center"/>
    </xf>
    <xf numFmtId="0" fontId="40" fillId="0" borderId="79" xfId="43" applyFont="1" applyBorder="1" applyAlignment="1">
      <alignment horizontal="left" vertical="center"/>
    </xf>
    <xf numFmtId="0" fontId="41" fillId="0" borderId="64" xfId="43" applyFont="1" applyBorder="1" applyAlignment="1">
      <alignment horizontal="right" vertical="center"/>
    </xf>
    <xf numFmtId="0" fontId="41" fillId="0" borderId="65" xfId="0" applyFont="1" applyBorder="1">
      <alignment vertical="center"/>
    </xf>
    <xf numFmtId="0" fontId="40" fillId="0" borderId="44" xfId="43" applyFont="1" applyBorder="1" applyAlignment="1">
      <alignment horizontal="center" vertical="center" wrapText="1"/>
    </xf>
    <xf numFmtId="0" fontId="40" fillId="0" borderId="50" xfId="43" applyFont="1" applyBorder="1" applyAlignment="1">
      <alignment horizontal="center" vertical="center" wrapText="1"/>
    </xf>
    <xf numFmtId="0" fontId="41" fillId="0" borderId="15" xfId="43" applyFont="1" applyBorder="1" applyAlignment="1">
      <alignment horizontal="left" vertical="center"/>
    </xf>
    <xf numFmtId="38" fontId="41" fillId="31" borderId="0" xfId="33" applyFont="1" applyFill="1" applyBorder="1" applyAlignment="1">
      <alignment horizontal="center" vertical="center"/>
    </xf>
    <xf numFmtId="0" fontId="41" fillId="0" borderId="34" xfId="43" applyFont="1" applyBorder="1" applyAlignment="1">
      <alignment horizontal="right" vertical="center"/>
    </xf>
    <xf numFmtId="0" fontId="41" fillId="0" borderId="52" xfId="43" applyFont="1" applyBorder="1" applyAlignment="1">
      <alignment horizontal="right" vertical="center"/>
    </xf>
    <xf numFmtId="0" fontId="40" fillId="0" borderId="36" xfId="43" applyFont="1" applyBorder="1" applyAlignment="1">
      <alignment horizontal="left" vertical="center"/>
    </xf>
    <xf numFmtId="0" fontId="40" fillId="0" borderId="22" xfId="43" applyFont="1" applyBorder="1" applyAlignment="1">
      <alignment horizontal="left" vertical="center"/>
    </xf>
    <xf numFmtId="0" fontId="40" fillId="0" borderId="73" xfId="43" applyFont="1" applyBorder="1" applyAlignment="1">
      <alignment horizontal="left" vertical="center"/>
    </xf>
    <xf numFmtId="0" fontId="41" fillId="24" borderId="0" xfId="43" applyFont="1" applyFill="1" applyAlignment="1">
      <alignment horizontal="right" vertical="center"/>
    </xf>
    <xf numFmtId="0" fontId="41" fillId="0" borderId="15" xfId="43" applyFont="1" applyBorder="1" applyAlignment="1">
      <alignment horizontal="right" vertical="center"/>
    </xf>
    <xf numFmtId="0" fontId="41" fillId="0" borderId="0" xfId="43" applyFont="1" applyAlignment="1">
      <alignment horizontal="right" vertical="center"/>
    </xf>
    <xf numFmtId="0" fontId="41" fillId="0" borderId="17" xfId="43" applyFont="1" applyBorder="1" applyAlignment="1">
      <alignment horizontal="right" vertical="center"/>
    </xf>
    <xf numFmtId="0" fontId="40" fillId="0" borderId="44" xfId="43" applyFont="1" applyBorder="1" applyAlignment="1">
      <alignment horizontal="center" vertical="center"/>
    </xf>
    <xf numFmtId="0" fontId="40" fillId="0" borderId="71" xfId="43" applyFont="1" applyBorder="1" applyAlignment="1">
      <alignment horizontal="center" vertical="center"/>
    </xf>
    <xf numFmtId="0" fontId="41" fillId="0" borderId="15" xfId="43" applyFont="1" applyBorder="1">
      <alignment vertical="center"/>
    </xf>
    <xf numFmtId="0" fontId="41" fillId="0" borderId="0" xfId="43" applyFont="1">
      <alignment vertical="center"/>
    </xf>
    <xf numFmtId="40" fontId="41" fillId="31" borderId="0" xfId="33" applyNumberFormat="1" applyFont="1" applyFill="1" applyBorder="1" applyAlignment="1">
      <alignment horizontal="center" vertical="center"/>
    </xf>
    <xf numFmtId="0" fontId="41" fillId="0" borderId="22" xfId="43" applyFont="1" applyBorder="1" applyAlignment="1">
      <alignment horizontal="right" vertical="center"/>
    </xf>
    <xf numFmtId="0" fontId="41" fillId="0" borderId="23" xfId="43" applyFont="1" applyBorder="1" applyAlignment="1">
      <alignment horizontal="right" vertical="center"/>
    </xf>
    <xf numFmtId="0" fontId="40" fillId="0" borderId="33" xfId="43" applyFont="1" applyBorder="1" applyAlignment="1">
      <alignment horizontal="left" vertical="center" wrapText="1"/>
    </xf>
    <xf numFmtId="0" fontId="40" fillId="0" borderId="0" xfId="43" applyFont="1" applyAlignment="1">
      <alignment horizontal="left" vertical="center" wrapText="1"/>
    </xf>
    <xf numFmtId="0" fontId="40" fillId="0" borderId="39" xfId="43" applyFont="1" applyBorder="1" applyAlignment="1">
      <alignment horizontal="left" vertical="center" wrapText="1"/>
    </xf>
    <xf numFmtId="0" fontId="41" fillId="30" borderId="47" xfId="43" applyFont="1" applyFill="1" applyBorder="1" applyAlignment="1">
      <alignment horizontal="left" vertical="center"/>
    </xf>
    <xf numFmtId="0" fontId="41" fillId="30" borderId="46" xfId="43" applyFont="1" applyFill="1" applyBorder="1" applyAlignment="1">
      <alignment horizontal="left" vertical="center"/>
    </xf>
    <xf numFmtId="0" fontId="41" fillId="0" borderId="20" xfId="43" applyFont="1" applyBorder="1" applyAlignment="1">
      <alignment horizontal="left" vertical="center"/>
    </xf>
    <xf numFmtId="0" fontId="41" fillId="0" borderId="24" xfId="43" applyFont="1" applyBorder="1" applyAlignment="1">
      <alignment horizontal="left" vertical="center"/>
    </xf>
    <xf numFmtId="0" fontId="41" fillId="0" borderId="27" xfId="43" applyFont="1" applyBorder="1" applyAlignment="1">
      <alignment horizontal="left" vertical="center"/>
    </xf>
    <xf numFmtId="0" fontId="41" fillId="0" borderId="17" xfId="43" applyFont="1" applyBorder="1" applyAlignment="1">
      <alignment horizontal="left" vertical="center"/>
    </xf>
    <xf numFmtId="0" fontId="41" fillId="0" borderId="32" xfId="0" applyFont="1" applyBorder="1" applyAlignment="1">
      <alignment horizontal="left" vertical="center"/>
    </xf>
    <xf numFmtId="0" fontId="41" fillId="0" borderId="23" xfId="0" applyFont="1" applyBorder="1" applyAlignment="1">
      <alignment horizontal="left" vertical="center"/>
    </xf>
    <xf numFmtId="0" fontId="42" fillId="0" borderId="75" xfId="0" applyFont="1" applyBorder="1">
      <alignment vertical="center"/>
    </xf>
    <xf numFmtId="0" fontId="42" fillId="0" borderId="34" xfId="0" applyFont="1" applyBorder="1">
      <alignment vertical="center"/>
    </xf>
    <xf numFmtId="0" fontId="42" fillId="0" borderId="79" xfId="0" applyFont="1" applyBorder="1">
      <alignment vertical="center"/>
    </xf>
    <xf numFmtId="0" fontId="41" fillId="24" borderId="66" xfId="43" applyFont="1" applyFill="1" applyBorder="1" applyAlignment="1">
      <alignment horizontal="right" vertical="center"/>
    </xf>
    <xf numFmtId="0" fontId="41" fillId="24" borderId="62" xfId="43" applyFont="1" applyFill="1" applyBorder="1" applyAlignment="1">
      <alignment horizontal="right" vertical="center"/>
    </xf>
    <xf numFmtId="0" fontId="41" fillId="0" borderId="34" xfId="0" applyFont="1" applyBorder="1" applyAlignment="1">
      <alignment horizontal="left" vertical="center"/>
    </xf>
    <xf numFmtId="0" fontId="41" fillId="0" borderId="34" xfId="0" applyFont="1" applyBorder="1" applyAlignment="1">
      <alignment horizontal="right" vertical="center"/>
    </xf>
    <xf numFmtId="0" fontId="41" fillId="0" borderId="34" xfId="0" applyFont="1" applyBorder="1">
      <alignment vertical="center"/>
    </xf>
    <xf numFmtId="0" fontId="42" fillId="0" borderId="36" xfId="0" applyFont="1" applyBorder="1">
      <alignment vertical="center"/>
    </xf>
    <xf numFmtId="0" fontId="40" fillId="0" borderId="85" xfId="43" applyFont="1" applyBorder="1" applyAlignment="1">
      <alignment horizontal="center" vertical="center"/>
    </xf>
    <xf numFmtId="0" fontId="42" fillId="0" borderId="71" xfId="0" applyFont="1" applyBorder="1" applyAlignment="1">
      <alignment horizontal="center" vertical="center"/>
    </xf>
    <xf numFmtId="0" fontId="41" fillId="0" borderId="20" xfId="43" applyFont="1" applyBorder="1" applyAlignment="1">
      <alignment horizontal="left" vertical="center" wrapText="1"/>
    </xf>
    <xf numFmtId="0" fontId="41" fillId="0" borderId="24" xfId="43" applyFont="1" applyBorder="1" applyAlignment="1">
      <alignment horizontal="left" vertical="center" wrapText="1"/>
    </xf>
    <xf numFmtId="0" fontId="41" fillId="0" borderId="127" xfId="43" applyFont="1" applyBorder="1" applyAlignment="1">
      <alignment horizontal="left" vertical="center" wrapText="1"/>
    </xf>
    <xf numFmtId="0" fontId="42" fillId="0" borderId="50" xfId="0" applyFont="1" applyBorder="1" applyAlignment="1">
      <alignment horizontal="center" vertical="center"/>
    </xf>
    <xf numFmtId="0" fontId="41" fillId="31" borderId="15" xfId="43" applyFont="1" applyFill="1" applyBorder="1" applyAlignment="1">
      <alignment horizontal="center" vertical="center"/>
    </xf>
    <xf numFmtId="0" fontId="41" fillId="0" borderId="0" xfId="43" applyFont="1" applyAlignment="1">
      <alignment horizontal="center" vertical="center" wrapText="1"/>
    </xf>
    <xf numFmtId="0" fontId="41" fillId="0" borderId="22" xfId="43" applyFont="1" applyBorder="1" applyAlignment="1">
      <alignment horizontal="center" vertical="center" wrapText="1"/>
    </xf>
    <xf numFmtId="0" fontId="41" fillId="0" borderId="35" xfId="43" applyFont="1" applyBorder="1" applyAlignment="1">
      <alignment horizontal="left" vertical="center"/>
    </xf>
    <xf numFmtId="0" fontId="41" fillId="24" borderId="55" xfId="43" applyFont="1" applyFill="1" applyBorder="1">
      <alignment vertical="center"/>
    </xf>
    <xf numFmtId="0" fontId="42" fillId="0" borderId="44" xfId="0" applyFont="1" applyBorder="1" applyAlignment="1">
      <alignment horizontal="center" vertical="center"/>
    </xf>
    <xf numFmtId="0" fontId="41" fillId="0" borderId="75" xfId="43" applyFont="1" applyBorder="1" applyAlignment="1">
      <alignment horizontal="left" vertical="top"/>
    </xf>
    <xf numFmtId="0" fontId="41" fillId="0" borderId="34" xfId="43" applyFont="1" applyBorder="1" applyAlignment="1">
      <alignment horizontal="left" vertical="top"/>
    </xf>
    <xf numFmtId="0" fontId="41" fillId="24" borderId="0" xfId="43" applyFont="1" applyFill="1">
      <alignment vertical="center"/>
    </xf>
    <xf numFmtId="0" fontId="41" fillId="0" borderId="36" xfId="43" applyFont="1" applyBorder="1" applyAlignment="1">
      <alignment horizontal="left" vertical="center"/>
    </xf>
    <xf numFmtId="0" fontId="41" fillId="32" borderId="55" xfId="43" applyFont="1" applyFill="1" applyBorder="1" applyAlignment="1">
      <alignment horizontal="center" vertical="center"/>
    </xf>
    <xf numFmtId="0" fontId="41" fillId="32" borderId="22" xfId="43" applyFont="1" applyFill="1" applyBorder="1" applyAlignment="1">
      <alignment horizontal="center" vertical="center"/>
    </xf>
    <xf numFmtId="0" fontId="41" fillId="30" borderId="55" xfId="43" applyFont="1" applyFill="1" applyBorder="1" applyAlignment="1">
      <alignment horizontal="center" vertical="center"/>
    </xf>
    <xf numFmtId="0" fontId="41" fillId="30" borderId="22" xfId="43" applyFont="1" applyFill="1" applyBorder="1" applyAlignment="1">
      <alignment horizontal="center" vertical="center"/>
    </xf>
    <xf numFmtId="0" fontId="41" fillId="24" borderId="22" xfId="43" applyFont="1" applyFill="1" applyBorder="1" applyAlignment="1">
      <alignment horizontal="right" vertical="center"/>
    </xf>
    <xf numFmtId="0" fontId="41" fillId="31" borderId="55" xfId="43" applyFont="1" applyFill="1" applyBorder="1" applyAlignment="1">
      <alignment horizontal="center" vertical="center"/>
    </xf>
    <xf numFmtId="0" fontId="41" fillId="31" borderId="0" xfId="43" applyFont="1" applyFill="1" applyAlignment="1">
      <alignment horizontal="center" vertical="center"/>
    </xf>
    <xf numFmtId="0" fontId="41" fillId="30" borderId="55" xfId="43" applyFont="1" applyFill="1" applyBorder="1" applyAlignment="1">
      <alignment horizontal="left" vertical="center"/>
    </xf>
    <xf numFmtId="0" fontId="41" fillId="30" borderId="0" xfId="43" applyFont="1" applyFill="1" applyAlignment="1">
      <alignment horizontal="left" vertical="center"/>
    </xf>
    <xf numFmtId="0" fontId="40" fillId="0" borderId="63" xfId="43" applyFont="1" applyBorder="1" applyAlignment="1">
      <alignment horizontal="left" vertical="center" wrapText="1"/>
    </xf>
    <xf numFmtId="0" fontId="40" fillId="0" borderId="24" xfId="43" applyFont="1" applyBorder="1" applyAlignment="1">
      <alignment horizontal="left" vertical="center" wrapText="1"/>
    </xf>
    <xf numFmtId="0" fontId="40" fillId="0" borderId="40" xfId="43" applyFont="1" applyBorder="1" applyAlignment="1">
      <alignment horizontal="left" vertical="center" wrapText="1"/>
    </xf>
    <xf numFmtId="0" fontId="40" fillId="0" borderId="51" xfId="43" applyFont="1" applyBorder="1" applyAlignment="1">
      <alignment horizontal="left" vertical="center" wrapText="1"/>
    </xf>
    <xf numFmtId="0" fontId="40" fillId="0" borderId="10" xfId="43" applyFont="1" applyBorder="1" applyAlignment="1">
      <alignment horizontal="left" vertical="center" wrapText="1"/>
    </xf>
    <xf numFmtId="0" fontId="40" fillId="0" borderId="80" xfId="43" applyFont="1" applyBorder="1" applyAlignment="1">
      <alignment horizontal="left" vertical="center" wrapText="1"/>
    </xf>
    <xf numFmtId="0" fontId="41" fillId="0" borderId="25" xfId="43" applyFont="1" applyBorder="1" applyAlignment="1">
      <alignment horizontal="left" vertical="center"/>
    </xf>
    <xf numFmtId="0" fontId="41" fillId="0" borderId="10" xfId="43" applyFont="1" applyBorder="1" applyAlignment="1">
      <alignment horizontal="left" vertical="center"/>
    </xf>
    <xf numFmtId="0" fontId="41" fillId="0" borderId="54" xfId="43" applyFont="1" applyBorder="1" applyAlignment="1">
      <alignment horizontal="left" vertical="center"/>
    </xf>
    <xf numFmtId="0" fontId="40" fillId="0" borderId="30" xfId="43" applyFont="1" applyBorder="1" applyAlignment="1">
      <alignment horizontal="center" vertical="center"/>
    </xf>
    <xf numFmtId="0" fontId="40" fillId="0" borderId="42" xfId="43" applyFont="1" applyBorder="1" applyAlignment="1">
      <alignment horizontal="center" vertical="center"/>
    </xf>
    <xf numFmtId="0" fontId="41" fillId="0" borderId="76" xfId="43" applyFont="1" applyBorder="1" applyAlignment="1">
      <alignment horizontal="left" vertical="center"/>
    </xf>
    <xf numFmtId="0" fontId="41" fillId="31" borderId="55" xfId="43" applyFont="1" applyFill="1" applyBorder="1" applyAlignment="1">
      <alignment horizontal="right" vertical="center"/>
    </xf>
    <xf numFmtId="0" fontId="41" fillId="31" borderId="34" xfId="43" applyFont="1" applyFill="1" applyBorder="1" applyAlignment="1">
      <alignment horizontal="right" vertical="center"/>
    </xf>
    <xf numFmtId="0" fontId="41" fillId="30" borderId="34" xfId="43" applyFont="1" applyFill="1" applyBorder="1" applyAlignment="1">
      <alignment horizontal="left" vertical="center"/>
    </xf>
    <xf numFmtId="0" fontId="41" fillId="31" borderId="34" xfId="43" applyFont="1" applyFill="1" applyBorder="1" applyAlignment="1">
      <alignment horizontal="center" vertical="center"/>
    </xf>
    <xf numFmtId="0" fontId="40" fillId="0" borderId="50" xfId="43" applyFont="1" applyBorder="1" applyAlignment="1">
      <alignment horizontal="center" vertical="center"/>
    </xf>
    <xf numFmtId="0" fontId="41" fillId="31" borderId="0" xfId="43" applyFont="1" applyFill="1" applyAlignment="1">
      <alignment horizontal="right" vertical="center"/>
    </xf>
    <xf numFmtId="0" fontId="41" fillId="31" borderId="22" xfId="43" applyFont="1" applyFill="1" applyBorder="1" applyAlignment="1">
      <alignment horizontal="right" vertical="center"/>
    </xf>
    <xf numFmtId="0" fontId="41" fillId="30" borderId="22" xfId="43" applyFont="1" applyFill="1" applyBorder="1" applyAlignment="1">
      <alignment horizontal="left" vertical="center"/>
    </xf>
    <xf numFmtId="0" fontId="41" fillId="31" borderId="22" xfId="43" applyFont="1" applyFill="1" applyBorder="1" applyAlignment="1">
      <alignment horizontal="center" vertical="center"/>
    </xf>
    <xf numFmtId="0" fontId="40" fillId="0" borderId="45" xfId="43" applyFont="1" applyBorder="1" applyAlignment="1">
      <alignment horizontal="left" vertical="center"/>
    </xf>
    <xf numFmtId="0" fontId="40" fillId="0" borderId="81" xfId="43" applyFont="1" applyBorder="1" applyAlignment="1">
      <alignment vertical="center" wrapText="1"/>
    </xf>
    <xf numFmtId="0" fontId="40" fillId="0" borderId="54" xfId="43" applyFont="1" applyBorder="1" applyAlignment="1">
      <alignment vertical="center" wrapText="1"/>
    </xf>
    <xf numFmtId="0" fontId="40" fillId="0" borderId="82" xfId="43" applyFont="1" applyBorder="1" applyAlignment="1">
      <alignment vertical="center" wrapText="1"/>
    </xf>
    <xf numFmtId="0" fontId="40" fillId="0" borderId="25" xfId="43" applyFont="1" applyBorder="1" applyAlignment="1">
      <alignment horizontal="center" vertical="center"/>
    </xf>
    <xf numFmtId="0" fontId="40" fillId="0" borderId="10" xfId="43" applyFont="1" applyBorder="1" applyAlignment="1">
      <alignment horizontal="center" vertical="center"/>
    </xf>
    <xf numFmtId="0" fontId="40" fillId="0" borderId="54" xfId="43" applyFont="1" applyBorder="1" applyAlignment="1">
      <alignment horizontal="center" vertical="center"/>
    </xf>
    <xf numFmtId="0" fontId="40" fillId="0" borderId="83" xfId="43" applyFont="1" applyBorder="1" applyAlignment="1">
      <alignment vertical="center" wrapText="1"/>
    </xf>
    <xf numFmtId="0" fontId="40" fillId="0" borderId="53" xfId="43" applyFont="1" applyBorder="1" applyAlignment="1">
      <alignment vertical="center" wrapText="1"/>
    </xf>
    <xf numFmtId="0" fontId="40" fillId="0" borderId="33" xfId="43" applyFont="1" applyBorder="1" applyAlignment="1">
      <alignment vertical="center" wrapText="1"/>
    </xf>
    <xf numFmtId="0" fontId="40" fillId="0" borderId="17" xfId="43" applyFont="1" applyBorder="1" applyAlignment="1">
      <alignment vertical="center" wrapText="1"/>
    </xf>
    <xf numFmtId="0" fontId="40" fillId="0" borderId="51" xfId="43" applyFont="1" applyBorder="1" applyAlignment="1">
      <alignment vertical="center" wrapText="1"/>
    </xf>
    <xf numFmtId="0" fontId="40" fillId="0" borderId="57" xfId="43" applyFont="1" applyBorder="1" applyAlignment="1">
      <alignment vertical="center" wrapText="1"/>
    </xf>
    <xf numFmtId="0" fontId="40" fillId="0" borderId="26" xfId="43" applyFont="1" applyBorder="1" applyAlignment="1">
      <alignment vertical="center" wrapText="1"/>
    </xf>
    <xf numFmtId="0" fontId="40" fillId="0" borderId="77" xfId="43" applyFont="1" applyBorder="1" applyAlignment="1">
      <alignment vertical="center" wrapText="1"/>
    </xf>
    <xf numFmtId="0" fontId="40" fillId="0" borderId="15" xfId="43" applyFont="1" applyBorder="1" applyAlignment="1">
      <alignment vertical="center" wrapText="1"/>
    </xf>
    <xf numFmtId="0" fontId="40" fillId="0" borderId="0" xfId="43" applyFont="1" applyAlignment="1">
      <alignment vertical="center" wrapText="1"/>
    </xf>
    <xf numFmtId="0" fontId="40" fillId="0" borderId="39" xfId="43" applyFont="1" applyBorder="1" applyAlignment="1">
      <alignment vertical="center" wrapText="1"/>
    </xf>
    <xf numFmtId="0" fontId="41" fillId="0" borderId="15" xfId="43" applyFont="1" applyBorder="1" applyAlignment="1">
      <alignment horizontal="left" vertical="center" wrapText="1"/>
    </xf>
    <xf numFmtId="0" fontId="41" fillId="0" borderId="0" xfId="43" applyFont="1" applyAlignment="1">
      <alignment horizontal="left" vertical="center" wrapText="1"/>
    </xf>
    <xf numFmtId="0" fontId="41" fillId="0" borderId="17" xfId="43" applyFont="1" applyBorder="1" applyAlignment="1">
      <alignment horizontal="left" vertical="center" wrapText="1"/>
    </xf>
    <xf numFmtId="0" fontId="41" fillId="0" borderId="59" xfId="43" applyFont="1" applyBorder="1" applyAlignment="1">
      <alignment horizontal="right"/>
    </xf>
    <xf numFmtId="0" fontId="41" fillId="0" borderId="60" xfId="43" applyFont="1" applyBorder="1" applyAlignment="1">
      <alignment horizontal="right"/>
    </xf>
    <xf numFmtId="0" fontId="40" fillId="0" borderId="75" xfId="43" applyFont="1" applyBorder="1" applyAlignment="1">
      <alignment vertical="center" wrapText="1"/>
    </xf>
    <xf numFmtId="0" fontId="42" fillId="0" borderId="34" xfId="0" applyFont="1" applyBorder="1" applyAlignment="1">
      <alignment vertical="center" wrapText="1"/>
    </xf>
    <xf numFmtId="0" fontId="42" fillId="0" borderId="79" xfId="0" applyFont="1" applyBorder="1" applyAlignment="1">
      <alignment vertical="center" wrapText="1"/>
    </xf>
    <xf numFmtId="0" fontId="40" fillId="0" borderId="35" xfId="43" applyFont="1" applyBorder="1" applyAlignment="1">
      <alignment vertical="center" wrapText="1"/>
    </xf>
    <xf numFmtId="0" fontId="42" fillId="0" borderId="0" xfId="0" applyFont="1" applyAlignment="1">
      <alignment vertical="center" wrapText="1"/>
    </xf>
    <xf numFmtId="0" fontId="42" fillId="0" borderId="39" xfId="0" applyFont="1" applyBorder="1" applyAlignment="1">
      <alignment vertical="center" wrapText="1"/>
    </xf>
    <xf numFmtId="0" fontId="40" fillId="0" borderId="45" xfId="43" applyFont="1" applyBorder="1" applyAlignment="1">
      <alignment vertical="center" wrapText="1"/>
    </xf>
    <xf numFmtId="0" fontId="40" fillId="0" borderId="55" xfId="43" applyFont="1" applyBorder="1" applyAlignment="1">
      <alignment vertical="center" wrapText="1"/>
    </xf>
    <xf numFmtId="0" fontId="40" fillId="0" borderId="78" xfId="43" applyFont="1" applyBorder="1" applyAlignment="1">
      <alignment vertical="center" wrapText="1"/>
    </xf>
    <xf numFmtId="0" fontId="40" fillId="0" borderId="34" xfId="43" applyFont="1" applyBorder="1" applyAlignment="1">
      <alignment vertical="center" wrapText="1"/>
    </xf>
    <xf numFmtId="0" fontId="40" fillId="0" borderId="79" xfId="43" applyFont="1" applyBorder="1" applyAlignment="1">
      <alignment vertical="center" wrapText="1"/>
    </xf>
    <xf numFmtId="0" fontId="41" fillId="0" borderId="55" xfId="43" applyFont="1" applyBorder="1" applyAlignment="1">
      <alignment horizontal="right" vertical="center"/>
    </xf>
    <xf numFmtId="0" fontId="41" fillId="0" borderId="65" xfId="43" applyFont="1" applyBorder="1" applyAlignment="1">
      <alignment horizontal="right" vertical="center"/>
    </xf>
    <xf numFmtId="0" fontId="41" fillId="0" borderId="34" xfId="43" applyFont="1" applyBorder="1" applyAlignment="1">
      <alignment horizontal="center" vertical="center"/>
    </xf>
    <xf numFmtId="0" fontId="41" fillId="0" borderId="52" xfId="43" applyFont="1" applyBorder="1" applyAlignment="1">
      <alignment horizontal="center" vertical="center"/>
    </xf>
    <xf numFmtId="0" fontId="41" fillId="0" borderId="64" xfId="43" applyFont="1" applyBorder="1">
      <alignment vertical="center"/>
    </xf>
    <xf numFmtId="0" fontId="41" fillId="0" borderId="65" xfId="43" applyFont="1" applyBorder="1">
      <alignment vertical="center"/>
    </xf>
    <xf numFmtId="0" fontId="45" fillId="0" borderId="44" xfId="43" applyFont="1" applyBorder="1" applyAlignment="1">
      <alignment vertical="center" wrapText="1"/>
    </xf>
    <xf numFmtId="0" fontId="41" fillId="0" borderId="64" xfId="43" applyFont="1" applyBorder="1" applyAlignment="1">
      <alignment horizontal="right" vertical="top" wrapText="1"/>
    </xf>
    <xf numFmtId="0" fontId="41" fillId="0" borderId="55" xfId="43" applyFont="1" applyBorder="1" applyAlignment="1">
      <alignment horizontal="right" vertical="top" wrapText="1"/>
    </xf>
    <xf numFmtId="0" fontId="41" fillId="0" borderId="65" xfId="43" applyFont="1" applyBorder="1" applyAlignment="1">
      <alignment horizontal="right" vertical="top" wrapText="1"/>
    </xf>
    <xf numFmtId="0" fontId="45" fillId="0" borderId="85" xfId="43" applyFont="1" applyBorder="1" applyAlignment="1">
      <alignment vertical="center" wrapText="1"/>
    </xf>
    <xf numFmtId="0" fontId="41" fillId="0" borderId="0" xfId="43" applyFont="1" applyAlignment="1">
      <alignment horizontal="left" vertical="center" shrinkToFit="1"/>
    </xf>
    <xf numFmtId="0" fontId="41" fillId="0" borderId="17" xfId="43" applyFont="1" applyBorder="1" applyAlignment="1">
      <alignment horizontal="left" vertical="center" shrinkToFit="1"/>
    </xf>
    <xf numFmtId="0" fontId="45" fillId="0" borderId="71" xfId="43" applyFont="1" applyBorder="1" applyAlignment="1">
      <alignment vertical="center" wrapText="1"/>
    </xf>
    <xf numFmtId="0" fontId="45" fillId="0" borderId="96" xfId="43" applyFont="1" applyBorder="1" applyAlignment="1">
      <alignment vertical="center" wrapText="1"/>
    </xf>
    <xf numFmtId="0" fontId="45" fillId="0" borderId="30" xfId="43" applyFont="1" applyBorder="1" applyAlignment="1">
      <alignment vertical="center" wrapText="1"/>
    </xf>
    <xf numFmtId="0" fontId="42" fillId="0" borderId="55" xfId="0" applyFont="1" applyBorder="1" applyAlignment="1">
      <alignment vertical="center" wrapText="1"/>
    </xf>
    <xf numFmtId="0" fontId="42" fillId="0" borderId="78" xfId="0" applyFont="1" applyBorder="1" applyAlignment="1">
      <alignment vertical="center" wrapText="1"/>
    </xf>
    <xf numFmtId="0" fontId="41" fillId="0" borderId="34" xfId="43" applyFont="1" applyBorder="1" applyAlignment="1">
      <alignment horizontal="left" vertical="center" shrinkToFit="1"/>
    </xf>
    <xf numFmtId="0" fontId="41" fillId="0" borderId="52" xfId="43" applyFont="1" applyBorder="1" applyAlignment="1">
      <alignment horizontal="left" vertical="center" shrinkToFit="1"/>
    </xf>
    <xf numFmtId="0" fontId="41" fillId="24" borderId="34" xfId="43" applyFont="1" applyFill="1" applyBorder="1" applyAlignment="1">
      <alignment horizontal="right" vertical="center"/>
    </xf>
    <xf numFmtId="0" fontId="40" fillId="0" borderId="84" xfId="43" applyFont="1" applyBorder="1" applyAlignment="1">
      <alignment vertical="center" wrapText="1"/>
    </xf>
    <xf numFmtId="0" fontId="40" fillId="0" borderId="61" xfId="43" applyFont="1" applyBorder="1" applyAlignment="1">
      <alignment vertical="center" wrapText="1"/>
    </xf>
    <xf numFmtId="0" fontId="40" fillId="0" borderId="43" xfId="43" applyFont="1" applyBorder="1" applyAlignment="1">
      <alignment vertical="center" wrapText="1"/>
    </xf>
    <xf numFmtId="0" fontId="41" fillId="0" borderId="59" xfId="43" applyFont="1" applyBorder="1" applyAlignment="1">
      <alignment horizontal="left" vertical="center"/>
    </xf>
    <xf numFmtId="0" fontId="41" fillId="0" borderId="60" xfId="43" applyFont="1" applyBorder="1" applyAlignment="1">
      <alignment horizontal="left" vertical="center"/>
    </xf>
    <xf numFmtId="0" fontId="40" fillId="0" borderId="102" xfId="43" applyFont="1" applyBorder="1" applyAlignment="1">
      <alignment vertical="center" wrapText="1"/>
    </xf>
    <xf numFmtId="0" fontId="42" fillId="0" borderId="59" xfId="0" applyFont="1" applyBorder="1" applyAlignment="1">
      <alignment vertical="center" wrapText="1"/>
    </xf>
    <xf numFmtId="0" fontId="42" fillId="0" borderId="103" xfId="0" applyFont="1" applyBorder="1" applyAlignment="1">
      <alignment vertical="center" wrapText="1"/>
    </xf>
    <xf numFmtId="0" fontId="40" fillId="0" borderId="98" xfId="43" applyFont="1" applyBorder="1" applyAlignment="1">
      <alignment vertical="center" wrapText="1"/>
    </xf>
    <xf numFmtId="0" fontId="40" fillId="0" borderId="58" xfId="43" applyFont="1" applyBorder="1" applyAlignment="1">
      <alignment vertical="center" wrapText="1"/>
    </xf>
    <xf numFmtId="0" fontId="40" fillId="0" borderId="50" xfId="43" applyFont="1" applyBorder="1" applyAlignment="1">
      <alignment vertical="center" wrapText="1"/>
    </xf>
    <xf numFmtId="0" fontId="40" fillId="0" borderId="99" xfId="43" applyFont="1" applyBorder="1" applyAlignment="1">
      <alignment vertical="center" wrapText="1"/>
    </xf>
    <xf numFmtId="0" fontId="40" fillId="0" borderId="64" xfId="43" applyFont="1" applyBorder="1" applyAlignment="1">
      <alignment vertical="center" wrapText="1"/>
    </xf>
    <xf numFmtId="0" fontId="40" fillId="0" borderId="85" xfId="43" applyFont="1" applyBorder="1" applyAlignment="1">
      <alignment vertical="center" wrapText="1"/>
    </xf>
    <xf numFmtId="0" fontId="45" fillId="0" borderId="50" xfId="43" applyFont="1" applyBorder="1" applyAlignment="1">
      <alignment vertical="center" wrapText="1"/>
    </xf>
    <xf numFmtId="0" fontId="40" fillId="0" borderId="55" xfId="43" applyFont="1" applyBorder="1" applyAlignment="1">
      <alignment horizontal="left" vertical="center" wrapText="1"/>
    </xf>
    <xf numFmtId="0" fontId="40" fillId="0" borderId="78" xfId="43" applyFont="1" applyBorder="1" applyAlignment="1">
      <alignment horizontal="left" vertical="center" wrapText="1"/>
    </xf>
    <xf numFmtId="0" fontId="40" fillId="0" borderId="75" xfId="43" applyFont="1" applyBorder="1" applyAlignment="1">
      <alignment horizontal="left" vertical="center" wrapText="1"/>
    </xf>
    <xf numFmtId="0" fontId="40" fillId="0" borderId="34" xfId="43" applyFont="1" applyBorder="1" applyAlignment="1">
      <alignment horizontal="left" vertical="center" wrapText="1"/>
    </xf>
    <xf numFmtId="0" fontId="40" fillId="0" borderId="79" xfId="43" applyFont="1" applyBorder="1" applyAlignment="1">
      <alignment horizontal="left" vertical="center" wrapText="1"/>
    </xf>
    <xf numFmtId="0" fontId="41" fillId="0" borderId="15" xfId="0" applyFont="1" applyBorder="1" applyAlignment="1">
      <alignment horizontal="left" vertical="center"/>
    </xf>
    <xf numFmtId="38" fontId="41" fillId="24" borderId="0" xfId="33" applyFont="1" applyFill="1" applyBorder="1" applyAlignment="1">
      <alignment horizontal="left" vertical="center"/>
    </xf>
    <xf numFmtId="0" fontId="40" fillId="0" borderId="59" xfId="43" applyFont="1" applyBorder="1" applyAlignment="1">
      <alignment vertical="center" wrapText="1"/>
    </xf>
    <xf numFmtId="0" fontId="40" fillId="0" borderId="103" xfId="43" applyFont="1" applyBorder="1" applyAlignment="1">
      <alignment vertical="center" wrapText="1"/>
    </xf>
    <xf numFmtId="0" fontId="40" fillId="0" borderId="86" xfId="43" applyFont="1" applyBorder="1" applyAlignment="1">
      <alignment vertical="center" wrapText="1"/>
    </xf>
    <xf numFmtId="0" fontId="40" fillId="0" borderId="87" xfId="43" applyFont="1" applyBorder="1" applyAlignment="1">
      <alignment vertical="center" wrapText="1"/>
    </xf>
    <xf numFmtId="0" fontId="40" fillId="0" borderId="88" xfId="43" applyFont="1" applyBorder="1" applyAlignment="1">
      <alignment vertical="center" wrapText="1"/>
    </xf>
    <xf numFmtId="0" fontId="41" fillId="24" borderId="0" xfId="0" applyFont="1" applyFill="1" applyAlignment="1">
      <alignment horizontal="left" vertical="center"/>
    </xf>
    <xf numFmtId="0" fontId="40" fillId="0" borderId="41" xfId="43" applyFont="1" applyBorder="1" applyAlignment="1">
      <alignment vertical="center" wrapText="1"/>
    </xf>
    <xf numFmtId="0" fontId="40" fillId="0" borderId="44" xfId="43" applyFont="1" applyBorder="1" applyAlignment="1">
      <alignment vertical="center" wrapText="1"/>
    </xf>
    <xf numFmtId="0" fontId="41" fillId="0" borderId="15" xfId="43" applyFont="1" applyBorder="1" applyAlignment="1">
      <alignment horizontal="left" wrapText="1"/>
    </xf>
    <xf numFmtId="0" fontId="41" fillId="0" borderId="0" xfId="43" applyFont="1" applyAlignment="1">
      <alignment horizontal="left" wrapText="1"/>
    </xf>
    <xf numFmtId="0" fontId="41" fillId="0" borderId="17" xfId="43" applyFont="1" applyBorder="1" applyAlignment="1">
      <alignment horizontal="left" wrapText="1"/>
    </xf>
    <xf numFmtId="0" fontId="45" fillId="0" borderId="42" xfId="43" applyFont="1" applyBorder="1" applyAlignment="1">
      <alignment vertical="center" wrapText="1"/>
    </xf>
    <xf numFmtId="0" fontId="40" fillId="0" borderId="106" xfId="43" applyFont="1" applyBorder="1" applyAlignment="1">
      <alignment vertical="center" wrapText="1"/>
    </xf>
    <xf numFmtId="0" fontId="40" fillId="0" borderId="107" xfId="43" applyFont="1" applyBorder="1" applyAlignment="1">
      <alignment vertical="center" wrapText="1"/>
    </xf>
    <xf numFmtId="0" fontId="40" fillId="0" borderId="108" xfId="43" applyFont="1" applyBorder="1" applyAlignment="1">
      <alignment vertical="center" wrapText="1"/>
    </xf>
    <xf numFmtId="0" fontId="40" fillId="0" borderId="32" xfId="43" applyFont="1" applyBorder="1" applyAlignment="1">
      <alignment vertical="center" wrapText="1"/>
    </xf>
    <xf numFmtId="0" fontId="40" fillId="0" borderId="22" xfId="43" applyFont="1" applyBorder="1" applyAlignment="1">
      <alignment vertical="center" wrapText="1"/>
    </xf>
    <xf numFmtId="0" fontId="40" fillId="0" borderId="73" xfId="43" applyFont="1" applyBorder="1" applyAlignment="1">
      <alignment vertical="center" wrapText="1"/>
    </xf>
    <xf numFmtId="0" fontId="41" fillId="0" borderId="53" xfId="43" applyFont="1" applyBorder="1" applyAlignment="1">
      <alignment horizontal="left" vertical="center"/>
    </xf>
    <xf numFmtId="0" fontId="41" fillId="0" borderId="57" xfId="43" applyFont="1" applyBorder="1" applyAlignment="1">
      <alignment horizontal="right" vertical="center"/>
    </xf>
    <xf numFmtId="0" fontId="41" fillId="0" borderId="26" xfId="43" applyFont="1" applyBorder="1" applyAlignment="1">
      <alignment horizontal="right" vertical="center"/>
    </xf>
    <xf numFmtId="0" fontId="41" fillId="0" borderId="53" xfId="43" applyFont="1" applyBorder="1" applyAlignment="1">
      <alignment horizontal="right" vertical="center"/>
    </xf>
    <xf numFmtId="0" fontId="40" fillId="0" borderId="20" xfId="43" applyFont="1" applyBorder="1" applyAlignment="1">
      <alignment vertical="center" wrapText="1"/>
    </xf>
    <xf numFmtId="0" fontId="40" fillId="0" borderId="24" xfId="43" applyFont="1" applyBorder="1" applyAlignment="1">
      <alignment vertical="center" wrapText="1"/>
    </xf>
    <xf numFmtId="0" fontId="40" fillId="0" borderId="40" xfId="43" applyFont="1" applyBorder="1" applyAlignment="1">
      <alignment vertical="center" wrapText="1"/>
    </xf>
    <xf numFmtId="0" fontId="40" fillId="0" borderId="25" xfId="43" applyFont="1" applyBorder="1" applyAlignment="1">
      <alignment vertical="center" wrapText="1"/>
    </xf>
    <xf numFmtId="0" fontId="40" fillId="0" borderId="10" xfId="43" applyFont="1" applyBorder="1" applyAlignment="1">
      <alignment vertical="center" wrapText="1"/>
    </xf>
    <xf numFmtId="0" fontId="40" fillId="0" borderId="80" xfId="43" applyFont="1" applyBorder="1" applyAlignment="1">
      <alignment vertical="center" wrapText="1"/>
    </xf>
    <xf numFmtId="0" fontId="41" fillId="0" borderId="15" xfId="43" applyFont="1" applyBorder="1" applyAlignment="1">
      <alignment vertical="center" shrinkToFit="1"/>
    </xf>
    <xf numFmtId="0" fontId="41" fillId="0" borderId="0" xfId="43" applyFont="1" applyAlignment="1">
      <alignment vertical="center" shrinkToFit="1"/>
    </xf>
    <xf numFmtId="0" fontId="45" fillId="0" borderId="70" xfId="43" applyFont="1" applyBorder="1" applyAlignment="1">
      <alignment vertical="center" wrapText="1"/>
    </xf>
    <xf numFmtId="0" fontId="41" fillId="0" borderId="32" xfId="43" applyFont="1" applyBorder="1" applyAlignment="1">
      <alignment vertical="center" shrinkToFit="1"/>
    </xf>
    <xf numFmtId="0" fontId="41" fillId="0" borderId="22" xfId="43" applyFont="1" applyBorder="1" applyAlignment="1">
      <alignment vertical="center" shrinkToFit="1"/>
    </xf>
    <xf numFmtId="0" fontId="41" fillId="24" borderId="22" xfId="43" applyFont="1" applyFill="1" applyBorder="1">
      <alignment vertical="center"/>
    </xf>
    <xf numFmtId="0" fontId="42" fillId="0" borderId="17" xfId="0" applyFont="1" applyBorder="1" applyAlignment="1">
      <alignment vertical="center" wrapText="1"/>
    </xf>
    <xf numFmtId="0" fontId="42" fillId="0" borderId="54" xfId="0" applyFont="1" applyBorder="1" applyAlignment="1">
      <alignment vertical="center" wrapText="1"/>
    </xf>
    <xf numFmtId="0" fontId="41" fillId="30" borderId="26" xfId="43" applyFont="1" applyFill="1" applyBorder="1" applyAlignment="1">
      <alignment horizontal="left" vertical="center"/>
    </xf>
    <xf numFmtId="0" fontId="41" fillId="30" borderId="53" xfId="43" applyFont="1" applyFill="1" applyBorder="1" applyAlignment="1">
      <alignment horizontal="left" vertical="center"/>
    </xf>
    <xf numFmtId="176" fontId="41" fillId="27" borderId="0" xfId="43" applyNumberFormat="1" applyFont="1" applyFill="1">
      <alignment vertical="center"/>
    </xf>
    <xf numFmtId="0" fontId="41" fillId="0" borderId="102" xfId="43" applyFont="1" applyBorder="1" applyAlignment="1">
      <alignment vertical="center" wrapText="1"/>
    </xf>
    <xf numFmtId="0" fontId="41" fillId="0" borderId="59" xfId="43" applyFont="1" applyBorder="1" applyAlignment="1">
      <alignment vertical="center" wrapText="1"/>
    </xf>
    <xf numFmtId="0" fontId="41" fillId="0" borderId="103" xfId="43" applyFont="1" applyBorder="1" applyAlignment="1">
      <alignment vertical="center" wrapText="1"/>
    </xf>
    <xf numFmtId="0" fontId="40" fillId="0" borderId="38" xfId="43" applyFont="1" applyBorder="1" applyAlignment="1">
      <alignment horizontal="center" vertical="center" wrapText="1"/>
    </xf>
    <xf numFmtId="0" fontId="42" fillId="0" borderId="38" xfId="0" applyFont="1" applyBorder="1" applyAlignment="1">
      <alignment horizontal="center" vertical="center" wrapText="1"/>
    </xf>
    <xf numFmtId="0" fontId="42" fillId="0" borderId="92" xfId="0" applyFont="1" applyBorder="1" applyAlignment="1">
      <alignment horizontal="center" vertical="center" wrapText="1"/>
    </xf>
    <xf numFmtId="0" fontId="40" fillId="0" borderId="92" xfId="43" applyFont="1" applyBorder="1" applyAlignment="1">
      <alignment horizontal="center" vertical="center" wrapText="1"/>
    </xf>
    <xf numFmtId="0" fontId="40" fillId="0" borderId="38" xfId="43" applyFont="1" applyBorder="1" applyAlignment="1">
      <alignment horizontal="left" vertical="center" wrapText="1"/>
    </xf>
    <xf numFmtId="0" fontId="40" fillId="0" borderId="92" xfId="43" applyFont="1" applyBorder="1" applyAlignment="1">
      <alignment horizontal="left" vertical="center" wrapText="1"/>
    </xf>
    <xf numFmtId="0" fontId="41" fillId="0" borderId="104" xfId="43" applyFont="1" applyBorder="1" applyAlignment="1">
      <alignment vertical="center" wrapText="1"/>
    </xf>
    <xf numFmtId="0" fontId="41" fillId="0" borderId="76" xfId="43" applyFont="1" applyBorder="1" applyAlignment="1">
      <alignment vertical="center" wrapText="1"/>
    </xf>
    <xf numFmtId="0" fontId="41" fillId="0" borderId="105" xfId="43" applyFont="1" applyBorder="1" applyAlignment="1">
      <alignment vertical="center" wrapText="1"/>
    </xf>
    <xf numFmtId="0" fontId="40" fillId="0" borderId="38" xfId="43" applyFont="1" applyBorder="1" applyAlignment="1">
      <alignment vertical="center" wrapText="1"/>
    </xf>
    <xf numFmtId="0" fontId="41" fillId="0" borderId="17" xfId="43" applyFont="1" applyBorder="1">
      <alignment vertical="center"/>
    </xf>
    <xf numFmtId="0" fontId="41" fillId="0" borderId="55" xfId="43" applyFont="1" applyBorder="1" applyAlignment="1">
      <alignment horizontal="left" vertical="center" wrapText="1"/>
    </xf>
    <xf numFmtId="0" fontId="41" fillId="0" borderId="65" xfId="43" applyFont="1" applyBorder="1" applyAlignment="1">
      <alignment horizontal="left" vertical="center" wrapText="1"/>
    </xf>
    <xf numFmtId="0" fontId="40" fillId="0" borderId="19" xfId="43" applyFont="1" applyBorder="1" applyAlignment="1">
      <alignment vertical="center" wrapText="1"/>
    </xf>
    <xf numFmtId="0" fontId="40" fillId="0" borderId="119" xfId="43" applyFont="1" applyBorder="1" applyAlignment="1">
      <alignment vertical="center" wrapText="1"/>
    </xf>
    <xf numFmtId="0" fontId="40" fillId="0" borderId="119" xfId="43" applyFont="1" applyBorder="1" applyAlignment="1">
      <alignment horizontal="left" vertical="center" wrapText="1"/>
    </xf>
    <xf numFmtId="0" fontId="40" fillId="0" borderId="126" xfId="43" applyFont="1" applyBorder="1" applyAlignment="1">
      <alignment horizontal="left" vertical="center" wrapText="1"/>
    </xf>
    <xf numFmtId="0" fontId="40" fillId="0" borderId="93" xfId="43" applyFont="1" applyBorder="1" applyAlignment="1">
      <alignment vertical="center" wrapText="1"/>
    </xf>
    <xf numFmtId="0" fontId="41" fillId="0" borderId="33" xfId="43" applyFont="1" applyBorder="1" applyAlignment="1">
      <alignment horizontal="center" vertical="center"/>
    </xf>
    <xf numFmtId="0" fontId="41" fillId="0" borderId="0" xfId="43" applyFont="1" applyAlignment="1">
      <alignment horizontal="center" vertical="center"/>
    </xf>
    <xf numFmtId="0" fontId="41" fillId="0" borderId="17" xfId="43" applyFont="1" applyBorder="1" applyAlignment="1">
      <alignment horizontal="center" vertical="center"/>
    </xf>
    <xf numFmtId="0" fontId="40" fillId="0" borderId="17" xfId="43" applyFont="1" applyBorder="1" applyAlignment="1">
      <alignment horizontal="left" vertical="center"/>
    </xf>
    <xf numFmtId="0" fontId="40" fillId="0" borderId="116" xfId="43" applyFont="1" applyBorder="1" applyAlignment="1">
      <alignment vertical="center" wrapText="1"/>
    </xf>
    <xf numFmtId="0" fontId="40" fillId="0" borderId="117" xfId="43" applyFont="1" applyBorder="1" applyAlignment="1">
      <alignment vertical="center" wrapText="1"/>
    </xf>
    <xf numFmtId="0" fontId="40" fillId="0" borderId="18" xfId="43" applyFont="1" applyBorder="1" applyAlignment="1">
      <alignment vertical="center" wrapText="1"/>
    </xf>
    <xf numFmtId="0" fontId="40" fillId="0" borderId="118" xfId="43" applyFont="1" applyBorder="1" applyAlignment="1">
      <alignment vertical="center" wrapText="1"/>
    </xf>
    <xf numFmtId="0" fontId="40" fillId="0" borderId="93" xfId="43" applyFont="1" applyBorder="1" applyAlignment="1">
      <alignment horizontal="left" vertical="center" wrapText="1"/>
    </xf>
    <xf numFmtId="0" fontId="40" fillId="0" borderId="94" xfId="43" applyFont="1" applyBorder="1" applyAlignment="1">
      <alignment horizontal="left" vertical="center" wrapText="1"/>
    </xf>
    <xf numFmtId="0" fontId="41" fillId="0" borderId="15" xfId="43" applyFont="1" applyBorder="1" applyAlignment="1">
      <alignment horizontal="right"/>
    </xf>
    <xf numFmtId="0" fontId="41" fillId="0" borderId="0" xfId="43" applyFont="1" applyAlignment="1">
      <alignment horizontal="right"/>
    </xf>
    <xf numFmtId="0" fontId="41" fillId="0" borderId="17" xfId="43" applyFont="1" applyBorder="1" applyAlignment="1">
      <alignment horizontal="right"/>
    </xf>
    <xf numFmtId="0" fontId="40" fillId="0" borderId="20" xfId="43" applyFont="1" applyBorder="1" applyAlignment="1">
      <alignment horizontal="left" vertical="center" wrapText="1"/>
    </xf>
    <xf numFmtId="0" fontId="40" fillId="0" borderId="15" xfId="43" applyFont="1" applyBorder="1" applyAlignment="1">
      <alignment horizontal="left" vertical="center" wrapText="1"/>
    </xf>
    <xf numFmtId="0" fontId="40" fillId="0" borderId="83" xfId="0" applyFont="1" applyBorder="1" applyAlignment="1">
      <alignment vertical="center" wrapText="1"/>
    </xf>
    <xf numFmtId="0" fontId="40" fillId="0" borderId="53" xfId="0" applyFont="1" applyBorder="1" applyAlignment="1">
      <alignment vertical="center" wrapText="1"/>
    </xf>
    <xf numFmtId="0" fontId="40" fillId="0" borderId="33" xfId="0" applyFont="1" applyBorder="1" applyAlignment="1">
      <alignment vertical="center" wrapText="1"/>
    </xf>
    <xf numFmtId="0" fontId="40" fillId="0" borderId="17" xfId="0" applyFont="1" applyBorder="1" applyAlignment="1">
      <alignment vertical="center" wrapText="1"/>
    </xf>
    <xf numFmtId="0" fontId="40" fillId="0" borderId="51" xfId="0" applyFont="1" applyBorder="1" applyAlignment="1">
      <alignment vertical="center" wrapText="1"/>
    </xf>
    <xf numFmtId="0" fontId="40" fillId="0" borderId="54" xfId="0" applyFont="1" applyBorder="1" applyAlignment="1">
      <alignment vertical="center" wrapText="1"/>
    </xf>
    <xf numFmtId="0" fontId="40" fillId="0" borderId="124" xfId="43" applyFont="1" applyBorder="1" applyAlignment="1">
      <alignment vertical="center" wrapText="1"/>
    </xf>
    <xf numFmtId="0" fontId="40" fillId="0" borderId="125" xfId="43" applyFont="1" applyBorder="1" applyAlignment="1">
      <alignment vertical="center" wrapText="1"/>
    </xf>
    <xf numFmtId="0" fontId="40" fillId="0" borderId="109" xfId="43" applyFont="1" applyBorder="1" applyAlignment="1">
      <alignment vertical="center" wrapText="1"/>
    </xf>
    <xf numFmtId="0" fontId="40" fillId="0" borderId="49" xfId="43" applyFont="1" applyBorder="1" applyAlignment="1">
      <alignment vertical="center" wrapText="1"/>
    </xf>
    <xf numFmtId="0" fontId="40" fillId="0" borderId="110" xfId="43" applyFont="1" applyBorder="1" applyAlignment="1">
      <alignment vertical="center" wrapText="1"/>
    </xf>
    <xf numFmtId="0" fontId="40" fillId="0" borderId="36" xfId="43" applyFont="1" applyBorder="1" applyAlignment="1">
      <alignment horizontal="left" vertical="center" wrapText="1"/>
    </xf>
    <xf numFmtId="0" fontId="40" fillId="0" borderId="22" xfId="43" applyFont="1" applyBorder="1" applyAlignment="1">
      <alignment horizontal="left" vertical="center" wrapText="1"/>
    </xf>
    <xf numFmtId="0" fontId="40" fillId="0" borderId="73" xfId="43" applyFont="1" applyBorder="1" applyAlignment="1">
      <alignment horizontal="left" vertical="center" wrapText="1"/>
    </xf>
    <xf numFmtId="0" fontId="42" fillId="0" borderId="33" xfId="0" applyFont="1" applyBorder="1" applyAlignment="1">
      <alignment vertical="center" wrapText="1"/>
    </xf>
    <xf numFmtId="0" fontId="42" fillId="0" borderId="51" xfId="0" applyFont="1" applyBorder="1" applyAlignment="1">
      <alignment vertical="center" wrapText="1"/>
    </xf>
    <xf numFmtId="0" fontId="41" fillId="0" borderId="53" xfId="43" applyFont="1" applyBorder="1">
      <alignment vertical="center"/>
    </xf>
    <xf numFmtId="0" fontId="40" fillId="0" borderId="36" xfId="43" applyFont="1" applyBorder="1" applyAlignment="1">
      <alignment vertical="center" wrapText="1"/>
    </xf>
    <xf numFmtId="0" fontId="41" fillId="0" borderId="20" xfId="43" applyFont="1" applyBorder="1">
      <alignment vertical="center"/>
    </xf>
    <xf numFmtId="0" fontId="41" fillId="0" borderId="24" xfId="43" applyFont="1" applyBorder="1">
      <alignment vertical="center"/>
    </xf>
    <xf numFmtId="0" fontId="41" fillId="24" borderId="24" xfId="43" applyFont="1" applyFill="1" applyBorder="1">
      <alignment vertical="center"/>
    </xf>
    <xf numFmtId="0" fontId="41" fillId="0" borderId="10" xfId="43" applyFont="1" applyBorder="1">
      <alignment vertical="center"/>
    </xf>
    <xf numFmtId="0" fontId="41" fillId="0" borderId="54" xfId="43" applyFont="1" applyBorder="1">
      <alignment vertical="center"/>
    </xf>
    <xf numFmtId="0" fontId="40" fillId="25" borderId="11" xfId="43" applyFont="1" applyFill="1" applyBorder="1">
      <alignment vertical="center"/>
    </xf>
    <xf numFmtId="0" fontId="40" fillId="25" borderId="13" xfId="43" applyFont="1" applyFill="1" applyBorder="1">
      <alignment vertical="center"/>
    </xf>
    <xf numFmtId="0" fontId="40" fillId="0" borderId="31" xfId="43" applyFont="1" applyBorder="1" applyAlignment="1">
      <alignment vertical="center" wrapText="1"/>
    </xf>
    <xf numFmtId="0" fontId="41" fillId="0" borderId="27" xfId="43" applyFont="1" applyBorder="1">
      <alignment vertical="center"/>
    </xf>
    <xf numFmtId="0" fontId="41" fillId="24" borderId="34" xfId="43" applyFont="1" applyFill="1" applyBorder="1">
      <alignment vertical="center"/>
    </xf>
    <xf numFmtId="0" fontId="41" fillId="0" borderId="59" xfId="43" applyFont="1" applyBorder="1" applyAlignment="1">
      <alignment horizontal="left" vertical="center" wrapText="1"/>
    </xf>
    <xf numFmtId="0" fontId="41" fillId="0" borderId="60" xfId="43" applyFont="1" applyBorder="1" applyAlignment="1">
      <alignment horizontal="left" vertical="center" wrapText="1"/>
    </xf>
    <xf numFmtId="0" fontId="41" fillId="0" borderId="58" xfId="43" applyFont="1" applyBorder="1">
      <alignment vertical="center"/>
    </xf>
    <xf numFmtId="0" fontId="41" fillId="0" borderId="34" xfId="43" applyFont="1" applyBorder="1">
      <alignment vertical="center"/>
    </xf>
    <xf numFmtId="0" fontId="41" fillId="0" borderId="20" xfId="43" applyFont="1" applyBorder="1" applyAlignment="1">
      <alignment horizontal="right" vertical="center"/>
    </xf>
    <xf numFmtId="0" fontId="41" fillId="0" borderId="24" xfId="43" applyFont="1" applyBorder="1" applyAlignment="1">
      <alignment horizontal="right" vertical="center"/>
    </xf>
    <xf numFmtId="0" fontId="41" fillId="0" borderId="27" xfId="43" applyFont="1" applyBorder="1" applyAlignment="1">
      <alignment horizontal="right" vertical="center"/>
    </xf>
    <xf numFmtId="0" fontId="41" fillId="0" borderId="52" xfId="43" applyFont="1" applyBorder="1">
      <alignment vertical="center"/>
    </xf>
    <xf numFmtId="0" fontId="40" fillId="0" borderId="89" xfId="43" applyFont="1" applyBorder="1" applyAlignment="1">
      <alignment vertical="center" wrapText="1"/>
    </xf>
    <xf numFmtId="0" fontId="40" fillId="0" borderId="90" xfId="43" applyFont="1" applyBorder="1" applyAlignment="1">
      <alignment vertical="center" wrapText="1"/>
    </xf>
    <xf numFmtId="0" fontId="40" fillId="0" borderId="91" xfId="43" applyFont="1" applyBorder="1" applyAlignment="1">
      <alignment vertical="center" wrapText="1"/>
    </xf>
    <xf numFmtId="0" fontId="40" fillId="0" borderId="114" xfId="43" applyFont="1" applyBorder="1" applyAlignment="1">
      <alignment vertical="center" wrapText="1"/>
    </xf>
    <xf numFmtId="0" fontId="40" fillId="0" borderId="48" xfId="43" applyFont="1" applyBorder="1" applyAlignment="1">
      <alignment vertical="center" wrapText="1"/>
    </xf>
    <xf numFmtId="0" fontId="40" fillId="0" borderId="47" xfId="43" applyFont="1" applyBorder="1" applyAlignment="1">
      <alignment vertical="center" wrapText="1"/>
    </xf>
    <xf numFmtId="0" fontId="40" fillId="0" borderId="115" xfId="43" applyFont="1" applyBorder="1" applyAlignment="1">
      <alignment vertical="center" wrapText="1"/>
    </xf>
    <xf numFmtId="0" fontId="41" fillId="24" borderId="15" xfId="43" applyFont="1" applyFill="1" applyBorder="1">
      <alignment vertical="center"/>
    </xf>
    <xf numFmtId="0" fontId="41" fillId="24" borderId="17" xfId="43" applyFont="1" applyFill="1" applyBorder="1">
      <alignment vertical="center"/>
    </xf>
    <xf numFmtId="0" fontId="41" fillId="24" borderId="58" xfId="43" applyFont="1" applyFill="1" applyBorder="1">
      <alignment vertical="center"/>
    </xf>
    <xf numFmtId="0" fontId="41" fillId="24" borderId="52" xfId="43" applyFont="1" applyFill="1" applyBorder="1">
      <alignment vertical="center"/>
    </xf>
    <xf numFmtId="0" fontId="41" fillId="24" borderId="32" xfId="43" applyFont="1" applyFill="1" applyBorder="1">
      <alignment vertical="center"/>
    </xf>
    <xf numFmtId="0" fontId="41" fillId="24" borderId="23" xfId="43" applyFont="1" applyFill="1" applyBorder="1">
      <alignment vertical="center"/>
    </xf>
    <xf numFmtId="0" fontId="40" fillId="0" borderId="65" xfId="43" applyFont="1" applyBorder="1" applyAlignment="1">
      <alignment horizontal="left" vertical="center"/>
    </xf>
    <xf numFmtId="0" fontId="41" fillId="0" borderId="33" xfId="43" applyFont="1" applyBorder="1" applyAlignment="1">
      <alignment horizontal="left" vertical="center"/>
    </xf>
    <xf numFmtId="0" fontId="40" fillId="0" borderId="111" xfId="43" applyFont="1" applyBorder="1" applyAlignment="1">
      <alignment vertical="center" wrapText="1"/>
    </xf>
    <xf numFmtId="0" fontId="40" fillId="0" borderId="112" xfId="43" applyFont="1" applyBorder="1" applyAlignment="1">
      <alignment vertical="center" wrapText="1"/>
    </xf>
    <xf numFmtId="0" fontId="40" fillId="0" borderId="113" xfId="43" applyFont="1" applyBorder="1" applyAlignment="1">
      <alignment vertical="center" wrapText="1"/>
    </xf>
    <xf numFmtId="0" fontId="40" fillId="0" borderId="11" xfId="43" applyFont="1" applyBorder="1" applyAlignment="1">
      <alignment horizontal="left" vertical="center" wrapText="1"/>
    </xf>
    <xf numFmtId="0" fontId="40" fillId="0" borderId="13" xfId="43" applyFont="1" applyBorder="1" applyAlignment="1">
      <alignment horizontal="left" vertical="center" wrapText="1"/>
    </xf>
    <xf numFmtId="0" fontId="41" fillId="30" borderId="33" xfId="43" applyFont="1" applyFill="1" applyBorder="1" applyAlignment="1">
      <alignment horizontal="center" vertical="center"/>
    </xf>
    <xf numFmtId="0" fontId="41" fillId="30" borderId="0" xfId="43" applyFont="1" applyFill="1" applyAlignment="1">
      <alignment horizontal="center" vertical="center"/>
    </xf>
    <xf numFmtId="0" fontId="41" fillId="30" borderId="17" xfId="43" applyFont="1" applyFill="1" applyBorder="1" applyAlignment="1">
      <alignment horizontal="center" vertical="center"/>
    </xf>
    <xf numFmtId="0" fontId="41" fillId="0" borderId="32" xfId="43" applyFont="1" applyBorder="1">
      <alignment vertical="center"/>
    </xf>
    <xf numFmtId="0" fontId="41" fillId="0" borderId="22" xfId="43" applyFont="1" applyBorder="1">
      <alignment vertical="center"/>
    </xf>
    <xf numFmtId="0" fontId="41" fillId="30" borderId="15" xfId="43" applyFont="1" applyFill="1" applyBorder="1" applyAlignment="1">
      <alignment horizontal="left" vertical="center"/>
    </xf>
    <xf numFmtId="0" fontId="41" fillId="30" borderId="17" xfId="43" applyFont="1" applyFill="1" applyBorder="1" applyAlignment="1">
      <alignment horizontal="left" vertical="center"/>
    </xf>
    <xf numFmtId="0" fontId="40" fillId="0" borderId="83" xfId="43" applyFont="1" applyBorder="1" applyAlignment="1">
      <alignment horizontal="left" vertical="center" wrapText="1"/>
    </xf>
    <xf numFmtId="0" fontId="40" fillId="0" borderId="26" xfId="43" applyFont="1" applyBorder="1" applyAlignment="1">
      <alignment horizontal="left" vertical="center" wrapText="1"/>
    </xf>
    <xf numFmtId="0" fontId="40" fillId="0" borderId="77" xfId="43" applyFont="1" applyBorder="1" applyAlignment="1">
      <alignment horizontal="left" vertical="center" wrapText="1"/>
    </xf>
    <xf numFmtId="0" fontId="41" fillId="0" borderId="69" xfId="43" applyFont="1" applyBorder="1" applyAlignment="1">
      <alignment horizontal="left" vertical="center"/>
    </xf>
    <xf numFmtId="0" fontId="41" fillId="0" borderId="72" xfId="43" applyFont="1" applyBorder="1" applyAlignment="1">
      <alignment horizontal="left" vertical="center"/>
    </xf>
    <xf numFmtId="0" fontId="41" fillId="0" borderId="74" xfId="43" applyFont="1" applyBorder="1">
      <alignment vertical="center"/>
    </xf>
    <xf numFmtId="0" fontId="41" fillId="0" borderId="69" xfId="43" applyFont="1" applyBorder="1">
      <alignment vertical="center"/>
    </xf>
    <xf numFmtId="0" fontId="45" fillId="0" borderId="78" xfId="43" applyFont="1" applyBorder="1" applyAlignment="1">
      <alignment vertical="center" wrapText="1"/>
    </xf>
    <xf numFmtId="0" fontId="45" fillId="0" borderId="39" xfId="43" applyFont="1" applyBorder="1" applyAlignment="1">
      <alignment vertical="center" wrapText="1"/>
    </xf>
    <xf numFmtId="0" fontId="42" fillId="0" borderId="116" xfId="0" applyFont="1" applyBorder="1" applyAlignment="1">
      <alignment vertical="center" wrapText="1"/>
    </xf>
    <xf numFmtId="0" fontId="42" fillId="0" borderId="117" xfId="0" applyFont="1" applyBorder="1">
      <alignment vertical="center"/>
    </xf>
    <xf numFmtId="0" fontId="42" fillId="0" borderId="18" xfId="0" applyFont="1" applyBorder="1">
      <alignment vertical="center"/>
    </xf>
    <xf numFmtId="0" fontId="42" fillId="0" borderId="118" xfId="0" applyFont="1" applyBorder="1">
      <alignment vertical="center"/>
    </xf>
    <xf numFmtId="0" fontId="42" fillId="0" borderId="124" xfId="0" applyFont="1" applyBorder="1">
      <alignment vertical="center"/>
    </xf>
    <xf numFmtId="0" fontId="42" fillId="0" borderId="125" xfId="0" applyFont="1" applyBorder="1">
      <alignment vertical="center"/>
    </xf>
    <xf numFmtId="0" fontId="41" fillId="32" borderId="55" xfId="43" applyFont="1" applyFill="1" applyBorder="1">
      <alignment vertical="center"/>
    </xf>
    <xf numFmtId="0" fontId="40" fillId="0" borderId="37" xfId="43" applyFont="1" applyBorder="1" applyAlignment="1">
      <alignment vertical="center" wrapText="1"/>
    </xf>
    <xf numFmtId="0" fontId="41" fillId="0" borderId="34" xfId="43" applyFont="1" applyBorder="1" applyAlignment="1">
      <alignment horizontal="left" vertical="center" wrapText="1"/>
    </xf>
    <xf numFmtId="0" fontId="41" fillId="0" borderId="52" xfId="43" applyFont="1" applyBorder="1" applyAlignment="1">
      <alignment horizontal="left" vertical="center" wrapText="1"/>
    </xf>
    <xf numFmtId="0" fontId="56" fillId="0" borderId="121" xfId="43" applyFont="1" applyBorder="1" applyAlignment="1">
      <alignment horizontal="center" vertical="center" wrapText="1"/>
    </xf>
    <xf numFmtId="0" fontId="56" fillId="0" borderId="122" xfId="43" applyFont="1" applyBorder="1" applyAlignment="1">
      <alignment horizontal="center" vertical="center" wrapText="1"/>
    </xf>
    <xf numFmtId="0" fontId="56" fillId="0" borderId="81" xfId="43" applyFont="1" applyBorder="1" applyAlignment="1">
      <alignment horizontal="center" vertical="center" wrapText="1"/>
    </xf>
    <xf numFmtId="0" fontId="44" fillId="0" borderId="130" xfId="43" applyFont="1" applyBorder="1" applyAlignment="1">
      <alignment horizontal="center" vertical="center" wrapText="1"/>
    </xf>
    <xf numFmtId="0" fontId="44" fillId="0" borderId="28" xfId="43" applyFont="1" applyBorder="1" applyAlignment="1">
      <alignment horizontal="center" vertical="center" wrapText="1"/>
    </xf>
    <xf numFmtId="0" fontId="42" fillId="24" borderId="28" xfId="0" applyFont="1" applyFill="1" applyBorder="1">
      <alignment vertical="center"/>
    </xf>
    <xf numFmtId="0" fontId="44" fillId="0" borderId="28" xfId="43" applyFont="1" applyBorder="1" applyAlignment="1">
      <alignment horizontal="left" vertical="center"/>
    </xf>
    <xf numFmtId="0" fontId="44" fillId="0" borderId="123" xfId="43" applyFont="1" applyBorder="1" applyAlignment="1">
      <alignment horizontal="left" vertical="center"/>
    </xf>
    <xf numFmtId="0" fontId="66" fillId="0" borderId="33" xfId="43" applyFont="1" applyBorder="1" applyAlignment="1">
      <alignment horizontal="left" vertical="center" wrapText="1" indent="1"/>
    </xf>
    <xf numFmtId="0" fontId="66" fillId="0" borderId="0" xfId="43" applyFont="1" applyAlignment="1">
      <alignment horizontal="left" vertical="center" wrapText="1" indent="1"/>
    </xf>
    <xf numFmtId="0" fontId="44" fillId="0" borderId="20" xfId="43" applyFont="1" applyBorder="1" applyAlignment="1">
      <alignment horizontal="center" vertical="center" wrapText="1"/>
    </xf>
    <xf numFmtId="0" fontId="44" fillId="0" borderId="27" xfId="43" applyFont="1" applyBorder="1" applyAlignment="1">
      <alignment horizontal="center" vertical="center" wrapText="1"/>
    </xf>
    <xf numFmtId="0" fontId="44" fillId="0" borderId="15" xfId="43" applyFont="1" applyBorder="1" applyAlignment="1">
      <alignment horizontal="center" vertical="center" wrapText="1"/>
    </xf>
    <xf numFmtId="0" fontId="44" fillId="0" borderId="17" xfId="43" applyFont="1" applyBorder="1" applyAlignment="1">
      <alignment horizontal="center" vertical="center" wrapText="1"/>
    </xf>
    <xf numFmtId="0" fontId="45" fillId="0" borderId="19" xfId="43" applyFont="1" applyBorder="1" applyAlignment="1">
      <alignment horizontal="center" vertical="center"/>
    </xf>
    <xf numFmtId="0" fontId="45" fillId="0" borderId="90" xfId="43" applyFont="1" applyBorder="1" applyAlignment="1">
      <alignment horizontal="center" vertical="center"/>
    </xf>
    <xf numFmtId="0" fontId="45" fillId="0" borderId="118" xfId="43" applyFont="1" applyBorder="1" applyAlignment="1">
      <alignment horizontal="center" vertical="center"/>
    </xf>
    <xf numFmtId="0" fontId="45" fillId="0" borderId="91" xfId="43" applyFont="1" applyBorder="1" applyAlignment="1">
      <alignment horizontal="center" vertical="center"/>
    </xf>
    <xf numFmtId="0" fontId="42" fillId="24" borderId="19" xfId="0" applyFont="1" applyFill="1" applyBorder="1" applyAlignment="1">
      <alignment horizontal="center" vertical="center"/>
    </xf>
    <xf numFmtId="0" fontId="42" fillId="24" borderId="90" xfId="0" applyFont="1" applyFill="1" applyBorder="1" applyAlignment="1">
      <alignment horizontal="center" vertical="center"/>
    </xf>
    <xf numFmtId="0" fontId="42" fillId="24" borderId="118" xfId="0" applyFont="1" applyFill="1" applyBorder="1" applyAlignment="1">
      <alignment horizontal="center" vertical="center"/>
    </xf>
    <xf numFmtId="0" fontId="44" fillId="24" borderId="19" xfId="43" applyFont="1" applyFill="1" applyBorder="1" applyAlignment="1">
      <alignment horizontal="left" vertical="center"/>
    </xf>
    <xf numFmtId="0" fontId="44" fillId="24" borderId="90" xfId="43" applyFont="1" applyFill="1" applyBorder="1" applyAlignment="1">
      <alignment horizontal="left" vertical="center"/>
    </xf>
    <xf numFmtId="0" fontId="44" fillId="24" borderId="91" xfId="43" applyFont="1" applyFill="1" applyBorder="1" applyAlignment="1">
      <alignment horizontal="left" vertical="center"/>
    </xf>
    <xf numFmtId="49" fontId="44" fillId="0" borderId="15" xfId="43" applyNumberFormat="1" applyFont="1" applyBorder="1" applyAlignment="1">
      <alignment horizontal="center" vertical="center" wrapText="1"/>
    </xf>
    <xf numFmtId="49" fontId="44" fillId="0" borderId="17" xfId="43" applyNumberFormat="1" applyFont="1" applyBorder="1" applyAlignment="1">
      <alignment horizontal="center" vertical="center" wrapText="1"/>
    </xf>
    <xf numFmtId="49" fontId="44" fillId="0" borderId="25" xfId="43" applyNumberFormat="1" applyFont="1" applyBorder="1" applyAlignment="1">
      <alignment horizontal="center" vertical="center" wrapText="1"/>
    </xf>
    <xf numFmtId="49" fontId="44" fillId="0" borderId="54" xfId="43" applyNumberFormat="1" applyFont="1" applyBorder="1" applyAlignment="1">
      <alignment horizontal="center" vertical="center" wrapText="1"/>
    </xf>
    <xf numFmtId="0" fontId="42" fillId="24" borderId="19" xfId="0" applyFont="1" applyFill="1" applyBorder="1">
      <alignment vertical="center"/>
    </xf>
    <xf numFmtId="0" fontId="42" fillId="24" borderId="90" xfId="0" applyFont="1" applyFill="1" applyBorder="1">
      <alignment vertical="center"/>
    </xf>
    <xf numFmtId="0" fontId="42" fillId="24" borderId="118" xfId="0" applyFont="1" applyFill="1" applyBorder="1">
      <alignment vertical="center"/>
    </xf>
    <xf numFmtId="0" fontId="42" fillId="24" borderId="19" xfId="0" applyFont="1" applyFill="1" applyBorder="1" applyAlignment="1">
      <alignment horizontal="left" vertical="center"/>
    </xf>
    <xf numFmtId="0" fontId="42" fillId="24" borderId="90" xfId="0" applyFont="1" applyFill="1" applyBorder="1" applyAlignment="1">
      <alignment horizontal="left" vertical="center"/>
    </xf>
    <xf numFmtId="0" fontId="42" fillId="24" borderId="91" xfId="0" applyFont="1" applyFill="1" applyBorder="1" applyAlignment="1">
      <alignment horizontal="left" vertical="center"/>
    </xf>
    <xf numFmtId="49" fontId="66" fillId="0" borderId="33" xfId="43" applyNumberFormat="1" applyFont="1" applyBorder="1" applyAlignment="1">
      <alignment horizontal="left" vertical="center" wrapText="1" indent="1"/>
    </xf>
    <xf numFmtId="49" fontId="66" fillId="0" borderId="0" xfId="43" applyNumberFormat="1" applyFont="1" applyAlignment="1">
      <alignment horizontal="left" vertical="center" wrapText="1" indent="1"/>
    </xf>
    <xf numFmtId="49" fontId="44" fillId="24" borderId="129" xfId="43" applyNumberFormat="1" applyFont="1" applyFill="1" applyBorder="1" applyAlignment="1">
      <alignment horizontal="left" vertical="center"/>
    </xf>
    <xf numFmtId="49" fontId="44" fillId="24" borderId="112" xfId="43" applyNumberFormat="1" applyFont="1" applyFill="1" applyBorder="1" applyAlignment="1">
      <alignment horizontal="left" vertical="center"/>
    </xf>
    <xf numFmtId="49" fontId="44" fillId="24" borderId="113" xfId="43" applyNumberFormat="1" applyFont="1" applyFill="1" applyBorder="1" applyAlignment="1">
      <alignment horizontal="left" vertical="center"/>
    </xf>
    <xf numFmtId="0" fontId="41" fillId="0" borderId="24" xfId="43" applyFont="1" applyBorder="1" applyAlignment="1">
      <alignment horizontal="left" vertical="center" shrinkToFit="1"/>
    </xf>
    <xf numFmtId="0" fontId="41" fillId="0" borderId="27" xfId="43" applyFont="1" applyBorder="1" applyAlignment="1">
      <alignment horizontal="left" vertical="center" shrinkToFit="1"/>
    </xf>
    <xf numFmtId="0" fontId="40" fillId="0" borderId="32" xfId="43" applyFont="1" applyBorder="1" applyAlignment="1">
      <alignment horizontal="left" vertical="center" wrapText="1"/>
    </xf>
    <xf numFmtId="0" fontId="45" fillId="0" borderId="20" xfId="43" applyFont="1" applyBorder="1" applyAlignment="1">
      <alignment vertical="center" shrinkToFit="1"/>
    </xf>
    <xf numFmtId="0" fontId="45" fillId="0" borderId="24" xfId="43" applyFont="1" applyBorder="1" applyAlignment="1">
      <alignment vertical="center" shrinkToFit="1"/>
    </xf>
    <xf numFmtId="0" fontId="63" fillId="24" borderId="24" xfId="43" applyFont="1" applyFill="1" applyBorder="1">
      <alignment vertical="center"/>
    </xf>
    <xf numFmtId="0" fontId="41" fillId="0" borderId="22" xfId="43" applyFont="1" applyBorder="1" applyAlignment="1">
      <alignment horizontal="left" vertical="center" shrinkToFit="1"/>
    </xf>
    <xf numFmtId="0" fontId="41" fillId="0" borderId="23" xfId="43" applyFont="1" applyBorder="1" applyAlignment="1">
      <alignment horizontal="left" vertical="center" shrinkToFit="1"/>
    </xf>
    <xf numFmtId="0" fontId="45" fillId="0" borderId="32" xfId="43" applyFont="1" applyBorder="1" applyAlignment="1">
      <alignment vertical="center" shrinkToFit="1"/>
    </xf>
    <xf numFmtId="0" fontId="45" fillId="0" borderId="22" xfId="43" applyFont="1" applyBorder="1" applyAlignment="1">
      <alignment vertical="center" shrinkToFit="1"/>
    </xf>
    <xf numFmtId="0" fontId="63" fillId="0" borderId="22" xfId="43" applyFont="1" applyBorder="1">
      <alignment vertical="center"/>
    </xf>
    <xf numFmtId="0" fontId="40" fillId="0" borderId="41" xfId="43" applyFont="1" applyBorder="1" applyAlignment="1">
      <alignment horizontal="center" vertical="center" wrapText="1"/>
    </xf>
    <xf numFmtId="0" fontId="40" fillId="0" borderId="128" xfId="43" applyFont="1" applyBorder="1" applyAlignment="1">
      <alignment horizontal="center" vertical="center" wrapText="1"/>
    </xf>
    <xf numFmtId="0" fontId="45" fillId="0" borderId="0" xfId="43" applyFont="1" applyAlignment="1">
      <alignment vertical="center" shrinkToFit="1"/>
    </xf>
    <xf numFmtId="0" fontId="45" fillId="0" borderId="17" xfId="43" applyFont="1" applyBorder="1" applyAlignment="1">
      <alignment vertical="center" shrinkToFit="1"/>
    </xf>
    <xf numFmtId="0" fontId="45" fillId="0" borderId="90" xfId="43" applyFont="1" applyBorder="1" applyAlignment="1">
      <alignment vertical="center" shrinkToFit="1"/>
    </xf>
    <xf numFmtId="0" fontId="45" fillId="0" borderId="118" xfId="43" applyFont="1" applyBorder="1" applyAlignment="1">
      <alignment vertical="center" shrinkToFit="1"/>
    </xf>
    <xf numFmtId="0" fontId="45" fillId="0" borderId="15" xfId="43" applyFont="1" applyBorder="1" applyAlignment="1">
      <alignment vertical="center" shrinkToFit="1"/>
    </xf>
    <xf numFmtId="0" fontId="63" fillId="24" borderId="0" xfId="43" applyFont="1" applyFill="1">
      <alignment vertical="center"/>
    </xf>
    <xf numFmtId="0" fontId="40" fillId="0" borderId="82" xfId="43" applyFont="1" applyBorder="1" applyAlignment="1">
      <alignment horizontal="center" vertical="center" wrapText="1"/>
    </xf>
    <xf numFmtId="0" fontId="40" fillId="0" borderId="90" xfId="43" applyFont="1" applyBorder="1" applyAlignment="1">
      <alignment horizontal="left" vertical="center" wrapText="1"/>
    </xf>
    <xf numFmtId="0" fontId="40" fillId="0" borderId="91" xfId="43" applyFont="1" applyBorder="1" applyAlignment="1">
      <alignment horizontal="left" vertical="center" wrapText="1"/>
    </xf>
    <xf numFmtId="0" fontId="41" fillId="24" borderId="24" xfId="43" applyFont="1" applyFill="1" applyBorder="1" applyAlignment="1">
      <alignment horizontal="right" vertical="center" shrinkToFit="1"/>
    </xf>
    <xf numFmtId="0" fontId="42" fillId="0" borderId="0" xfId="0" applyFont="1" applyAlignment="1">
      <alignment horizontal="right" vertical="center" shrinkToFit="1"/>
    </xf>
    <xf numFmtId="0" fontId="42" fillId="0" borderId="0" xfId="0" applyFont="1" applyAlignment="1">
      <alignment horizontal="left" vertical="center" shrinkToFit="1"/>
    </xf>
    <xf numFmtId="0" fontId="41" fillId="0" borderId="90" xfId="43" applyFont="1" applyBorder="1" applyAlignment="1">
      <alignment horizontal="left" vertical="center" shrinkToFit="1"/>
    </xf>
    <xf numFmtId="0" fontId="41" fillId="0" borderId="118" xfId="43" applyFont="1" applyBorder="1" applyAlignment="1">
      <alignment horizontal="left" vertical="center" shrinkToFit="1"/>
    </xf>
    <xf numFmtId="0" fontId="49" fillId="0" borderId="20" xfId="43" applyFont="1" applyBorder="1" applyAlignment="1">
      <alignment horizontal="right" vertical="center"/>
    </xf>
    <xf numFmtId="0" fontId="42" fillId="0" borderId="24" xfId="0" applyFont="1" applyBorder="1">
      <alignment vertical="center"/>
    </xf>
    <xf numFmtId="0" fontId="42" fillId="0" borderId="27" xfId="0" applyFont="1" applyBorder="1">
      <alignment vertical="center"/>
    </xf>
    <xf numFmtId="0" fontId="40" fillId="0" borderId="30" xfId="43" applyFont="1" applyBorder="1" applyAlignment="1">
      <alignment horizontal="center" vertical="center" wrapText="1"/>
    </xf>
    <xf numFmtId="0" fontId="40" fillId="0" borderId="71" xfId="43" applyFont="1" applyBorder="1" applyAlignment="1">
      <alignment horizontal="center" vertical="center" wrapText="1"/>
    </xf>
    <xf numFmtId="0" fontId="64" fillId="31" borderId="22" xfId="43" applyFont="1" applyFill="1" applyBorder="1" applyAlignment="1">
      <alignment horizontal="center" vertical="center"/>
    </xf>
    <xf numFmtId="0" fontId="45" fillId="24" borderId="0" xfId="43" applyFont="1" applyFill="1">
      <alignment vertical="center"/>
    </xf>
    <xf numFmtId="0" fontId="49" fillId="0" borderId="24" xfId="43" applyFont="1" applyBorder="1" applyAlignment="1">
      <alignment horizontal="right" vertical="center"/>
    </xf>
    <xf numFmtId="0" fontId="49" fillId="0" borderId="27" xfId="43" applyFont="1" applyBorder="1" applyAlignment="1">
      <alignment horizontal="right" vertical="center"/>
    </xf>
    <xf numFmtId="0" fontId="45" fillId="0" borderId="0" xfId="43" applyFont="1">
      <alignment vertical="center"/>
    </xf>
    <xf numFmtId="0" fontId="40" fillId="36" borderId="11" xfId="0" applyFont="1" applyFill="1" applyBorder="1" applyAlignment="1">
      <alignment horizontal="left" vertical="center" wrapText="1"/>
    </xf>
    <xf numFmtId="0" fontId="40" fillId="36" borderId="13" xfId="0" applyFont="1" applyFill="1" applyBorder="1" applyAlignment="1">
      <alignment horizontal="left" vertical="center"/>
    </xf>
    <xf numFmtId="0" fontId="40" fillId="36" borderId="14" xfId="0" applyFont="1" applyFill="1" applyBorder="1" applyAlignment="1">
      <alignment horizontal="left" vertical="center"/>
    </xf>
    <xf numFmtId="0" fontId="40" fillId="0" borderId="83" xfId="0" applyFont="1" applyBorder="1" applyAlignment="1">
      <alignment horizontal="left" vertical="center" wrapText="1"/>
    </xf>
    <xf numFmtId="0" fontId="40" fillId="0" borderId="53" xfId="0" applyFont="1" applyBorder="1" applyAlignment="1">
      <alignment horizontal="left" vertical="center" wrapText="1"/>
    </xf>
    <xf numFmtId="0" fontId="40" fillId="0" borderId="33" xfId="0" applyFont="1" applyBorder="1" applyAlignment="1">
      <alignment horizontal="left" vertical="center" wrapText="1"/>
    </xf>
    <xf numFmtId="0" fontId="40" fillId="0" borderId="17" xfId="0" applyFont="1" applyBorder="1" applyAlignment="1">
      <alignment horizontal="left" vertical="center" wrapText="1"/>
    </xf>
    <xf numFmtId="0" fontId="40" fillId="0" borderId="51" xfId="0" applyFont="1" applyBorder="1" applyAlignment="1">
      <alignment horizontal="left" vertical="center" wrapText="1"/>
    </xf>
    <xf numFmtId="0" fontId="40" fillId="0" borderId="54" xfId="0" applyFont="1" applyBorder="1" applyAlignment="1">
      <alignment horizontal="left" vertical="center" wrapText="1"/>
    </xf>
    <xf numFmtId="0" fontId="40" fillId="0" borderId="57" xfId="43" applyFont="1" applyBorder="1" applyAlignment="1">
      <alignment horizontal="left" vertical="center" wrapText="1"/>
    </xf>
    <xf numFmtId="0" fontId="41" fillId="0" borderId="26" xfId="43" applyFont="1" applyBorder="1" applyAlignment="1">
      <alignment horizontal="left" vertical="center" shrinkToFit="1"/>
    </xf>
    <xf numFmtId="0" fontId="41" fillId="0" borderId="77" xfId="43" applyFont="1" applyBorder="1" applyAlignment="1">
      <alignment horizontal="left" vertical="center" shrinkToFit="1"/>
    </xf>
    <xf numFmtId="0" fontId="41" fillId="0" borderId="73" xfId="43" applyFont="1" applyBorder="1" applyAlignment="1">
      <alignment horizontal="left" vertical="center" shrinkToFit="1"/>
    </xf>
    <xf numFmtId="0" fontId="40" fillId="0" borderId="25" xfId="43" applyFont="1" applyBorder="1" applyAlignment="1">
      <alignment horizontal="left" vertical="center" wrapText="1"/>
    </xf>
    <xf numFmtId="0" fontId="41" fillId="24" borderId="0" xfId="43" applyFont="1" applyFill="1" applyAlignment="1">
      <alignment horizontal="right" vertical="center" shrinkToFit="1"/>
    </xf>
    <xf numFmtId="0" fontId="42" fillId="0" borderId="10" xfId="0" applyFont="1" applyBorder="1" applyAlignment="1">
      <alignment horizontal="right" vertical="center" shrinkToFit="1"/>
    </xf>
    <xf numFmtId="0" fontId="42" fillId="0" borderId="10" xfId="0" applyFont="1" applyBorder="1" applyAlignment="1">
      <alignment horizontal="left" vertical="center" shrinkToFit="1"/>
    </xf>
    <xf numFmtId="0" fontId="42" fillId="0" borderId="10" xfId="0" applyFont="1" applyBorder="1" applyAlignment="1">
      <alignment horizontal="right" vertical="center"/>
    </xf>
    <xf numFmtId="0" fontId="42" fillId="0" borderId="10" xfId="0" applyFont="1" applyBorder="1">
      <alignment vertical="center"/>
    </xf>
    <xf numFmtId="0" fontId="42" fillId="0" borderId="42" xfId="0" applyFont="1" applyBorder="1" applyAlignment="1">
      <alignment horizontal="center" vertical="center" wrapText="1"/>
    </xf>
    <xf numFmtId="0" fontId="45" fillId="0" borderId="25" xfId="43" applyFont="1" applyBorder="1" applyAlignment="1">
      <alignment vertical="center" shrinkToFit="1"/>
    </xf>
    <xf numFmtId="0" fontId="45" fillId="0" borderId="10" xfId="43" applyFont="1" applyBorder="1" applyAlignment="1">
      <alignment vertical="center" shrinkToFit="1"/>
    </xf>
    <xf numFmtId="0" fontId="63" fillId="24" borderId="10" xfId="43" applyFont="1" applyFill="1" applyBorder="1">
      <alignment vertical="center"/>
    </xf>
    <xf numFmtId="0" fontId="45" fillId="24" borderId="15" xfId="43" applyFont="1" applyFill="1" applyBorder="1" applyAlignment="1">
      <alignment horizontal="right" vertical="center" wrapText="1"/>
    </xf>
    <xf numFmtId="0" fontId="45" fillId="0" borderId="0" xfId="43" applyFont="1" applyAlignment="1">
      <alignment vertical="center" wrapText="1"/>
    </xf>
    <xf numFmtId="0" fontId="24" fillId="0" borderId="0" xfId="43" applyFont="1" applyAlignment="1">
      <alignment horizontal="left" vertical="center" wrapText="1"/>
    </xf>
    <xf numFmtId="0" fontId="40" fillId="0" borderId="0" xfId="43" applyFont="1" applyAlignment="1">
      <alignment horizontal="center" vertical="center"/>
    </xf>
    <xf numFmtId="0" fontId="50" fillId="0" borderId="0" xfId="43" applyFont="1" applyAlignment="1">
      <alignment horizontal="center" vertical="center" wrapText="1"/>
    </xf>
    <xf numFmtId="0" fontId="51" fillId="0" borderId="0" xfId="42" applyFont="1" applyAlignment="1">
      <alignment horizontal="center" vertical="center"/>
    </xf>
    <xf numFmtId="0" fontId="17" fillId="0" borderId="0" xfId="43">
      <alignment vertical="center"/>
    </xf>
    <xf numFmtId="0" fontId="39" fillId="0" borderId="0" xfId="42">
      <alignment vertical="center"/>
    </xf>
    <xf numFmtId="0" fontId="17" fillId="0" borderId="13" xfId="43" applyBorder="1" applyAlignment="1">
      <alignment horizontal="center" vertical="center"/>
    </xf>
    <xf numFmtId="0" fontId="39" fillId="0" borderId="13" xfId="42" applyBorder="1">
      <alignment vertical="center"/>
    </xf>
    <xf numFmtId="0" fontId="39" fillId="0" borderId="14" xfId="42" applyBorder="1" applyAlignment="1">
      <alignment horizontal="center" vertical="center"/>
    </xf>
    <xf numFmtId="0" fontId="25" fillId="0" borderId="10" xfId="43" applyFont="1" applyBorder="1" applyAlignment="1">
      <alignment horizontal="center" wrapText="1"/>
    </xf>
    <xf numFmtId="0" fontId="17" fillId="33" borderId="100" xfId="43" applyFill="1" applyBorder="1" applyAlignment="1">
      <alignment vertical="center" wrapText="1"/>
    </xf>
    <xf numFmtId="0" fontId="17" fillId="33" borderId="95" xfId="43" applyFill="1" applyBorder="1" applyAlignment="1">
      <alignment vertical="center" wrapText="1"/>
    </xf>
    <xf numFmtId="0" fontId="17" fillId="33" borderId="101" xfId="43" applyFill="1" applyBorder="1" applyAlignment="1">
      <alignment vertical="center" wrapText="1"/>
    </xf>
    <xf numFmtId="0" fontId="17" fillId="33" borderId="97" xfId="43" applyFill="1" applyBorder="1" applyAlignment="1">
      <alignment horizontal="center" vertical="center"/>
    </xf>
    <xf numFmtId="0" fontId="17" fillId="33" borderId="13" xfId="43" applyFill="1" applyBorder="1" applyAlignment="1">
      <alignment horizontal="center" vertical="center"/>
    </xf>
    <xf numFmtId="0" fontId="17" fillId="33" borderId="95" xfId="43" applyFill="1" applyBorder="1" applyAlignment="1">
      <alignment horizontal="center" vertical="center"/>
    </xf>
    <xf numFmtId="0" fontId="17" fillId="0" borderId="83" xfId="43" applyBorder="1" applyAlignment="1">
      <alignment horizontal="left" vertical="center" wrapText="1"/>
    </xf>
    <xf numFmtId="0" fontId="17" fillId="0" borderId="26" xfId="43" applyBorder="1" applyAlignment="1">
      <alignment horizontal="left" vertical="center" wrapText="1"/>
    </xf>
    <xf numFmtId="0" fontId="17" fillId="0" borderId="77" xfId="43" applyBorder="1" applyAlignment="1">
      <alignment horizontal="left" vertical="center" wrapText="1"/>
    </xf>
    <xf numFmtId="0" fontId="17" fillId="0" borderId="33" xfId="43" applyBorder="1" applyAlignment="1">
      <alignment horizontal="left" vertical="center" wrapText="1"/>
    </xf>
    <xf numFmtId="0" fontId="17" fillId="0" borderId="0" xfId="43" applyAlignment="1">
      <alignment horizontal="left" vertical="center" wrapText="1"/>
    </xf>
    <xf numFmtId="0" fontId="17" fillId="0" borderId="39" xfId="43" applyBorder="1" applyAlignment="1">
      <alignment horizontal="left" vertical="center" wrapText="1"/>
    </xf>
    <xf numFmtId="0" fontId="27" fillId="0" borderId="70" xfId="43" applyFont="1" applyBorder="1" applyAlignment="1">
      <alignment vertical="center" wrapText="1"/>
    </xf>
    <xf numFmtId="0" fontId="27" fillId="0" borderId="44" xfId="43" applyFont="1" applyBorder="1" applyAlignment="1">
      <alignment vertical="center" wrapText="1"/>
    </xf>
    <xf numFmtId="0" fontId="17" fillId="0" borderId="30" xfId="43" applyBorder="1" applyAlignment="1">
      <alignment horizontal="center" vertical="center"/>
    </xf>
    <xf numFmtId="0" fontId="17" fillId="0" borderId="71" xfId="43" applyBorder="1" applyAlignment="1">
      <alignment horizontal="center" vertical="center"/>
    </xf>
    <xf numFmtId="0" fontId="17" fillId="0" borderId="20" xfId="43" applyBorder="1" applyAlignment="1">
      <alignment horizontal="left" vertical="center"/>
    </xf>
    <xf numFmtId="0" fontId="17" fillId="0" borderId="24" xfId="43" applyBorder="1" applyAlignment="1">
      <alignment horizontal="left" vertical="center"/>
    </xf>
    <xf numFmtId="0" fontId="17" fillId="0" borderId="27" xfId="43" applyBorder="1" applyAlignment="1">
      <alignment horizontal="left" vertical="center"/>
    </xf>
    <xf numFmtId="0" fontId="17" fillId="0" borderId="32" xfId="43" applyBorder="1" applyAlignment="1">
      <alignment horizontal="left" vertical="center"/>
    </xf>
    <xf numFmtId="0" fontId="17" fillId="0" borderId="22" xfId="43" applyBorder="1" applyAlignment="1">
      <alignment horizontal="left" vertical="center"/>
    </xf>
    <xf numFmtId="0" fontId="17" fillId="0" borderId="23" xfId="43" applyBorder="1" applyAlignment="1">
      <alignment horizontal="left" vertical="center"/>
    </xf>
    <xf numFmtId="0" fontId="26" fillId="24" borderId="24" xfId="43" applyFont="1" applyFill="1" applyBorder="1" applyAlignment="1">
      <alignment horizontal="right" vertical="center"/>
    </xf>
    <xf numFmtId="0" fontId="26" fillId="24" borderId="22" xfId="43" applyFont="1" applyFill="1" applyBorder="1" applyAlignment="1">
      <alignment horizontal="right" vertical="center"/>
    </xf>
    <xf numFmtId="0" fontId="26" fillId="0" borderId="24" xfId="43" applyFont="1" applyBorder="1" applyAlignment="1">
      <alignment horizontal="left" vertical="center" shrinkToFit="1"/>
    </xf>
    <xf numFmtId="0" fontId="26" fillId="0" borderId="22" xfId="43" applyFont="1" applyBorder="1" applyAlignment="1">
      <alignment horizontal="left" vertical="center" shrinkToFit="1"/>
    </xf>
    <xf numFmtId="0" fontId="26" fillId="0" borderId="24" xfId="43" applyFont="1" applyBorder="1" applyAlignment="1">
      <alignment horizontal="left" vertical="center"/>
    </xf>
    <xf numFmtId="0" fontId="26" fillId="0" borderId="22" xfId="43" applyFont="1" applyBorder="1" applyAlignment="1">
      <alignment horizontal="left" vertical="center"/>
    </xf>
    <xf numFmtId="0" fontId="17" fillId="0" borderId="15" xfId="43" applyBorder="1" applyAlignment="1">
      <alignment horizontal="left" vertical="center"/>
    </xf>
    <xf numFmtId="0" fontId="17" fillId="0" borderId="0" xfId="43" applyAlignment="1">
      <alignment horizontal="left" vertical="center"/>
    </xf>
    <xf numFmtId="0" fontId="17" fillId="0" borderId="17" xfId="43" applyBorder="1" applyAlignment="1">
      <alignment horizontal="left" vertical="center"/>
    </xf>
    <xf numFmtId="0" fontId="17" fillId="0" borderId="25" xfId="43" applyBorder="1" applyAlignment="1">
      <alignment horizontal="left" vertical="center"/>
    </xf>
    <xf numFmtId="0" fontId="17" fillId="0" borderId="10" xfId="43" applyBorder="1" applyAlignment="1">
      <alignment horizontal="left" vertical="center"/>
    </xf>
    <xf numFmtId="0" fontId="17" fillId="0" borderId="54" xfId="43" applyBorder="1" applyAlignment="1">
      <alignment horizontal="left" vertical="center"/>
    </xf>
    <xf numFmtId="0" fontId="26" fillId="0" borderId="10" xfId="43" applyFont="1" applyBorder="1" applyAlignment="1">
      <alignment horizontal="left" vertical="center"/>
    </xf>
    <xf numFmtId="0" fontId="17" fillId="0" borderId="42" xfId="43" applyBorder="1" applyAlignment="1">
      <alignment horizontal="center" vertical="center"/>
    </xf>
    <xf numFmtId="0" fontId="17" fillId="0" borderId="81" xfId="43" applyBorder="1" applyAlignment="1">
      <alignment vertical="center" wrapText="1"/>
    </xf>
    <xf numFmtId="0" fontId="17" fillId="0" borderId="54" xfId="43" applyBorder="1" applyAlignment="1">
      <alignment vertical="center" wrapText="1"/>
    </xf>
    <xf numFmtId="0" fontId="17" fillId="0" borderId="82" xfId="43" applyBorder="1" applyAlignment="1">
      <alignment vertical="center" wrapText="1"/>
    </xf>
    <xf numFmtId="0" fontId="17" fillId="0" borderId="97" xfId="43" applyBorder="1" applyAlignment="1">
      <alignment horizontal="center" vertical="center"/>
    </xf>
    <xf numFmtId="0" fontId="17" fillId="0" borderId="95" xfId="43" applyBorder="1" applyAlignment="1">
      <alignment horizontal="center" vertical="center"/>
    </xf>
    <xf numFmtId="0" fontId="26" fillId="0" borderId="10" xfId="43" applyFont="1" applyBorder="1" applyAlignment="1">
      <alignment horizontal="left" vertical="center" shrinkToFit="1"/>
    </xf>
    <xf numFmtId="0" fontId="26" fillId="24" borderId="10" xfId="43" applyFont="1" applyFill="1" applyBorder="1" applyAlignment="1">
      <alignment horizontal="right" vertical="center"/>
    </xf>
    <xf numFmtId="0" fontId="26" fillId="0" borderId="0" xfId="43" applyFont="1" applyAlignment="1">
      <alignment horizontal="left" vertical="center" shrinkToFit="1"/>
    </xf>
    <xf numFmtId="0" fontId="26" fillId="0" borderId="17" xfId="43" applyFont="1" applyBorder="1" applyAlignment="1">
      <alignment horizontal="left" vertical="center" shrinkToFit="1"/>
    </xf>
    <xf numFmtId="0" fontId="17" fillId="0" borderId="19" xfId="43" applyBorder="1" applyAlignment="1">
      <alignment horizontal="center" vertical="center" wrapText="1"/>
    </xf>
    <xf numFmtId="0" fontId="17" fillId="0" borderId="90" xfId="43" applyBorder="1" applyAlignment="1">
      <alignment horizontal="center" vertical="center" wrapText="1"/>
    </xf>
    <xf numFmtId="0" fontId="17" fillId="0" borderId="91" xfId="43" applyBorder="1" applyAlignment="1">
      <alignment horizontal="center" vertical="center" wrapText="1"/>
    </xf>
    <xf numFmtId="0" fontId="17" fillId="0" borderId="16" xfId="43" applyBorder="1" applyAlignment="1">
      <alignment horizontal="center" vertical="center" wrapText="1"/>
    </xf>
    <xf numFmtId="0" fontId="17" fillId="0" borderId="96" xfId="43" applyBorder="1" applyAlignment="1">
      <alignment horizontal="center" vertical="center" wrapText="1"/>
    </xf>
    <xf numFmtId="0" fontId="17" fillId="0" borderId="27" xfId="43" applyBorder="1" applyAlignment="1">
      <alignment vertical="center" wrapText="1"/>
    </xf>
    <xf numFmtId="0" fontId="17" fillId="0" borderId="17" xfId="43" applyBorder="1" applyAlignment="1">
      <alignment vertical="center" wrapText="1"/>
    </xf>
    <xf numFmtId="0" fontId="17" fillId="0" borderId="23" xfId="43" applyBorder="1" applyAlignment="1">
      <alignment vertical="center" wrapText="1"/>
    </xf>
    <xf numFmtId="0" fontId="17" fillId="0" borderId="16" xfId="43" applyBorder="1" applyAlignment="1">
      <alignment horizontal="left" vertical="center" wrapText="1"/>
    </xf>
    <xf numFmtId="0" fontId="17" fillId="0" borderId="96" xfId="43" applyBorder="1" applyAlignment="1">
      <alignment horizontal="left" vertical="center" wrapText="1"/>
    </xf>
    <xf numFmtId="0" fontId="28" fillId="24" borderId="0" xfId="43" applyFont="1" applyFill="1">
      <alignment vertical="center"/>
    </xf>
    <xf numFmtId="0" fontId="27" fillId="0" borderId="15" xfId="43" applyFont="1" applyBorder="1" applyAlignment="1">
      <alignment vertical="center" shrinkToFit="1"/>
    </xf>
    <xf numFmtId="0" fontId="27" fillId="0" borderId="0" xfId="43" applyFont="1" applyAlignment="1">
      <alignment vertical="center" shrinkToFit="1"/>
    </xf>
    <xf numFmtId="0" fontId="27" fillId="0" borderId="0" xfId="43" applyFont="1">
      <alignment vertical="center"/>
    </xf>
    <xf numFmtId="0" fontId="27" fillId="0" borderId="17" xfId="43" applyFont="1" applyBorder="1" applyAlignment="1">
      <alignment vertical="center" shrinkToFit="1"/>
    </xf>
    <xf numFmtId="0" fontId="27" fillId="0" borderId="0" xfId="43" applyFont="1" applyAlignment="1">
      <alignment horizontal="right" vertical="center"/>
    </xf>
    <xf numFmtId="0" fontId="17" fillId="0" borderId="21" xfId="43" applyBorder="1" applyAlignment="1">
      <alignment horizontal="left" vertical="center" wrapText="1"/>
    </xf>
    <xf numFmtId="0" fontId="17" fillId="0" borderId="41" xfId="43" applyBorder="1" applyAlignment="1">
      <alignment horizontal="left" vertical="center" wrapText="1"/>
    </xf>
    <xf numFmtId="0" fontId="17" fillId="0" borderId="128" xfId="43" applyBorder="1" applyAlignment="1">
      <alignment horizontal="left" vertical="center" wrapText="1"/>
    </xf>
    <xf numFmtId="0" fontId="17" fillId="0" borderId="20" xfId="43" applyBorder="1" applyAlignment="1">
      <alignment horizontal="left" vertical="center" wrapText="1"/>
    </xf>
    <xf numFmtId="0" fontId="17" fillId="0" borderId="24" xfId="43" applyBorder="1" applyAlignment="1">
      <alignment horizontal="left" vertical="center" wrapText="1"/>
    </xf>
    <xf numFmtId="0" fontId="17" fillId="0" borderId="40" xfId="43" applyBorder="1" applyAlignment="1">
      <alignment horizontal="left" vertical="center" wrapText="1"/>
    </xf>
    <xf numFmtId="0" fontId="17" fillId="0" borderId="15" xfId="43" applyBorder="1" applyAlignment="1">
      <alignment horizontal="left" vertical="center" wrapText="1"/>
    </xf>
    <xf numFmtId="0" fontId="17" fillId="0" borderId="32" xfId="43" applyBorder="1" applyAlignment="1">
      <alignment horizontal="left" vertical="center" wrapText="1"/>
    </xf>
    <xf numFmtId="0" fontId="17" fillId="0" borderId="22" xfId="43" applyBorder="1" applyAlignment="1">
      <alignment horizontal="left" vertical="center" wrapText="1"/>
    </xf>
    <xf numFmtId="0" fontId="17" fillId="0" borderId="73" xfId="43" applyBorder="1" applyAlignment="1">
      <alignment horizontal="left" vertical="center" wrapText="1"/>
    </xf>
    <xf numFmtId="0" fontId="26" fillId="0" borderId="27" xfId="43" applyFont="1" applyBorder="1" applyAlignment="1">
      <alignment horizontal="left" vertical="center" shrinkToFit="1"/>
    </xf>
    <xf numFmtId="0" fontId="27" fillId="0" borderId="71" xfId="43" applyFont="1" applyBorder="1" applyAlignment="1">
      <alignment vertical="center" wrapText="1"/>
    </xf>
    <xf numFmtId="0" fontId="26" fillId="0" borderId="23" xfId="43" applyFont="1" applyBorder="1" applyAlignment="1">
      <alignment horizontal="left" vertical="center" shrinkToFit="1"/>
    </xf>
    <xf numFmtId="0" fontId="17" fillId="0" borderId="29" xfId="43" applyBorder="1" applyAlignment="1">
      <alignment horizontal="left" vertical="center" wrapText="1"/>
    </xf>
    <xf numFmtId="0" fontId="17" fillId="0" borderId="120" xfId="43" applyBorder="1" applyAlignment="1">
      <alignment horizontal="left" vertical="center" wrapText="1"/>
    </xf>
    <xf numFmtId="0" fontId="27" fillId="0" borderId="30" xfId="43" applyFont="1" applyBorder="1" applyAlignment="1">
      <alignment vertical="center" wrapText="1"/>
    </xf>
    <xf numFmtId="0" fontId="52" fillId="35" borderId="11" xfId="0" applyFont="1" applyFill="1" applyBorder="1" applyAlignment="1">
      <alignment horizontal="left" vertical="center" wrapText="1"/>
    </xf>
    <xf numFmtId="0" fontId="52" fillId="35" borderId="13" xfId="0" applyFont="1" applyFill="1" applyBorder="1" applyAlignment="1">
      <alignment horizontal="left" vertical="center"/>
    </xf>
    <xf numFmtId="0" fontId="52" fillId="35" borderId="14" xfId="0" applyFont="1" applyFill="1" applyBorder="1" applyAlignment="1">
      <alignment horizontal="left" vertical="center"/>
    </xf>
    <xf numFmtId="0" fontId="17" fillId="36" borderId="11" xfId="43" applyFill="1" applyBorder="1">
      <alignment vertical="center"/>
    </xf>
    <xf numFmtId="0" fontId="17" fillId="36" borderId="13" xfId="43" applyFill="1" applyBorder="1">
      <alignment vertical="center"/>
    </xf>
    <xf numFmtId="0" fontId="17" fillId="36" borderId="10" xfId="43" applyFill="1" applyBorder="1">
      <alignment vertical="center"/>
    </xf>
    <xf numFmtId="0" fontId="17" fillId="0" borderId="82" xfId="43" applyBorder="1" applyAlignment="1">
      <alignment horizontal="left" vertical="center" wrapText="1"/>
    </xf>
    <xf numFmtId="0" fontId="27" fillId="0" borderId="42" xfId="43" applyFont="1" applyBorder="1" applyAlignment="1">
      <alignment vertical="center" wrapText="1"/>
    </xf>
    <xf numFmtId="0" fontId="26" fillId="0" borderId="54" xfId="43" applyFont="1" applyBorder="1" applyAlignment="1">
      <alignment horizontal="left" vertical="center" shrinkToFit="1"/>
    </xf>
    <xf numFmtId="0" fontId="63" fillId="0" borderId="19" xfId="43" applyFont="1" applyBorder="1" applyAlignment="1">
      <alignment horizontal="center" vertical="center"/>
    </xf>
    <xf numFmtId="0" fontId="63" fillId="0" borderId="90" xfId="43" applyFont="1" applyBorder="1" applyAlignment="1">
      <alignment horizontal="center" vertical="center"/>
    </xf>
    <xf numFmtId="49" fontId="63" fillId="0" borderId="129" xfId="43" applyNumberFormat="1" applyFont="1" applyBorder="1" applyAlignment="1">
      <alignment horizontal="center" vertical="center"/>
    </xf>
    <xf numFmtId="49" fontId="63" fillId="0" borderId="112" xfId="43" applyNumberFormat="1" applyFont="1" applyBorder="1" applyAlignment="1">
      <alignment horizontal="center" vertical="center"/>
    </xf>
    <xf numFmtId="0" fontId="56" fillId="0" borderId="17" xfId="43" applyFont="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9EF3F7-A5D0-447D-B6E1-E35F27576B11}"/>
    <cellStyle name="標準_要件充足CL書式_105J" xfId="43" xr:uid="{E20304C5-E189-4E15-BB83-C407E8EA9889}"/>
    <cellStyle name="良い" xfId="44" builtinId="26" customBuiltin="1"/>
  </cellStyles>
  <dxfs count="292">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53340</xdr:colOff>
      <xdr:row>5</xdr:row>
      <xdr:rowOff>137160</xdr:rowOff>
    </xdr:from>
    <xdr:to>
      <xdr:col>7</xdr:col>
      <xdr:colOff>0</xdr:colOff>
      <xdr:row>6</xdr:row>
      <xdr:rowOff>91440</xdr:rowOff>
    </xdr:to>
    <xdr:sp macro="" textlink="">
      <xdr:nvSpPr>
        <xdr:cNvPr id="2" name="Freeform 1">
          <a:extLst>
            <a:ext uri="{FF2B5EF4-FFF2-40B4-BE49-F238E27FC236}">
              <a16:creationId xmlns:a16="http://schemas.microsoft.com/office/drawing/2014/main" id="{DE504054-AAD2-44A7-A508-B2A4FE46C368}"/>
            </a:ext>
          </a:extLst>
        </xdr:cNvPr>
        <xdr:cNvSpPr>
          <a:spLocks/>
        </xdr:cNvSpPr>
      </xdr:nvSpPr>
      <xdr:spPr bwMode="auto">
        <a:xfrm>
          <a:off x="1381125" y="1476375"/>
          <a:ext cx="447675" cy="2095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E045D-CF19-4778-A63B-BD5613BFA2DC}">
  <sheetPr>
    <tabColor rgb="FFFFC000"/>
  </sheetPr>
  <dimension ref="A1:BK350"/>
  <sheetViews>
    <sheetView tabSelected="1" view="pageBreakPreview" zoomScale="115" zoomScaleNormal="100" zoomScaleSheetLayoutView="115" workbookViewId="0">
      <selection activeCell="B2" sqref="B2:E2"/>
    </sheetView>
  </sheetViews>
  <sheetFormatPr defaultColWidth="9" defaultRowHeight="12" x14ac:dyDescent="0.2"/>
  <cols>
    <col min="1" max="1" width="2.44140625" style="1" customWidth="1"/>
    <col min="2" max="3" width="4.6640625" style="1" customWidth="1"/>
    <col min="4" max="4" width="2.6640625" style="1" customWidth="1"/>
    <col min="5" max="6" width="4.6640625" style="1" customWidth="1"/>
    <col min="7" max="7" width="2.6640625" style="1" customWidth="1"/>
    <col min="8" max="8" width="28.6640625" style="1" customWidth="1"/>
    <col min="9" max="10" width="3.33203125" style="66" customWidth="1"/>
    <col min="11" max="11" width="3" style="66" customWidth="1"/>
    <col min="12" max="14" width="3.33203125" style="66" customWidth="1"/>
    <col min="15" max="16" width="3.77734375" style="66" customWidth="1"/>
    <col min="17" max="17" width="6.44140625" style="66" customWidth="1"/>
    <col min="18" max="18" width="3.109375" style="1" customWidth="1"/>
    <col min="19" max="19" width="3.77734375" style="1" customWidth="1"/>
    <col min="20" max="21" width="3.33203125" style="1" customWidth="1"/>
    <col min="22" max="22" width="3.88671875" style="1" customWidth="1"/>
    <col min="23" max="23" width="4.109375" style="1" customWidth="1"/>
    <col min="24" max="26" width="3.77734375" style="1" customWidth="1"/>
    <col min="27" max="27" width="3.44140625" style="1" customWidth="1"/>
    <col min="28" max="28" width="5.44140625" style="1" customWidth="1"/>
    <col min="29" max="29" width="10.21875" style="1" customWidth="1"/>
    <col min="30" max="30" width="1.77734375" style="1" customWidth="1"/>
    <col min="31" max="31" width="3.109375" style="1" customWidth="1"/>
    <col min="32" max="32" width="5.21875" style="1" customWidth="1"/>
    <col min="33" max="33" width="3.109375" style="1" customWidth="1"/>
    <col min="34" max="34" width="9" style="1"/>
    <col min="35" max="35" width="2.88671875" style="1" customWidth="1"/>
    <col min="36" max="36" width="10.44140625" style="1" customWidth="1"/>
    <col min="37" max="38" width="4.88671875" style="1" customWidth="1"/>
    <col min="39" max="39" width="6.44140625" style="1" customWidth="1"/>
    <col min="40" max="40" width="6.109375" style="1" customWidth="1"/>
    <col min="41" max="41" width="6.6640625" style="1" customWidth="1"/>
    <col min="42" max="42" width="6.44140625" style="1" customWidth="1"/>
    <col min="43" max="43" width="6.6640625" style="1" customWidth="1"/>
    <col min="44" max="44" width="5.6640625" style="1" customWidth="1"/>
    <col min="45" max="45" width="6.21875" style="1" customWidth="1"/>
    <col min="46" max="46" width="5.109375" style="1" customWidth="1"/>
    <col min="47" max="16384" width="9" style="1"/>
  </cols>
  <sheetData>
    <row r="1" spans="2:43" x14ac:dyDescent="0.2">
      <c r="B1" s="66"/>
      <c r="C1" s="66"/>
      <c r="D1" s="66"/>
      <c r="E1" s="66"/>
      <c r="F1" s="66"/>
      <c r="G1" s="66"/>
      <c r="H1" s="66"/>
      <c r="I1" s="66">
        <v>26</v>
      </c>
      <c r="R1" s="66">
        <v>29</v>
      </c>
      <c r="S1" s="66"/>
      <c r="T1" s="66"/>
      <c r="U1" s="66"/>
      <c r="V1" s="66"/>
      <c r="W1" s="66"/>
      <c r="X1" s="66"/>
      <c r="Y1" s="66"/>
      <c r="Z1" s="66"/>
      <c r="AA1" s="66"/>
      <c r="AB1" s="66"/>
      <c r="AC1" s="66">
        <v>10</v>
      </c>
    </row>
    <row r="2" spans="2:43" ht="19.5" customHeight="1" x14ac:dyDescent="0.2">
      <c r="B2" s="420"/>
      <c r="C2" s="420"/>
      <c r="D2" s="420"/>
      <c r="E2" s="420"/>
      <c r="F2" s="66"/>
      <c r="G2" s="66"/>
      <c r="H2" s="324"/>
      <c r="I2" s="170"/>
      <c r="J2" s="170"/>
      <c r="K2" s="170"/>
      <c r="L2" s="170"/>
      <c r="M2" s="170"/>
      <c r="N2" s="170"/>
      <c r="O2" s="170"/>
      <c r="P2" s="170"/>
      <c r="Q2" s="170"/>
      <c r="R2" s="66"/>
      <c r="S2" s="66"/>
      <c r="T2" s="66"/>
      <c r="U2" s="66"/>
      <c r="V2" s="66"/>
      <c r="W2" s="66"/>
      <c r="X2" s="66"/>
      <c r="Y2" s="66"/>
      <c r="Z2" s="66"/>
      <c r="AA2" s="66"/>
      <c r="AB2" s="66"/>
      <c r="AC2" s="66"/>
    </row>
    <row r="3" spans="2:43" ht="36" customHeight="1" x14ac:dyDescent="0.2">
      <c r="B3" s="421" t="s">
        <v>491</v>
      </c>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row>
    <row r="4" spans="2:43" ht="9.75" customHeight="1" x14ac:dyDescent="0.2">
      <c r="B4" s="323"/>
      <c r="C4" s="323"/>
      <c r="D4" s="423"/>
      <c r="E4" s="424"/>
      <c r="F4" s="107"/>
      <c r="G4" s="107"/>
      <c r="H4" s="325"/>
      <c r="R4" s="66"/>
      <c r="S4" s="66"/>
      <c r="T4" s="66"/>
      <c r="U4" s="66"/>
      <c r="V4" s="66"/>
      <c r="W4" s="66"/>
      <c r="X4" s="66"/>
      <c r="Y4" s="66"/>
      <c r="Z4" s="66"/>
      <c r="AA4" s="66"/>
      <c r="AB4" s="66"/>
      <c r="AC4" s="66"/>
    </row>
    <row r="5" spans="2:43" ht="28.5" customHeight="1" thickBot="1" x14ac:dyDescent="0.25">
      <c r="B5" s="326" t="s">
        <v>62</v>
      </c>
      <c r="C5" s="327"/>
      <c r="D5" s="328"/>
      <c r="E5" s="328"/>
      <c r="F5" s="66"/>
      <c r="G5" s="66"/>
      <c r="H5" s="329"/>
      <c r="R5" s="66"/>
      <c r="S5" s="66"/>
      <c r="T5" s="66"/>
      <c r="U5" s="66"/>
      <c r="V5" s="66"/>
      <c r="W5" s="66"/>
      <c r="X5" s="66"/>
      <c r="Y5" s="66"/>
      <c r="Z5" s="66"/>
      <c r="AA5" s="66"/>
      <c r="AB5" s="66"/>
      <c r="AC5" s="330"/>
      <c r="AM5" s="10" t="s">
        <v>63</v>
      </c>
      <c r="AN5" s="10" t="s">
        <v>64</v>
      </c>
      <c r="AO5" s="10" t="s">
        <v>65</v>
      </c>
      <c r="AP5" s="10" t="s">
        <v>66</v>
      </c>
      <c r="AQ5" s="10" t="s">
        <v>67</v>
      </c>
    </row>
    <row r="6" spans="2:43" ht="20.100000000000001" customHeight="1" thickBot="1" x14ac:dyDescent="0.25">
      <c r="B6" s="331" t="s">
        <v>302</v>
      </c>
      <c r="C6" s="417" t="s">
        <v>69</v>
      </c>
      <c r="D6" s="425"/>
      <c r="E6" s="331" t="s">
        <v>68</v>
      </c>
      <c r="F6" s="417" t="s">
        <v>70</v>
      </c>
      <c r="G6" s="426"/>
      <c r="H6" s="66"/>
      <c r="I6" s="107"/>
      <c r="J6" s="107"/>
      <c r="K6" s="107"/>
      <c r="L6" s="107"/>
      <c r="M6" s="107"/>
      <c r="N6" s="107"/>
      <c r="O6" s="107"/>
      <c r="P6" s="107"/>
      <c r="Q6" s="107"/>
      <c r="R6" s="66"/>
      <c r="S6" s="66"/>
      <c r="T6" s="66"/>
      <c r="U6" s="66"/>
      <c r="V6" s="66"/>
      <c r="W6" s="66"/>
      <c r="X6" s="66"/>
      <c r="Y6" s="66"/>
      <c r="Z6" s="66"/>
      <c r="AA6" s="66"/>
      <c r="AB6" s="66"/>
      <c r="AC6" s="66"/>
    </row>
    <row r="7" spans="2:43" ht="39" customHeight="1" x14ac:dyDescent="0.2">
      <c r="B7" s="66"/>
      <c r="C7" s="66"/>
      <c r="D7" s="188"/>
      <c r="E7" s="66"/>
      <c r="F7" s="66"/>
      <c r="G7" s="66"/>
      <c r="H7" s="409" t="s">
        <v>492</v>
      </c>
      <c r="I7" s="409"/>
      <c r="J7" s="409"/>
      <c r="K7" s="409"/>
      <c r="L7" s="409"/>
      <c r="M7" s="409"/>
      <c r="N7" s="409"/>
      <c r="O7" s="409"/>
      <c r="P7" s="409"/>
      <c r="Q7" s="409"/>
      <c r="R7" s="409"/>
      <c r="S7" s="409"/>
      <c r="T7" s="409"/>
      <c r="U7" s="409"/>
      <c r="V7" s="409"/>
      <c r="W7" s="409"/>
      <c r="X7" s="409"/>
      <c r="Y7" s="409"/>
      <c r="Z7" s="409"/>
      <c r="AA7" s="409"/>
      <c r="AB7" s="409"/>
      <c r="AC7" s="409"/>
    </row>
    <row r="8" spans="2:43" ht="24" customHeight="1" thickBot="1" x14ac:dyDescent="0.2">
      <c r="B8" s="332" t="s">
        <v>71</v>
      </c>
      <c r="C8" s="188"/>
      <c r="D8" s="188"/>
      <c r="E8" s="66"/>
      <c r="F8" s="66"/>
      <c r="G8" s="66"/>
      <c r="H8" s="66"/>
      <c r="I8" s="410" t="s">
        <v>72</v>
      </c>
      <c r="J8" s="410"/>
      <c r="K8" s="410"/>
      <c r="L8" s="410"/>
      <c r="M8" s="410"/>
      <c r="N8" s="410"/>
      <c r="O8" s="410"/>
      <c r="P8" s="410"/>
      <c r="Q8" s="410"/>
      <c r="R8" s="410" t="s">
        <v>306</v>
      </c>
      <c r="S8" s="410"/>
      <c r="T8" s="410"/>
      <c r="U8" s="410"/>
      <c r="V8" s="410"/>
      <c r="W8" s="410"/>
      <c r="X8" s="410"/>
      <c r="Y8" s="410"/>
      <c r="Z8" s="410"/>
      <c r="AA8" s="410"/>
      <c r="AB8" s="410"/>
      <c r="AC8" s="333" t="s">
        <v>73</v>
      </c>
      <c r="AH8" s="411" t="s">
        <v>300</v>
      </c>
      <c r="AI8" s="412"/>
      <c r="AJ8" s="412"/>
    </row>
    <row r="9" spans="2:43" ht="32.1" customHeight="1" thickBot="1" x14ac:dyDescent="0.25">
      <c r="B9" s="413" t="s">
        <v>74</v>
      </c>
      <c r="C9" s="414"/>
      <c r="D9" s="415"/>
      <c r="E9" s="415"/>
      <c r="F9" s="415"/>
      <c r="G9" s="415"/>
      <c r="H9" s="416"/>
      <c r="I9" s="417" t="s">
        <v>75</v>
      </c>
      <c r="J9" s="417"/>
      <c r="K9" s="417"/>
      <c r="L9" s="417"/>
      <c r="M9" s="417"/>
      <c r="N9" s="417"/>
      <c r="O9" s="417"/>
      <c r="P9" s="417"/>
      <c r="Q9" s="418"/>
      <c r="R9" s="419" t="s">
        <v>76</v>
      </c>
      <c r="S9" s="417"/>
      <c r="T9" s="417"/>
      <c r="U9" s="417"/>
      <c r="V9" s="417"/>
      <c r="W9" s="417"/>
      <c r="X9" s="417"/>
      <c r="Y9" s="417"/>
      <c r="Z9" s="417"/>
      <c r="AA9" s="417"/>
      <c r="AB9" s="418"/>
      <c r="AC9" s="190" t="s">
        <v>77</v>
      </c>
      <c r="AH9" s="4" t="s">
        <v>78</v>
      </c>
      <c r="AI9" s="4"/>
      <c r="AJ9" s="4" t="s">
        <v>79</v>
      </c>
    </row>
    <row r="10" spans="2:43" ht="22.5" customHeight="1" thickBot="1" x14ac:dyDescent="0.25">
      <c r="B10" s="64" t="s">
        <v>493</v>
      </c>
      <c r="C10" s="334"/>
      <c r="D10" s="335"/>
      <c r="E10" s="335"/>
      <c r="F10" s="335"/>
      <c r="G10" s="335"/>
      <c r="H10" s="335"/>
      <c r="I10" s="171"/>
      <c r="J10" s="171"/>
      <c r="K10" s="171"/>
      <c r="L10" s="171"/>
      <c r="M10" s="171"/>
      <c r="N10" s="171"/>
      <c r="O10" s="171"/>
      <c r="P10" s="171"/>
      <c r="Q10" s="171"/>
      <c r="R10" s="171"/>
      <c r="S10" s="171"/>
      <c r="T10" s="171"/>
      <c r="U10" s="171"/>
      <c r="V10" s="171"/>
      <c r="W10" s="171"/>
      <c r="X10" s="171"/>
      <c r="Y10" s="171"/>
      <c r="Z10" s="171"/>
      <c r="AA10" s="171"/>
      <c r="AB10" s="171"/>
      <c r="AC10" s="191"/>
      <c r="AH10" s="4"/>
      <c r="AI10" s="4"/>
      <c r="AJ10" s="4"/>
    </row>
    <row r="11" spans="2:43" ht="30" customHeight="1" x14ac:dyDescent="0.2">
      <c r="B11" s="447" t="s">
        <v>328</v>
      </c>
      <c r="C11" s="448"/>
      <c r="D11" s="448"/>
      <c r="E11" s="448"/>
      <c r="F11" s="448"/>
      <c r="G11" s="448"/>
      <c r="H11" s="449"/>
      <c r="I11" s="452" t="s">
        <v>68</v>
      </c>
      <c r="J11" s="453" t="s">
        <v>234</v>
      </c>
      <c r="K11" s="453"/>
      <c r="L11" s="111"/>
      <c r="M11" s="145"/>
      <c r="N11" s="452" t="s">
        <v>68</v>
      </c>
      <c r="O11" s="454" t="s">
        <v>235</v>
      </c>
      <c r="P11" s="455"/>
      <c r="Q11" s="150"/>
      <c r="R11" s="456" t="s">
        <v>494</v>
      </c>
      <c r="S11" s="457"/>
      <c r="T11" s="457"/>
      <c r="U11" s="457"/>
      <c r="V11" s="457"/>
      <c r="W11" s="457"/>
      <c r="X11" s="457"/>
      <c r="Y11" s="457"/>
      <c r="Z11" s="457"/>
      <c r="AA11" s="457"/>
      <c r="AB11" s="458"/>
      <c r="AC11" s="427"/>
      <c r="AE11" s="16" t="str">
        <f>I11</f>
        <v>□</v>
      </c>
      <c r="AH11" s="17" t="str">
        <f>IF(AE11&amp;AE12="■□","●適合",IF(AE11&amp;AE12="□■","◆未達",IF(AE11&amp;AE12="□□","■未答","▼矛盾")))</f>
        <v>■未答</v>
      </c>
      <c r="AI11" s="4"/>
      <c r="AJ11" s="4"/>
      <c r="AL11" s="15" t="s">
        <v>80</v>
      </c>
      <c r="AM11" s="16" t="s">
        <v>81</v>
      </c>
      <c r="AN11" s="16" t="s">
        <v>82</v>
      </c>
      <c r="AO11" s="16" t="s">
        <v>83</v>
      </c>
      <c r="AP11" s="16" t="s">
        <v>84</v>
      </c>
    </row>
    <row r="12" spans="2:43" ht="30" customHeight="1" x14ac:dyDescent="0.2">
      <c r="B12" s="433"/>
      <c r="C12" s="450"/>
      <c r="D12" s="450"/>
      <c r="E12" s="450"/>
      <c r="F12" s="450"/>
      <c r="G12" s="450"/>
      <c r="H12" s="451"/>
      <c r="I12" s="441"/>
      <c r="J12" s="443"/>
      <c r="K12" s="443"/>
      <c r="L12" s="68"/>
      <c r="M12" s="69"/>
      <c r="N12" s="441"/>
      <c r="O12" s="446"/>
      <c r="P12" s="446"/>
      <c r="Q12" s="161"/>
      <c r="R12" s="459"/>
      <c r="S12" s="460"/>
      <c r="T12" s="460"/>
      <c r="U12" s="460"/>
      <c r="V12" s="460"/>
      <c r="W12" s="460"/>
      <c r="X12" s="460"/>
      <c r="Y12" s="460"/>
      <c r="Z12" s="460"/>
      <c r="AA12" s="460"/>
      <c r="AB12" s="461"/>
      <c r="AC12" s="428"/>
      <c r="AE12" s="1" t="str">
        <f>N11</f>
        <v>□</v>
      </c>
      <c r="AH12" s="4"/>
      <c r="AI12" s="4"/>
      <c r="AJ12" s="4"/>
      <c r="AM12" s="17" t="s">
        <v>64</v>
      </c>
      <c r="AN12" s="17" t="s">
        <v>65</v>
      </c>
      <c r="AO12" s="17" t="s">
        <v>85</v>
      </c>
      <c r="AP12" s="17" t="s">
        <v>66</v>
      </c>
    </row>
    <row r="13" spans="2:43" ht="32.25" customHeight="1" x14ac:dyDescent="0.2">
      <c r="B13" s="73" t="s">
        <v>329</v>
      </c>
      <c r="C13" s="66"/>
      <c r="D13" s="66"/>
      <c r="E13" s="66"/>
      <c r="F13" s="66"/>
      <c r="G13" s="66"/>
      <c r="H13" s="72"/>
      <c r="I13" s="143"/>
      <c r="J13" s="429"/>
      <c r="K13" s="429"/>
      <c r="L13" s="143"/>
      <c r="M13" s="429"/>
      <c r="N13" s="429"/>
      <c r="O13" s="429"/>
      <c r="P13" s="138"/>
      <c r="Q13" s="138"/>
      <c r="R13" s="192"/>
      <c r="S13" s="142"/>
      <c r="T13" s="142"/>
      <c r="U13" s="142"/>
      <c r="V13" s="430" t="s">
        <v>340</v>
      </c>
      <c r="W13" s="430"/>
      <c r="X13" s="430"/>
      <c r="Y13" s="430"/>
      <c r="Z13" s="430"/>
      <c r="AA13" s="430"/>
      <c r="AB13" s="431"/>
      <c r="AC13" s="193"/>
      <c r="AH13" s="4"/>
      <c r="AI13" s="4"/>
      <c r="AJ13" s="4"/>
    </row>
    <row r="14" spans="2:43" ht="15.75" customHeight="1" x14ac:dyDescent="0.2">
      <c r="B14" s="432"/>
      <c r="C14" s="434" t="s">
        <v>434</v>
      </c>
      <c r="D14" s="435"/>
      <c r="E14" s="435"/>
      <c r="F14" s="435"/>
      <c r="G14" s="435"/>
      <c r="H14" s="436"/>
      <c r="I14" s="440" t="s">
        <v>68</v>
      </c>
      <c r="J14" s="442" t="s">
        <v>363</v>
      </c>
      <c r="K14" s="442"/>
      <c r="L14" s="168"/>
      <c r="M14" s="128"/>
      <c r="N14" s="440" t="s">
        <v>68</v>
      </c>
      <c r="O14" s="444" t="s">
        <v>417</v>
      </c>
      <c r="P14" s="445"/>
      <c r="Q14" s="147"/>
      <c r="R14" s="462" t="s">
        <v>341</v>
      </c>
      <c r="S14" s="442"/>
      <c r="T14" s="442"/>
      <c r="U14" s="442"/>
      <c r="V14" s="442"/>
      <c r="W14" s="442"/>
      <c r="X14" s="465"/>
      <c r="Y14" s="465"/>
      <c r="Z14" s="465"/>
      <c r="AA14" s="442" t="s">
        <v>332</v>
      </c>
      <c r="AB14" s="467"/>
      <c r="AC14" s="469"/>
      <c r="AE14" s="16" t="str">
        <f>I14</f>
        <v>□</v>
      </c>
      <c r="AH14" s="17" t="str">
        <f>IF(AE14&amp;AE15="■□","●適合",IF(AE14&amp;AE15="□■","◆未達",IF(AE14&amp;AE15="□□","■未答","▼矛盾")))</f>
        <v>■未答</v>
      </c>
      <c r="AI14" s="4"/>
      <c r="AJ14" s="4"/>
      <c r="AL14" s="15" t="s">
        <v>80</v>
      </c>
      <c r="AM14" s="16" t="s">
        <v>81</v>
      </c>
      <c r="AN14" s="16" t="s">
        <v>82</v>
      </c>
      <c r="AO14" s="16" t="s">
        <v>83</v>
      </c>
      <c r="AP14" s="16" t="s">
        <v>84</v>
      </c>
    </row>
    <row r="15" spans="2:43" ht="15.75" customHeight="1" x14ac:dyDescent="0.2">
      <c r="B15" s="433"/>
      <c r="C15" s="437"/>
      <c r="D15" s="438"/>
      <c r="E15" s="438"/>
      <c r="F15" s="438"/>
      <c r="G15" s="438"/>
      <c r="H15" s="439"/>
      <c r="I15" s="441"/>
      <c r="J15" s="443"/>
      <c r="K15" s="443"/>
      <c r="L15" s="68"/>
      <c r="M15" s="69"/>
      <c r="N15" s="441"/>
      <c r="O15" s="446"/>
      <c r="P15" s="446"/>
      <c r="Q15" s="161"/>
      <c r="R15" s="463"/>
      <c r="S15" s="464"/>
      <c r="T15" s="464"/>
      <c r="U15" s="464"/>
      <c r="V15" s="464"/>
      <c r="W15" s="464"/>
      <c r="X15" s="466"/>
      <c r="Y15" s="466"/>
      <c r="Z15" s="466"/>
      <c r="AA15" s="464"/>
      <c r="AB15" s="468"/>
      <c r="AC15" s="428"/>
      <c r="AE15" s="1" t="str">
        <f>N14</f>
        <v>□</v>
      </c>
      <c r="AH15" s="4"/>
      <c r="AI15" s="4"/>
      <c r="AJ15" s="4"/>
      <c r="AM15" s="17" t="s">
        <v>64</v>
      </c>
      <c r="AN15" s="17" t="s">
        <v>65</v>
      </c>
      <c r="AO15" s="17" t="s">
        <v>85</v>
      </c>
      <c r="AP15" s="17" t="s">
        <v>66</v>
      </c>
    </row>
    <row r="16" spans="2:43" ht="32.25" customHeight="1" x14ac:dyDescent="0.2">
      <c r="B16" s="73" t="s">
        <v>330</v>
      </c>
      <c r="C16" s="66"/>
      <c r="D16" s="66"/>
      <c r="E16" s="66"/>
      <c r="F16" s="66"/>
      <c r="G16" s="66"/>
      <c r="H16" s="72"/>
      <c r="I16" s="138"/>
      <c r="J16" s="138"/>
      <c r="K16" s="138"/>
      <c r="L16" s="138"/>
      <c r="M16" s="138"/>
      <c r="N16" s="138"/>
      <c r="O16" s="138"/>
      <c r="P16" s="138"/>
      <c r="Q16" s="138"/>
      <c r="R16" s="470" t="s">
        <v>394</v>
      </c>
      <c r="S16" s="430"/>
      <c r="T16" s="430"/>
      <c r="U16" s="430"/>
      <c r="V16" s="430"/>
      <c r="W16" s="430"/>
      <c r="X16" s="430"/>
      <c r="Y16" s="430"/>
      <c r="Z16" s="430"/>
      <c r="AA16" s="430"/>
      <c r="AB16" s="431"/>
      <c r="AC16" s="194"/>
      <c r="AH16" s="4"/>
      <c r="AI16" s="4"/>
      <c r="AJ16" s="4"/>
    </row>
    <row r="17" spans="2:42" ht="16.5" customHeight="1" x14ac:dyDescent="0.2">
      <c r="B17" s="73"/>
      <c r="C17" s="471" t="s">
        <v>435</v>
      </c>
      <c r="D17" s="472"/>
      <c r="E17" s="472"/>
      <c r="F17" s="472"/>
      <c r="G17" s="472"/>
      <c r="H17" s="473"/>
      <c r="I17" s="440" t="s">
        <v>68</v>
      </c>
      <c r="J17" s="442" t="s">
        <v>363</v>
      </c>
      <c r="K17" s="442"/>
      <c r="L17" s="168"/>
      <c r="M17" s="128"/>
      <c r="N17" s="440" t="s">
        <v>68</v>
      </c>
      <c r="O17" s="444" t="s">
        <v>417</v>
      </c>
      <c r="P17" s="445"/>
      <c r="Q17" s="147"/>
      <c r="R17" s="462" t="s">
        <v>344</v>
      </c>
      <c r="S17" s="442"/>
      <c r="T17" s="442"/>
      <c r="U17" s="442"/>
      <c r="V17" s="442"/>
      <c r="W17" s="442"/>
      <c r="X17" s="442"/>
      <c r="Y17" s="465"/>
      <c r="Z17" s="465"/>
      <c r="AA17" s="442" t="s">
        <v>343</v>
      </c>
      <c r="AB17" s="467"/>
      <c r="AC17" s="483"/>
      <c r="AE17" s="16" t="str">
        <f>I17</f>
        <v>□</v>
      </c>
      <c r="AH17" s="17" t="str">
        <f>IF(AE17&amp;AE18="■□","●適合",IF(AE17&amp;AE18="□■","◆未達",IF(AE17&amp;AE18="□□","■未答","▼矛盾")))</f>
        <v>■未答</v>
      </c>
      <c r="AI17" s="4"/>
      <c r="AJ17" s="4"/>
      <c r="AL17" s="15" t="s">
        <v>80</v>
      </c>
      <c r="AM17" s="16" t="s">
        <v>81</v>
      </c>
      <c r="AN17" s="16" t="s">
        <v>82</v>
      </c>
      <c r="AO17" s="16" t="s">
        <v>83</v>
      </c>
      <c r="AP17" s="16" t="s">
        <v>84</v>
      </c>
    </row>
    <row r="18" spans="2:42" ht="16.5" customHeight="1" x14ac:dyDescent="0.2">
      <c r="B18" s="73"/>
      <c r="C18" s="474"/>
      <c r="D18" s="424"/>
      <c r="E18" s="424"/>
      <c r="F18" s="424"/>
      <c r="G18" s="424"/>
      <c r="H18" s="475"/>
      <c r="I18" s="476"/>
      <c r="J18" s="477"/>
      <c r="K18" s="477"/>
      <c r="L18" s="143"/>
      <c r="M18" s="130"/>
      <c r="N18" s="476"/>
      <c r="O18" s="478"/>
      <c r="P18" s="478"/>
      <c r="Q18" s="137"/>
      <c r="R18" s="479"/>
      <c r="S18" s="480"/>
      <c r="T18" s="480"/>
      <c r="U18" s="480"/>
      <c r="V18" s="480"/>
      <c r="W18" s="480"/>
      <c r="X18" s="480"/>
      <c r="Y18" s="481"/>
      <c r="Z18" s="481"/>
      <c r="AA18" s="480"/>
      <c r="AB18" s="482"/>
      <c r="AC18" s="484"/>
      <c r="AE18" s="1" t="str">
        <f>N17</f>
        <v>□</v>
      </c>
      <c r="AH18" s="4"/>
      <c r="AI18" s="4"/>
      <c r="AJ18" s="4"/>
      <c r="AM18" s="17" t="s">
        <v>64</v>
      </c>
      <c r="AN18" s="17" t="s">
        <v>65</v>
      </c>
      <c r="AO18" s="17" t="s">
        <v>85</v>
      </c>
      <c r="AP18" s="17" t="s">
        <v>66</v>
      </c>
    </row>
    <row r="19" spans="2:42" ht="16.5" customHeight="1" x14ac:dyDescent="0.2">
      <c r="B19" s="73"/>
      <c r="C19" s="485" t="s">
        <v>436</v>
      </c>
      <c r="D19" s="486"/>
      <c r="E19" s="486"/>
      <c r="F19" s="486"/>
      <c r="G19" s="486"/>
      <c r="H19" s="487"/>
      <c r="I19" s="440" t="s">
        <v>68</v>
      </c>
      <c r="J19" s="442" t="s">
        <v>363</v>
      </c>
      <c r="K19" s="442"/>
      <c r="L19" s="168"/>
      <c r="M19" s="128"/>
      <c r="N19" s="440" t="s">
        <v>68</v>
      </c>
      <c r="O19" s="444" t="s">
        <v>417</v>
      </c>
      <c r="P19" s="445"/>
      <c r="Q19" s="147"/>
      <c r="R19" s="462" t="s">
        <v>342</v>
      </c>
      <c r="S19" s="442"/>
      <c r="T19" s="442"/>
      <c r="U19" s="442"/>
      <c r="V19" s="442"/>
      <c r="W19" s="442"/>
      <c r="X19" s="442"/>
      <c r="Y19" s="465"/>
      <c r="Z19" s="465"/>
      <c r="AA19" s="442" t="s">
        <v>343</v>
      </c>
      <c r="AB19" s="467"/>
      <c r="AC19" s="483"/>
      <c r="AE19" s="16" t="str">
        <f>I19</f>
        <v>□</v>
      </c>
      <c r="AH19" s="17" t="str">
        <f>IF(AE19&amp;AE20="■□","●適合",IF(AE19&amp;AE20="□■","◆未達",IF(AE19&amp;AE20="□□","■未答","▼矛盾")))</f>
        <v>■未答</v>
      </c>
      <c r="AI19" s="4"/>
      <c r="AJ19" s="4"/>
      <c r="AL19" s="15" t="s">
        <v>80</v>
      </c>
      <c r="AM19" s="16" t="s">
        <v>81</v>
      </c>
      <c r="AN19" s="16" t="s">
        <v>82</v>
      </c>
      <c r="AO19" s="16" t="s">
        <v>83</v>
      </c>
      <c r="AP19" s="16" t="s">
        <v>84</v>
      </c>
    </row>
    <row r="20" spans="2:42" ht="16.5" customHeight="1" x14ac:dyDescent="0.2">
      <c r="B20" s="65"/>
      <c r="C20" s="488"/>
      <c r="D20" s="489"/>
      <c r="E20" s="489"/>
      <c r="F20" s="489"/>
      <c r="G20" s="489"/>
      <c r="H20" s="490"/>
      <c r="I20" s="441"/>
      <c r="J20" s="443"/>
      <c r="K20" s="443"/>
      <c r="L20" s="68"/>
      <c r="M20" s="69"/>
      <c r="N20" s="441"/>
      <c r="O20" s="446"/>
      <c r="P20" s="446"/>
      <c r="Q20" s="161"/>
      <c r="R20" s="463"/>
      <c r="S20" s="464"/>
      <c r="T20" s="464"/>
      <c r="U20" s="464"/>
      <c r="V20" s="464"/>
      <c r="W20" s="464"/>
      <c r="X20" s="464"/>
      <c r="Y20" s="466"/>
      <c r="Z20" s="466"/>
      <c r="AA20" s="464"/>
      <c r="AB20" s="468"/>
      <c r="AC20" s="428"/>
      <c r="AE20" s="1" t="str">
        <f>N19</f>
        <v>□</v>
      </c>
      <c r="AH20" s="4"/>
      <c r="AI20" s="4"/>
      <c r="AJ20" s="4"/>
      <c r="AM20" s="17" t="s">
        <v>64</v>
      </c>
      <c r="AN20" s="17" t="s">
        <v>65</v>
      </c>
      <c r="AO20" s="17" t="s">
        <v>85</v>
      </c>
      <c r="AP20" s="17" t="s">
        <v>66</v>
      </c>
    </row>
    <row r="21" spans="2:42" ht="32.25" customHeight="1" x14ac:dyDescent="0.2">
      <c r="B21" s="73" t="s">
        <v>331</v>
      </c>
      <c r="C21" s="66"/>
      <c r="D21" s="66"/>
      <c r="E21" s="66"/>
      <c r="F21" s="66"/>
      <c r="G21" s="66"/>
      <c r="H21" s="72"/>
      <c r="I21" s="138"/>
      <c r="J21" s="138"/>
      <c r="K21" s="138"/>
      <c r="L21" s="138"/>
      <c r="M21" s="138"/>
      <c r="N21" s="138"/>
      <c r="O21" s="138"/>
      <c r="P21" s="138"/>
      <c r="Q21" s="138"/>
      <c r="R21" s="163"/>
      <c r="S21" s="138"/>
      <c r="T21" s="138"/>
      <c r="U21" s="138"/>
      <c r="V21" s="138"/>
      <c r="W21" s="138"/>
      <c r="X21" s="138"/>
      <c r="Y21" s="138"/>
      <c r="Z21" s="138"/>
      <c r="AA21" s="138"/>
      <c r="AB21" s="139"/>
      <c r="AC21" s="194"/>
      <c r="AH21" s="4"/>
      <c r="AI21" s="4"/>
      <c r="AJ21" s="4"/>
    </row>
    <row r="22" spans="2:42" ht="15" customHeight="1" x14ac:dyDescent="0.2">
      <c r="B22" s="73"/>
      <c r="C22" s="434" t="s">
        <v>495</v>
      </c>
      <c r="D22" s="435"/>
      <c r="E22" s="435"/>
      <c r="F22" s="435"/>
      <c r="G22" s="435"/>
      <c r="H22" s="436"/>
      <c r="I22" s="440" t="s">
        <v>68</v>
      </c>
      <c r="J22" s="442" t="s">
        <v>320</v>
      </c>
      <c r="K22" s="442"/>
      <c r="L22" s="168"/>
      <c r="M22" s="440" t="s">
        <v>68</v>
      </c>
      <c r="N22" s="442" t="s">
        <v>321</v>
      </c>
      <c r="O22" s="442"/>
      <c r="P22" s="442"/>
      <c r="Q22" s="147"/>
      <c r="R22" s="498" t="s">
        <v>340</v>
      </c>
      <c r="S22" s="445"/>
      <c r="T22" s="445"/>
      <c r="U22" s="445"/>
      <c r="V22" s="445"/>
      <c r="W22" s="445"/>
      <c r="X22" s="445"/>
      <c r="Y22" s="445"/>
      <c r="Z22" s="445"/>
      <c r="AA22" s="445"/>
      <c r="AB22" s="499"/>
      <c r="AC22" s="483"/>
      <c r="AE22" s="16" t="str">
        <f>I22</f>
        <v>□</v>
      </c>
      <c r="AF22" s="1">
        <f>IF(I22="■",1,IF(M22="■",1,0))</f>
        <v>0</v>
      </c>
      <c r="AH22" s="17" t="str">
        <f>IF(AE22&amp;AE23="■□","●適合",IF(AE22&amp;AE23="□■","●適合",IF(AE22&amp;AE23="□□","■未答","▼矛盾")))</f>
        <v>■未答</v>
      </c>
      <c r="AI22" s="4"/>
      <c r="AJ22" s="4"/>
      <c r="AL22" s="15" t="s">
        <v>80</v>
      </c>
      <c r="AM22" s="16" t="s">
        <v>81</v>
      </c>
      <c r="AN22" s="16" t="s">
        <v>82</v>
      </c>
      <c r="AO22" s="16" t="s">
        <v>83</v>
      </c>
      <c r="AP22" s="16" t="s">
        <v>84</v>
      </c>
    </row>
    <row r="23" spans="2:42" ht="15" customHeight="1" x14ac:dyDescent="0.2">
      <c r="B23" s="73"/>
      <c r="C23" s="491"/>
      <c r="D23" s="492"/>
      <c r="E23" s="492"/>
      <c r="F23" s="492"/>
      <c r="G23" s="492"/>
      <c r="H23" s="493"/>
      <c r="I23" s="476"/>
      <c r="J23" s="429"/>
      <c r="K23" s="429"/>
      <c r="L23" s="143"/>
      <c r="M23" s="476"/>
      <c r="N23" s="477"/>
      <c r="O23" s="477"/>
      <c r="P23" s="477"/>
      <c r="Q23" s="126"/>
      <c r="R23" s="148"/>
      <c r="S23" s="154"/>
      <c r="T23" s="154"/>
      <c r="U23" s="154"/>
      <c r="V23" s="154"/>
      <c r="W23" s="154"/>
      <c r="X23" s="154"/>
      <c r="Y23" s="154"/>
      <c r="Z23" s="154"/>
      <c r="AA23" s="154"/>
      <c r="AB23" s="195"/>
      <c r="AC23" s="500"/>
      <c r="AE23" s="1" t="str">
        <f>M22</f>
        <v>□</v>
      </c>
      <c r="AH23" s="4"/>
      <c r="AI23" s="4"/>
      <c r="AJ23" s="4"/>
      <c r="AM23" s="17" t="s">
        <v>64</v>
      </c>
      <c r="AN23" s="17" t="s">
        <v>64</v>
      </c>
      <c r="AO23" s="17" t="s">
        <v>85</v>
      </c>
      <c r="AP23" s="17" t="s">
        <v>66</v>
      </c>
    </row>
    <row r="24" spans="2:42" ht="21.75" customHeight="1" x14ac:dyDescent="0.2">
      <c r="B24" s="73"/>
      <c r="C24" s="494"/>
      <c r="D24" s="492"/>
      <c r="E24" s="492"/>
      <c r="F24" s="492"/>
      <c r="G24" s="492"/>
      <c r="H24" s="493"/>
      <c r="I24" s="157" t="s">
        <v>68</v>
      </c>
      <c r="J24" s="429" t="s">
        <v>318</v>
      </c>
      <c r="K24" s="429"/>
      <c r="L24" s="143"/>
      <c r="M24" s="130"/>
      <c r="N24" s="143"/>
      <c r="O24" s="130"/>
      <c r="P24" s="130"/>
      <c r="Q24" s="126"/>
      <c r="R24" s="502" t="s">
        <v>347</v>
      </c>
      <c r="S24" s="429"/>
      <c r="T24" s="429"/>
      <c r="U24" s="429"/>
      <c r="V24" s="429"/>
      <c r="W24" s="429"/>
      <c r="X24" s="503"/>
      <c r="Y24" s="503"/>
      <c r="Z24" s="503"/>
      <c r="AA24" s="130" t="s">
        <v>332</v>
      </c>
      <c r="AB24" s="129"/>
      <c r="AC24" s="500"/>
      <c r="AE24" s="16" t="str">
        <f>I24</f>
        <v>□</v>
      </c>
      <c r="AH24" s="17" t="str">
        <f>IF(AE24&amp;AE25="■□","●適合",IF(AE24&amp;AE25="□■","◆未達",IF(AE24&amp;AE25="□□","■未答","▼矛盾")))</f>
        <v>■未答</v>
      </c>
      <c r="AI24" s="4"/>
      <c r="AJ24" s="58" t="str">
        <f>IF(AF22=1,IF(AND(I22&amp;M22="■□",X24&gt;=130),"●適合",IF(AND(I22&amp;M22="□■",X24&gt;=120),"●適合","◆未達")),"■未答")</f>
        <v>■未答</v>
      </c>
      <c r="AL24" s="15" t="s">
        <v>80</v>
      </c>
      <c r="AM24" s="16" t="s">
        <v>81</v>
      </c>
      <c r="AN24" s="16" t="s">
        <v>82</v>
      </c>
      <c r="AO24" s="16" t="s">
        <v>83</v>
      </c>
      <c r="AP24" s="16" t="s">
        <v>84</v>
      </c>
    </row>
    <row r="25" spans="2:42" ht="21.75" customHeight="1" x14ac:dyDescent="0.2">
      <c r="B25" s="73"/>
      <c r="C25" s="495"/>
      <c r="D25" s="496"/>
      <c r="E25" s="496"/>
      <c r="F25" s="496"/>
      <c r="G25" s="496"/>
      <c r="H25" s="497"/>
      <c r="I25" s="89" t="s">
        <v>68</v>
      </c>
      <c r="J25" s="480" t="s">
        <v>319</v>
      </c>
      <c r="K25" s="480"/>
      <c r="L25" s="480"/>
      <c r="M25" s="480"/>
      <c r="N25" s="70"/>
      <c r="O25" s="136"/>
      <c r="P25" s="136"/>
      <c r="Q25" s="141"/>
      <c r="R25" s="135"/>
      <c r="S25" s="136"/>
      <c r="T25" s="136"/>
      <c r="U25" s="504" t="s">
        <v>394</v>
      </c>
      <c r="V25" s="504"/>
      <c r="W25" s="504"/>
      <c r="X25" s="504"/>
      <c r="Y25" s="504"/>
      <c r="Z25" s="504"/>
      <c r="AA25" s="504"/>
      <c r="AB25" s="505"/>
      <c r="AC25" s="501"/>
      <c r="AE25" s="1" t="str">
        <f>I25</f>
        <v>□</v>
      </c>
      <c r="AH25" s="4"/>
      <c r="AI25" s="4"/>
      <c r="AJ25" s="4"/>
      <c r="AM25" s="17" t="s">
        <v>64</v>
      </c>
      <c r="AN25" s="17" t="s">
        <v>65</v>
      </c>
      <c r="AO25" s="17" t="s">
        <v>85</v>
      </c>
      <c r="AP25" s="17" t="s">
        <v>66</v>
      </c>
    </row>
    <row r="26" spans="2:42" ht="14.25" customHeight="1" x14ac:dyDescent="0.2">
      <c r="B26" s="73"/>
      <c r="C26" s="491" t="s">
        <v>496</v>
      </c>
      <c r="D26" s="492"/>
      <c r="E26" s="492"/>
      <c r="F26" s="492"/>
      <c r="G26" s="492"/>
      <c r="H26" s="493"/>
      <c r="I26" s="509" t="s">
        <v>68</v>
      </c>
      <c r="J26" s="429" t="s">
        <v>320</v>
      </c>
      <c r="K26" s="429"/>
      <c r="L26" s="143"/>
      <c r="M26" s="509" t="s">
        <v>68</v>
      </c>
      <c r="N26" s="429" t="s">
        <v>321</v>
      </c>
      <c r="O26" s="429"/>
      <c r="P26" s="429"/>
      <c r="Q26" s="137"/>
      <c r="R26" s="510" t="s">
        <v>393</v>
      </c>
      <c r="S26" s="511"/>
      <c r="T26" s="511"/>
      <c r="U26" s="511"/>
      <c r="V26" s="511"/>
      <c r="W26" s="511"/>
      <c r="X26" s="511"/>
      <c r="Y26" s="511"/>
      <c r="Z26" s="511"/>
      <c r="AA26" s="511"/>
      <c r="AB26" s="512"/>
      <c r="AC26" s="513"/>
      <c r="AE26" s="16" t="str">
        <f>I26</f>
        <v>□</v>
      </c>
      <c r="AF26" s="1">
        <f>IF(I26="■",1,IF(M26="■",1,0))</f>
        <v>0</v>
      </c>
      <c r="AH26" s="17" t="str">
        <f>IF(AE26&amp;AE27="■□","●適合",IF(AE26&amp;AE27="□■","●適合",IF(AE26&amp;AE27="□□","■未答","▼矛盾")))</f>
        <v>■未答</v>
      </c>
      <c r="AI26" s="4"/>
      <c r="AJ26" s="4"/>
      <c r="AL26" s="15" t="s">
        <v>80</v>
      </c>
      <c r="AM26" s="16" t="s">
        <v>81</v>
      </c>
      <c r="AN26" s="16" t="s">
        <v>82</v>
      </c>
      <c r="AO26" s="16" t="s">
        <v>83</v>
      </c>
      <c r="AP26" s="16" t="s">
        <v>84</v>
      </c>
    </row>
    <row r="27" spans="2:42" ht="14.25" customHeight="1" x14ac:dyDescent="0.2">
      <c r="B27" s="73"/>
      <c r="C27" s="491"/>
      <c r="D27" s="492"/>
      <c r="E27" s="492"/>
      <c r="F27" s="492"/>
      <c r="G27" s="492"/>
      <c r="H27" s="493"/>
      <c r="I27" s="476"/>
      <c r="J27" s="477"/>
      <c r="K27" s="477"/>
      <c r="L27" s="143"/>
      <c r="M27" s="476"/>
      <c r="N27" s="477"/>
      <c r="O27" s="477"/>
      <c r="P27" s="477"/>
      <c r="Q27" s="126"/>
      <c r="R27" s="515"/>
      <c r="S27" s="516"/>
      <c r="T27" s="516"/>
      <c r="U27" s="516"/>
      <c r="V27" s="516"/>
      <c r="W27" s="516"/>
      <c r="X27" s="130"/>
      <c r="Y27" s="143"/>
      <c r="Z27" s="143"/>
      <c r="AA27" s="143"/>
      <c r="AB27" s="149"/>
      <c r="AC27" s="513"/>
      <c r="AE27" s="1" t="str">
        <f>M26</f>
        <v>□</v>
      </c>
      <c r="AH27" s="4"/>
      <c r="AI27" s="4"/>
      <c r="AJ27" s="4"/>
      <c r="AM27" s="17" t="s">
        <v>64</v>
      </c>
      <c r="AN27" s="17" t="s">
        <v>64</v>
      </c>
      <c r="AO27" s="17" t="s">
        <v>85</v>
      </c>
      <c r="AP27" s="17" t="s">
        <v>66</v>
      </c>
    </row>
    <row r="28" spans="2:42" ht="23.25" customHeight="1" x14ac:dyDescent="0.2">
      <c r="B28" s="73"/>
      <c r="C28" s="491"/>
      <c r="D28" s="492"/>
      <c r="E28" s="492"/>
      <c r="F28" s="492"/>
      <c r="G28" s="492"/>
      <c r="H28" s="493"/>
      <c r="I28" s="157" t="s">
        <v>68</v>
      </c>
      <c r="J28" s="429" t="s">
        <v>318</v>
      </c>
      <c r="K28" s="429"/>
      <c r="L28" s="143"/>
      <c r="M28" s="130"/>
      <c r="N28" s="143"/>
      <c r="O28" s="130"/>
      <c r="P28" s="130"/>
      <c r="Q28" s="126"/>
      <c r="R28" s="502" t="s">
        <v>322</v>
      </c>
      <c r="S28" s="429"/>
      <c r="T28" s="429"/>
      <c r="U28" s="429"/>
      <c r="V28" s="429"/>
      <c r="W28" s="429"/>
      <c r="X28" s="517"/>
      <c r="Y28" s="517"/>
      <c r="Z28" s="517"/>
      <c r="AA28" s="130" t="s">
        <v>497</v>
      </c>
      <c r="AB28" s="129"/>
      <c r="AC28" s="513"/>
      <c r="AE28" s="16" t="str">
        <f>I28</f>
        <v>□</v>
      </c>
      <c r="AH28" s="17" t="str">
        <f>IF(AE28&amp;AE29="■□","●適合",IF(AE28&amp;AE29="□■","◆未達",IF(AE28&amp;AE29="□□","■未答","▼矛盾")))</f>
        <v>■未答</v>
      </c>
      <c r="AI28" s="4"/>
      <c r="AJ28" s="58" t="str">
        <f>IF(AF26=1,IF(AND(I26&amp;M26="■□",X28&gt;=2),"●適合",IF(AND(I26&amp;M26="□■",X28&gt;=1.8),"●適合","◆未達")),"■未答")</f>
        <v>■未答</v>
      </c>
      <c r="AL28" s="15" t="s">
        <v>80</v>
      </c>
      <c r="AM28" s="16" t="s">
        <v>81</v>
      </c>
      <c r="AN28" s="16" t="s">
        <v>82</v>
      </c>
      <c r="AO28" s="16" t="s">
        <v>83</v>
      </c>
      <c r="AP28" s="16" t="s">
        <v>84</v>
      </c>
    </row>
    <row r="29" spans="2:42" ht="23.25" customHeight="1" x14ac:dyDescent="0.2">
      <c r="B29" s="65"/>
      <c r="C29" s="506"/>
      <c r="D29" s="507"/>
      <c r="E29" s="507"/>
      <c r="F29" s="507"/>
      <c r="G29" s="507"/>
      <c r="H29" s="508"/>
      <c r="I29" s="165" t="s">
        <v>68</v>
      </c>
      <c r="J29" s="464" t="s">
        <v>319</v>
      </c>
      <c r="K29" s="464"/>
      <c r="L29" s="464"/>
      <c r="M29" s="69"/>
      <c r="N29" s="68"/>
      <c r="O29" s="69"/>
      <c r="P29" s="69"/>
      <c r="Q29" s="161"/>
      <c r="R29" s="90"/>
      <c r="S29" s="69"/>
      <c r="T29" s="69"/>
      <c r="U29" s="518" t="s">
        <v>394</v>
      </c>
      <c r="V29" s="518"/>
      <c r="W29" s="518"/>
      <c r="X29" s="518"/>
      <c r="Y29" s="518"/>
      <c r="Z29" s="518"/>
      <c r="AA29" s="518"/>
      <c r="AB29" s="519"/>
      <c r="AC29" s="514"/>
      <c r="AE29" s="1" t="str">
        <f>I29</f>
        <v>□</v>
      </c>
      <c r="AH29" s="4"/>
      <c r="AI29" s="4"/>
      <c r="AJ29" s="4"/>
      <c r="AM29" s="17" t="s">
        <v>64</v>
      </c>
      <c r="AN29" s="17" t="s">
        <v>65</v>
      </c>
      <c r="AO29" s="17" t="s">
        <v>85</v>
      </c>
      <c r="AP29" s="17" t="s">
        <v>66</v>
      </c>
    </row>
    <row r="30" spans="2:42" ht="32.25" customHeight="1" x14ac:dyDescent="0.2">
      <c r="B30" s="520" t="s">
        <v>333</v>
      </c>
      <c r="C30" s="521"/>
      <c r="D30" s="521"/>
      <c r="E30" s="521"/>
      <c r="F30" s="521"/>
      <c r="G30" s="521"/>
      <c r="H30" s="522"/>
      <c r="I30" s="153" t="s">
        <v>68</v>
      </c>
      <c r="J30" s="523" t="s">
        <v>144</v>
      </c>
      <c r="K30" s="523"/>
      <c r="L30" s="523"/>
      <c r="M30" s="523"/>
      <c r="N30" s="523"/>
      <c r="O30" s="523"/>
      <c r="P30" s="523"/>
      <c r="Q30" s="524"/>
      <c r="R30" s="525" t="s">
        <v>324</v>
      </c>
      <c r="S30" s="526"/>
      <c r="T30" s="526"/>
      <c r="U30" s="526"/>
      <c r="V30" s="526"/>
      <c r="W30" s="526"/>
      <c r="X30" s="526"/>
      <c r="Y30" s="526"/>
      <c r="Z30" s="526"/>
      <c r="AA30" s="526"/>
      <c r="AB30" s="527"/>
      <c r="AC30" s="196"/>
      <c r="AE30" s="16" t="str">
        <f>I30</f>
        <v>□</v>
      </c>
      <c r="AH30" s="4"/>
      <c r="AI30" s="4"/>
      <c r="AJ30" s="4"/>
    </row>
    <row r="31" spans="2:42" ht="14.25" customHeight="1" x14ac:dyDescent="0.2">
      <c r="B31" s="73"/>
      <c r="C31" s="471" t="s">
        <v>512</v>
      </c>
      <c r="D31" s="472"/>
      <c r="E31" s="472"/>
      <c r="F31" s="472"/>
      <c r="G31" s="472"/>
      <c r="H31" s="473"/>
      <c r="I31" s="534" t="s">
        <v>68</v>
      </c>
      <c r="J31" s="442" t="s">
        <v>234</v>
      </c>
      <c r="K31" s="442"/>
      <c r="L31" s="168"/>
      <c r="M31" s="128"/>
      <c r="N31" s="440" t="s">
        <v>68</v>
      </c>
      <c r="O31" s="444" t="s">
        <v>235</v>
      </c>
      <c r="P31" s="445"/>
      <c r="Q31" s="147"/>
      <c r="R31" s="502"/>
      <c r="S31" s="429"/>
      <c r="T31" s="429"/>
      <c r="U31" s="429"/>
      <c r="V31" s="429"/>
      <c r="W31" s="429"/>
      <c r="X31" s="429"/>
      <c r="Y31" s="429"/>
      <c r="Z31" s="429"/>
      <c r="AA31" s="429"/>
      <c r="AB31" s="528"/>
      <c r="AC31" s="540"/>
      <c r="AE31" s="16" t="str">
        <f>I31</f>
        <v>□</v>
      </c>
      <c r="AH31" s="17" t="str">
        <f>IF(AE31&amp;AE32="■□","●適合",IF(AE31&amp;AE32="□■","◆未達",IF(AE31&amp;AE32="□□","■未答","▼矛盾")))</f>
        <v>■未答</v>
      </c>
      <c r="AI31" s="4"/>
      <c r="AJ31" s="4"/>
      <c r="AL31" s="15" t="s">
        <v>80</v>
      </c>
      <c r="AM31" s="16" t="s">
        <v>81</v>
      </c>
      <c r="AN31" s="16" t="s">
        <v>82</v>
      </c>
      <c r="AO31" s="16" t="s">
        <v>83</v>
      </c>
      <c r="AP31" s="16" t="s">
        <v>84</v>
      </c>
    </row>
    <row r="32" spans="2:42" ht="14.25" customHeight="1" x14ac:dyDescent="0.2">
      <c r="B32" s="73"/>
      <c r="C32" s="531"/>
      <c r="D32" s="532"/>
      <c r="E32" s="532"/>
      <c r="F32" s="532"/>
      <c r="G32" s="532"/>
      <c r="H32" s="533"/>
      <c r="I32" s="535"/>
      <c r="J32" s="536"/>
      <c r="K32" s="536"/>
      <c r="L32" s="70"/>
      <c r="M32" s="136"/>
      <c r="N32" s="537"/>
      <c r="O32" s="538"/>
      <c r="P32" s="538"/>
      <c r="Q32" s="166"/>
      <c r="R32" s="502"/>
      <c r="S32" s="429"/>
      <c r="T32" s="429"/>
      <c r="U32" s="429"/>
      <c r="V32" s="429"/>
      <c r="W32" s="429"/>
      <c r="X32" s="429"/>
      <c r="Y32" s="429"/>
      <c r="Z32" s="429"/>
      <c r="AA32" s="429"/>
      <c r="AB32" s="528"/>
      <c r="AC32" s="545"/>
      <c r="AE32" s="1" t="str">
        <f>N31</f>
        <v>□</v>
      </c>
      <c r="AH32" s="4"/>
      <c r="AI32" s="4"/>
      <c r="AJ32" s="4"/>
      <c r="AM32" s="17" t="s">
        <v>64</v>
      </c>
      <c r="AN32" s="17" t="s">
        <v>65</v>
      </c>
      <c r="AO32" s="17" t="s">
        <v>85</v>
      </c>
      <c r="AP32" s="17" t="s">
        <v>66</v>
      </c>
    </row>
    <row r="33" spans="2:42" ht="15.75" customHeight="1" x14ac:dyDescent="0.2">
      <c r="B33" s="73"/>
      <c r="C33" s="471" t="s">
        <v>513</v>
      </c>
      <c r="D33" s="472"/>
      <c r="E33" s="472"/>
      <c r="F33" s="472"/>
      <c r="G33" s="472"/>
      <c r="H33" s="473"/>
      <c r="I33" s="440" t="s">
        <v>68</v>
      </c>
      <c r="J33" s="442" t="s">
        <v>234</v>
      </c>
      <c r="K33" s="442"/>
      <c r="L33" s="168"/>
      <c r="M33" s="128"/>
      <c r="N33" s="440" t="s">
        <v>68</v>
      </c>
      <c r="O33" s="444" t="s">
        <v>235</v>
      </c>
      <c r="P33" s="445"/>
      <c r="Q33" s="147"/>
      <c r="R33" s="502"/>
      <c r="S33" s="429"/>
      <c r="T33" s="429"/>
      <c r="U33" s="429"/>
      <c r="V33" s="429"/>
      <c r="W33" s="429"/>
      <c r="X33" s="429"/>
      <c r="Y33" s="429"/>
      <c r="Z33" s="429"/>
      <c r="AA33" s="429"/>
      <c r="AB33" s="528"/>
      <c r="AC33" s="540"/>
      <c r="AE33" s="16" t="str">
        <f>I33</f>
        <v>□</v>
      </c>
      <c r="AH33" s="17" t="str">
        <f>IF(AE33&amp;AE34="■□","●適合",IF(AE33&amp;AE34="□■","◆未達",IF(AE33&amp;AE34="□□","■未答","▼矛盾")))</f>
        <v>■未答</v>
      </c>
      <c r="AI33" s="4"/>
      <c r="AJ33" s="4"/>
      <c r="AL33" s="15" t="s">
        <v>80</v>
      </c>
      <c r="AM33" s="16" t="s">
        <v>81</v>
      </c>
      <c r="AN33" s="16" t="s">
        <v>82</v>
      </c>
      <c r="AO33" s="16" t="s">
        <v>83</v>
      </c>
      <c r="AP33" s="16" t="s">
        <v>84</v>
      </c>
    </row>
    <row r="34" spans="2:42" ht="15.75" customHeight="1" x14ac:dyDescent="0.2">
      <c r="B34" s="73"/>
      <c r="C34" s="531"/>
      <c r="D34" s="532"/>
      <c r="E34" s="532"/>
      <c r="F34" s="532"/>
      <c r="G34" s="532"/>
      <c r="H34" s="533"/>
      <c r="I34" s="537"/>
      <c r="J34" s="536"/>
      <c r="K34" s="536"/>
      <c r="L34" s="70"/>
      <c r="M34" s="136"/>
      <c r="N34" s="537"/>
      <c r="O34" s="538"/>
      <c r="P34" s="538"/>
      <c r="Q34" s="166"/>
      <c r="R34" s="502"/>
      <c r="S34" s="429"/>
      <c r="T34" s="429"/>
      <c r="U34" s="429"/>
      <c r="V34" s="429"/>
      <c r="W34" s="429"/>
      <c r="X34" s="429"/>
      <c r="Y34" s="429"/>
      <c r="Z34" s="429"/>
      <c r="AA34" s="429"/>
      <c r="AB34" s="528"/>
      <c r="AC34" s="545"/>
      <c r="AE34" s="1" t="str">
        <f>N33</f>
        <v>□</v>
      </c>
      <c r="AH34" s="4"/>
      <c r="AI34" s="4"/>
      <c r="AJ34" s="4"/>
      <c r="AM34" s="17" t="s">
        <v>64</v>
      </c>
      <c r="AN34" s="17" t="s">
        <v>65</v>
      </c>
      <c r="AO34" s="17" t="s">
        <v>85</v>
      </c>
      <c r="AP34" s="17" t="s">
        <v>66</v>
      </c>
    </row>
    <row r="35" spans="2:42" ht="15" customHeight="1" x14ac:dyDescent="0.2">
      <c r="B35" s="73"/>
      <c r="C35" s="471" t="s">
        <v>314</v>
      </c>
      <c r="D35" s="472"/>
      <c r="E35" s="472"/>
      <c r="F35" s="472"/>
      <c r="G35" s="472"/>
      <c r="H35" s="473"/>
      <c r="I35" s="440" t="s">
        <v>68</v>
      </c>
      <c r="J35" s="442" t="s">
        <v>234</v>
      </c>
      <c r="K35" s="442"/>
      <c r="L35" s="168"/>
      <c r="M35" s="128"/>
      <c r="N35" s="440" t="s">
        <v>68</v>
      </c>
      <c r="O35" s="444" t="s">
        <v>235</v>
      </c>
      <c r="P35" s="445"/>
      <c r="Q35" s="147"/>
      <c r="R35" s="502"/>
      <c r="S35" s="429"/>
      <c r="T35" s="429"/>
      <c r="U35" s="429"/>
      <c r="V35" s="429"/>
      <c r="W35" s="429"/>
      <c r="X35" s="429"/>
      <c r="Y35" s="429"/>
      <c r="Z35" s="429"/>
      <c r="AA35" s="429"/>
      <c r="AB35" s="528"/>
      <c r="AC35" s="540"/>
      <c r="AE35" s="16" t="str">
        <f>I35</f>
        <v>□</v>
      </c>
      <c r="AH35" s="17" t="str">
        <f>IF(AE35&amp;AE36="■□","●適合",IF(AE35&amp;AE36="□■","◆未達",IF(AE35&amp;AE36="□□","■未答","▼矛盾")))</f>
        <v>■未答</v>
      </c>
      <c r="AI35" s="4"/>
      <c r="AJ35" s="4"/>
      <c r="AL35" s="15" t="s">
        <v>80</v>
      </c>
      <c r="AM35" s="16" t="s">
        <v>81</v>
      </c>
      <c r="AN35" s="16" t="s">
        <v>82</v>
      </c>
      <c r="AO35" s="16" t="s">
        <v>83</v>
      </c>
      <c r="AP35" s="16" t="s">
        <v>84</v>
      </c>
    </row>
    <row r="36" spans="2:42" ht="15" customHeight="1" x14ac:dyDescent="0.2">
      <c r="B36" s="65"/>
      <c r="C36" s="539"/>
      <c r="D36" s="450"/>
      <c r="E36" s="450"/>
      <c r="F36" s="450"/>
      <c r="G36" s="450"/>
      <c r="H36" s="451"/>
      <c r="I36" s="441"/>
      <c r="J36" s="443"/>
      <c r="K36" s="443"/>
      <c r="L36" s="68"/>
      <c r="M36" s="69"/>
      <c r="N36" s="441"/>
      <c r="O36" s="446"/>
      <c r="P36" s="446"/>
      <c r="Q36" s="118"/>
      <c r="R36" s="529"/>
      <c r="S36" s="443"/>
      <c r="T36" s="443"/>
      <c r="U36" s="443"/>
      <c r="V36" s="443"/>
      <c r="W36" s="443"/>
      <c r="X36" s="443"/>
      <c r="Y36" s="443"/>
      <c r="Z36" s="443"/>
      <c r="AA36" s="443"/>
      <c r="AB36" s="530"/>
      <c r="AC36" s="541"/>
      <c r="AE36" s="1" t="str">
        <f>N35</f>
        <v>□</v>
      </c>
      <c r="AH36" s="4"/>
      <c r="AI36" s="4"/>
      <c r="AJ36" s="4"/>
      <c r="AM36" s="17" t="s">
        <v>64</v>
      </c>
      <c r="AN36" s="17" t="s">
        <v>65</v>
      </c>
      <c r="AO36" s="17" t="s">
        <v>85</v>
      </c>
      <c r="AP36" s="17" t="s">
        <v>66</v>
      </c>
    </row>
    <row r="37" spans="2:42" ht="32.25" customHeight="1" x14ac:dyDescent="0.2">
      <c r="B37" s="520" t="s">
        <v>334</v>
      </c>
      <c r="C37" s="521"/>
      <c r="D37" s="521"/>
      <c r="E37" s="521"/>
      <c r="F37" s="521"/>
      <c r="G37" s="521"/>
      <c r="H37" s="522"/>
      <c r="I37" s="153" t="s">
        <v>68</v>
      </c>
      <c r="J37" s="523" t="s">
        <v>398</v>
      </c>
      <c r="K37" s="523"/>
      <c r="L37" s="523"/>
      <c r="M37" s="523"/>
      <c r="N37" s="523"/>
      <c r="O37" s="523"/>
      <c r="P37" s="523"/>
      <c r="Q37" s="524"/>
      <c r="R37" s="542" t="s">
        <v>399</v>
      </c>
      <c r="S37" s="543"/>
      <c r="T37" s="543"/>
      <c r="U37" s="544"/>
      <c r="V37" s="197"/>
      <c r="W37" s="82"/>
      <c r="X37" s="198"/>
      <c r="Y37" s="198"/>
      <c r="Z37" s="198"/>
      <c r="AA37" s="142"/>
      <c r="AB37" s="199"/>
      <c r="AC37" s="200"/>
      <c r="AE37" s="16" t="str">
        <f>I37</f>
        <v>□</v>
      </c>
      <c r="AH37" s="4"/>
      <c r="AI37" s="4"/>
      <c r="AJ37" s="4"/>
    </row>
    <row r="38" spans="2:42" ht="14.25" customHeight="1" x14ac:dyDescent="0.2">
      <c r="B38" s="73"/>
      <c r="C38" s="471" t="s">
        <v>514</v>
      </c>
      <c r="D38" s="472"/>
      <c r="E38" s="472"/>
      <c r="F38" s="472"/>
      <c r="G38" s="472"/>
      <c r="H38" s="473"/>
      <c r="I38" s="440" t="s">
        <v>68</v>
      </c>
      <c r="J38" s="442" t="s">
        <v>363</v>
      </c>
      <c r="K38" s="442"/>
      <c r="L38" s="168"/>
      <c r="M38" s="128"/>
      <c r="N38" s="440" t="s">
        <v>68</v>
      </c>
      <c r="O38" s="444" t="s">
        <v>417</v>
      </c>
      <c r="P38" s="445"/>
      <c r="Q38" s="147"/>
      <c r="R38" s="546" t="s">
        <v>68</v>
      </c>
      <c r="S38" s="547" t="s">
        <v>261</v>
      </c>
      <c r="T38" s="547"/>
      <c r="U38" s="547" t="s">
        <v>400</v>
      </c>
      <c r="V38" s="549" t="s">
        <v>154</v>
      </c>
      <c r="W38" s="429"/>
      <c r="X38" s="429"/>
      <c r="Y38" s="429"/>
      <c r="Z38" s="550"/>
      <c r="AA38" s="550"/>
      <c r="AB38" s="201" t="s">
        <v>332</v>
      </c>
      <c r="AC38" s="540"/>
      <c r="AE38" s="16" t="str">
        <f>I38</f>
        <v>□</v>
      </c>
      <c r="AH38" s="17" t="str">
        <f>IF(AE38&amp;AE39="■□","●適合",IF(AE38&amp;AE39="□■","◆未達",IF(AE38&amp;AE39="□□","■未答","▼矛盾")))</f>
        <v>■未答</v>
      </c>
      <c r="AI38" s="4"/>
      <c r="AJ38" s="4"/>
      <c r="AL38" s="15" t="s">
        <v>80</v>
      </c>
      <c r="AM38" s="16" t="s">
        <v>81</v>
      </c>
      <c r="AN38" s="16" t="s">
        <v>82</v>
      </c>
      <c r="AO38" s="16" t="s">
        <v>83</v>
      </c>
      <c r="AP38" s="16" t="s">
        <v>84</v>
      </c>
    </row>
    <row r="39" spans="2:42" ht="14.25" customHeight="1" x14ac:dyDescent="0.2">
      <c r="B39" s="73"/>
      <c r="C39" s="474"/>
      <c r="D39" s="424"/>
      <c r="E39" s="424"/>
      <c r="F39" s="424"/>
      <c r="G39" s="424"/>
      <c r="H39" s="475"/>
      <c r="I39" s="476"/>
      <c r="J39" s="477"/>
      <c r="K39" s="477"/>
      <c r="L39" s="143"/>
      <c r="M39" s="130"/>
      <c r="N39" s="476"/>
      <c r="O39" s="478"/>
      <c r="P39" s="478"/>
      <c r="Q39" s="137"/>
      <c r="R39" s="546"/>
      <c r="S39" s="547"/>
      <c r="T39" s="547"/>
      <c r="U39" s="547"/>
      <c r="V39" s="552" t="s">
        <v>150</v>
      </c>
      <c r="W39" s="553"/>
      <c r="X39" s="553"/>
      <c r="Y39" s="553"/>
      <c r="Z39" s="554"/>
      <c r="AA39" s="554"/>
      <c r="AB39" s="202" t="s">
        <v>332</v>
      </c>
      <c r="AC39" s="551"/>
      <c r="AE39" s="1" t="str">
        <f>N38</f>
        <v>□</v>
      </c>
      <c r="AH39" s="4"/>
      <c r="AI39" s="4"/>
      <c r="AJ39" s="4"/>
      <c r="AM39" s="17" t="s">
        <v>64</v>
      </c>
      <c r="AN39" s="17" t="s">
        <v>65</v>
      </c>
      <c r="AO39" s="17" t="s">
        <v>85</v>
      </c>
      <c r="AP39" s="17" t="s">
        <v>66</v>
      </c>
    </row>
    <row r="40" spans="2:42" ht="14.25" customHeight="1" x14ac:dyDescent="0.2">
      <c r="B40" s="73"/>
      <c r="C40" s="471" t="s">
        <v>515</v>
      </c>
      <c r="D40" s="472"/>
      <c r="E40" s="472"/>
      <c r="F40" s="472"/>
      <c r="G40" s="472"/>
      <c r="H40" s="473"/>
      <c r="I40" s="440" t="s">
        <v>68</v>
      </c>
      <c r="J40" s="442" t="s">
        <v>363</v>
      </c>
      <c r="K40" s="442"/>
      <c r="L40" s="168"/>
      <c r="M40" s="128"/>
      <c r="N40" s="440" t="s">
        <v>68</v>
      </c>
      <c r="O40" s="442" t="s">
        <v>417</v>
      </c>
      <c r="P40" s="442"/>
      <c r="Q40" s="147"/>
      <c r="R40" s="546" t="s">
        <v>68</v>
      </c>
      <c r="S40" s="547" t="s">
        <v>124</v>
      </c>
      <c r="T40" s="547"/>
      <c r="U40" s="547"/>
      <c r="V40" s="549" t="s">
        <v>345</v>
      </c>
      <c r="W40" s="429"/>
      <c r="X40" s="429"/>
      <c r="Y40" s="429"/>
      <c r="Z40" s="128"/>
      <c r="AA40" s="556" t="str">
        <f>IF(AF40=0," ",AF40)</f>
        <v xml:space="preserve"> </v>
      </c>
      <c r="AB40" s="558" t="s">
        <v>343</v>
      </c>
      <c r="AC40" s="540"/>
      <c r="AE40" s="16" t="str">
        <f>I40</f>
        <v>□</v>
      </c>
      <c r="AF40" s="1">
        <f>Z38+Z39*2</f>
        <v>0</v>
      </c>
      <c r="AH40" s="17" t="str">
        <f>IF(AE40&amp;AE41="■□","●適合",IF(AE40&amp;AE41="□■","◆未達",IF(AE40&amp;AE41="□□","■未答","▼矛盾")))</f>
        <v>■未答</v>
      </c>
      <c r="AI40" s="4"/>
      <c r="AJ40" s="4"/>
      <c r="AL40" s="15" t="s">
        <v>80</v>
      </c>
      <c r="AM40" s="16" t="s">
        <v>81</v>
      </c>
      <c r="AN40" s="16" t="s">
        <v>82</v>
      </c>
      <c r="AO40" s="16" t="s">
        <v>83</v>
      </c>
      <c r="AP40" s="16" t="s">
        <v>84</v>
      </c>
    </row>
    <row r="41" spans="2:42" ht="14.25" customHeight="1" x14ac:dyDescent="0.2">
      <c r="B41" s="65"/>
      <c r="C41" s="539"/>
      <c r="D41" s="450"/>
      <c r="E41" s="450"/>
      <c r="F41" s="450"/>
      <c r="G41" s="450"/>
      <c r="H41" s="451"/>
      <c r="I41" s="441"/>
      <c r="J41" s="443"/>
      <c r="K41" s="443"/>
      <c r="L41" s="68"/>
      <c r="M41" s="69"/>
      <c r="N41" s="560"/>
      <c r="O41" s="464"/>
      <c r="P41" s="464"/>
      <c r="Q41" s="118"/>
      <c r="R41" s="546"/>
      <c r="S41" s="548"/>
      <c r="T41" s="548"/>
      <c r="U41" s="548"/>
      <c r="V41" s="555"/>
      <c r="W41" s="464"/>
      <c r="X41" s="464"/>
      <c r="Y41" s="464"/>
      <c r="Z41" s="69"/>
      <c r="AA41" s="557"/>
      <c r="AB41" s="559"/>
      <c r="AC41" s="514"/>
      <c r="AE41" s="1" t="str">
        <f>N40</f>
        <v>□</v>
      </c>
      <c r="AH41" s="4"/>
      <c r="AI41" s="4"/>
      <c r="AJ41" s="4"/>
      <c r="AM41" s="17" t="s">
        <v>64</v>
      </c>
      <c r="AN41" s="17" t="s">
        <v>65</v>
      </c>
      <c r="AO41" s="17" t="s">
        <v>85</v>
      </c>
      <c r="AP41" s="17" t="s">
        <v>66</v>
      </c>
    </row>
    <row r="42" spans="2:42" ht="32.25" customHeight="1" x14ac:dyDescent="0.2">
      <c r="B42" s="73" t="s">
        <v>335</v>
      </c>
      <c r="C42" s="66"/>
      <c r="D42" s="66"/>
      <c r="E42" s="66"/>
      <c r="F42" s="66"/>
      <c r="G42" s="66"/>
      <c r="H42" s="72"/>
      <c r="I42" s="79"/>
      <c r="J42" s="79"/>
      <c r="K42" s="79"/>
      <c r="L42" s="79"/>
      <c r="M42" s="79"/>
      <c r="N42" s="79"/>
      <c r="O42" s="155"/>
      <c r="P42" s="155"/>
      <c r="Q42" s="156"/>
      <c r="R42" s="525" t="s">
        <v>348</v>
      </c>
      <c r="S42" s="526"/>
      <c r="T42" s="526"/>
      <c r="U42" s="526"/>
      <c r="V42" s="526"/>
      <c r="W42" s="526"/>
      <c r="X42" s="526"/>
      <c r="Y42" s="526"/>
      <c r="Z42" s="526"/>
      <c r="AA42" s="526"/>
      <c r="AB42" s="527"/>
      <c r="AC42" s="196"/>
      <c r="AH42" s="4"/>
      <c r="AI42" s="4"/>
      <c r="AJ42" s="4"/>
    </row>
    <row r="43" spans="2:42" ht="14.25" customHeight="1" x14ac:dyDescent="0.2">
      <c r="B43" s="73"/>
      <c r="C43" s="586" t="s">
        <v>315</v>
      </c>
      <c r="D43" s="435"/>
      <c r="E43" s="435"/>
      <c r="F43" s="435"/>
      <c r="G43" s="435"/>
      <c r="H43" s="436"/>
      <c r="I43" s="577" t="s">
        <v>68</v>
      </c>
      <c r="J43" s="563" t="s">
        <v>234</v>
      </c>
      <c r="K43" s="563"/>
      <c r="L43" s="561" t="s">
        <v>68</v>
      </c>
      <c r="M43" s="563" t="s">
        <v>235</v>
      </c>
      <c r="N43" s="563"/>
      <c r="O43" s="107"/>
      <c r="P43" s="107"/>
      <c r="Q43" s="107"/>
      <c r="R43" s="502"/>
      <c r="S43" s="429"/>
      <c r="T43" s="429"/>
      <c r="U43" s="429"/>
      <c r="V43" s="429"/>
      <c r="W43" s="429"/>
      <c r="X43" s="429"/>
      <c r="Y43" s="429"/>
      <c r="Z43" s="429"/>
      <c r="AA43" s="429"/>
      <c r="AB43" s="528"/>
      <c r="AC43" s="540"/>
      <c r="AE43" s="16" t="str">
        <f>I43</f>
        <v>□</v>
      </c>
      <c r="AH43" s="17" t="str">
        <f>IF(AE43&amp;AE44="■□","●適合",IF(AE43&amp;AE44="□■","◆未達",IF(AE43&amp;AE44="□□","■未答","▼矛盾")))</f>
        <v>■未答</v>
      </c>
      <c r="AI43" s="4"/>
      <c r="AJ43" s="4"/>
      <c r="AL43" s="15" t="s">
        <v>80</v>
      </c>
      <c r="AM43" s="16" t="s">
        <v>81</v>
      </c>
      <c r="AN43" s="16" t="s">
        <v>82</v>
      </c>
      <c r="AO43" s="16" t="s">
        <v>83</v>
      </c>
      <c r="AP43" s="16" t="s">
        <v>84</v>
      </c>
    </row>
    <row r="44" spans="2:42" ht="14.25" customHeight="1" x14ac:dyDescent="0.2">
      <c r="B44" s="73"/>
      <c r="C44" s="494"/>
      <c r="D44" s="492"/>
      <c r="E44" s="492"/>
      <c r="F44" s="492"/>
      <c r="G44" s="492"/>
      <c r="H44" s="493"/>
      <c r="I44" s="582"/>
      <c r="J44" s="564"/>
      <c r="K44" s="564"/>
      <c r="L44" s="580"/>
      <c r="M44" s="564"/>
      <c r="N44" s="564"/>
      <c r="O44" s="172"/>
      <c r="P44" s="172"/>
      <c r="Q44" s="173"/>
      <c r="R44" s="502"/>
      <c r="S44" s="429"/>
      <c r="T44" s="429"/>
      <c r="U44" s="429"/>
      <c r="V44" s="429"/>
      <c r="W44" s="429"/>
      <c r="X44" s="429"/>
      <c r="Y44" s="429"/>
      <c r="Z44" s="429"/>
      <c r="AA44" s="429"/>
      <c r="AB44" s="528"/>
      <c r="AC44" s="581"/>
      <c r="AE44" s="1" t="str">
        <f>L43</f>
        <v>□</v>
      </c>
      <c r="AH44" s="4"/>
      <c r="AI44" s="4"/>
      <c r="AJ44" s="4"/>
      <c r="AM44" s="17" t="s">
        <v>64</v>
      </c>
      <c r="AN44" s="17" t="s">
        <v>65</v>
      </c>
      <c r="AO44" s="17" t="s">
        <v>85</v>
      </c>
      <c r="AP44" s="17" t="s">
        <v>66</v>
      </c>
    </row>
    <row r="45" spans="2:42" ht="14.25" customHeight="1" x14ac:dyDescent="0.2">
      <c r="B45" s="73"/>
      <c r="C45" s="586" t="s">
        <v>316</v>
      </c>
      <c r="D45" s="435"/>
      <c r="E45" s="435"/>
      <c r="F45" s="435"/>
      <c r="G45" s="435"/>
      <c r="H45" s="436"/>
      <c r="I45" s="577" t="s">
        <v>68</v>
      </c>
      <c r="J45" s="563" t="s">
        <v>234</v>
      </c>
      <c r="K45" s="563"/>
      <c r="L45" s="561" t="s">
        <v>68</v>
      </c>
      <c r="M45" s="563" t="s">
        <v>235</v>
      </c>
      <c r="N45" s="563"/>
      <c r="O45" s="107"/>
      <c r="P45" s="107"/>
      <c r="Q45" s="107"/>
      <c r="R45" s="502"/>
      <c r="S45" s="429"/>
      <c r="T45" s="429"/>
      <c r="U45" s="429"/>
      <c r="V45" s="429"/>
      <c r="W45" s="429"/>
      <c r="X45" s="429"/>
      <c r="Y45" s="429"/>
      <c r="Z45" s="429"/>
      <c r="AA45" s="429"/>
      <c r="AB45" s="528"/>
      <c r="AC45" s="540"/>
      <c r="AE45" s="16" t="str">
        <f>I45</f>
        <v>□</v>
      </c>
      <c r="AH45" s="17" t="str">
        <f>IF(AE45&amp;AE46="■□","●適合",IF(AE45&amp;AE46="□■","◆未達",IF(AE45&amp;AE46="□□","■未答","▼矛盾")))</f>
        <v>■未答</v>
      </c>
      <c r="AI45" s="4"/>
      <c r="AJ45" s="4"/>
      <c r="AL45" s="15" t="s">
        <v>80</v>
      </c>
      <c r="AM45" s="16" t="s">
        <v>81</v>
      </c>
      <c r="AN45" s="16" t="s">
        <v>82</v>
      </c>
      <c r="AO45" s="16" t="s">
        <v>83</v>
      </c>
      <c r="AP45" s="16" t="s">
        <v>84</v>
      </c>
    </row>
    <row r="46" spans="2:42" ht="14.25" customHeight="1" x14ac:dyDescent="0.2">
      <c r="B46" s="73"/>
      <c r="C46" s="495"/>
      <c r="D46" s="496"/>
      <c r="E46" s="496"/>
      <c r="F46" s="496"/>
      <c r="G46" s="496"/>
      <c r="H46" s="497"/>
      <c r="I46" s="578"/>
      <c r="J46" s="579"/>
      <c r="K46" s="579"/>
      <c r="L46" s="580"/>
      <c r="M46" s="579"/>
      <c r="N46" s="579"/>
      <c r="O46" s="107"/>
      <c r="P46" s="107"/>
      <c r="Q46" s="107"/>
      <c r="R46" s="502"/>
      <c r="S46" s="429"/>
      <c r="T46" s="429"/>
      <c r="U46" s="429"/>
      <c r="V46" s="429"/>
      <c r="W46" s="429"/>
      <c r="X46" s="429"/>
      <c r="Y46" s="429"/>
      <c r="Z46" s="429"/>
      <c r="AA46" s="429"/>
      <c r="AB46" s="528"/>
      <c r="AC46" s="581"/>
      <c r="AE46" s="1" t="str">
        <f>L45</f>
        <v>□</v>
      </c>
      <c r="AH46" s="4"/>
      <c r="AI46" s="4"/>
      <c r="AJ46" s="4"/>
      <c r="AM46" s="17" t="s">
        <v>64</v>
      </c>
      <c r="AN46" s="17" t="s">
        <v>65</v>
      </c>
      <c r="AO46" s="17" t="s">
        <v>85</v>
      </c>
      <c r="AP46" s="17" t="s">
        <v>66</v>
      </c>
    </row>
    <row r="47" spans="2:42" ht="14.25" customHeight="1" x14ac:dyDescent="0.2">
      <c r="B47" s="73"/>
      <c r="C47" s="494" t="s">
        <v>336</v>
      </c>
      <c r="D47" s="492"/>
      <c r="E47" s="492"/>
      <c r="F47" s="492"/>
      <c r="G47" s="492"/>
      <c r="H47" s="493"/>
      <c r="I47" s="582" t="s">
        <v>68</v>
      </c>
      <c r="J47" s="564" t="s">
        <v>234</v>
      </c>
      <c r="K47" s="564"/>
      <c r="L47" s="561" t="s">
        <v>68</v>
      </c>
      <c r="M47" s="564" t="s">
        <v>235</v>
      </c>
      <c r="N47" s="564"/>
      <c r="O47" s="561" t="s">
        <v>68</v>
      </c>
      <c r="P47" s="563" t="s">
        <v>95</v>
      </c>
      <c r="Q47" s="563"/>
      <c r="R47" s="502"/>
      <c r="S47" s="429"/>
      <c r="T47" s="429"/>
      <c r="U47" s="429"/>
      <c r="V47" s="429"/>
      <c r="W47" s="429"/>
      <c r="X47" s="429"/>
      <c r="Y47" s="429"/>
      <c r="Z47" s="429"/>
      <c r="AA47" s="429"/>
      <c r="AB47" s="528"/>
      <c r="AC47" s="513"/>
      <c r="AE47" s="16" t="str">
        <f>I47</f>
        <v>□</v>
      </c>
      <c r="AH47" s="17" t="str">
        <f>IF(AE47&amp;AE48="■□","●適合",IF(AE47&amp;AE48="□■","◆未達",IF(AE47&amp;AE48="□□","■未答","▼矛盾")))</f>
        <v>■未答</v>
      </c>
      <c r="AI47" s="4"/>
      <c r="AJ47" s="4"/>
      <c r="AL47" s="15" t="s">
        <v>80</v>
      </c>
      <c r="AM47" s="16" t="s">
        <v>81</v>
      </c>
      <c r="AN47" s="16" t="s">
        <v>82</v>
      </c>
      <c r="AO47" s="16" t="s">
        <v>83</v>
      </c>
      <c r="AP47" s="16" t="s">
        <v>84</v>
      </c>
    </row>
    <row r="48" spans="2:42" ht="14.25" customHeight="1" x14ac:dyDescent="0.2">
      <c r="B48" s="65"/>
      <c r="C48" s="506"/>
      <c r="D48" s="507"/>
      <c r="E48" s="507"/>
      <c r="F48" s="507"/>
      <c r="G48" s="507"/>
      <c r="H48" s="508"/>
      <c r="I48" s="583"/>
      <c r="J48" s="584"/>
      <c r="K48" s="584"/>
      <c r="L48" s="585"/>
      <c r="M48" s="584"/>
      <c r="N48" s="584"/>
      <c r="O48" s="562"/>
      <c r="P48" s="564"/>
      <c r="Q48" s="564"/>
      <c r="R48" s="529"/>
      <c r="S48" s="443"/>
      <c r="T48" s="443"/>
      <c r="U48" s="443"/>
      <c r="V48" s="443"/>
      <c r="W48" s="443"/>
      <c r="X48" s="443"/>
      <c r="Y48" s="443"/>
      <c r="Z48" s="443"/>
      <c r="AA48" s="443"/>
      <c r="AB48" s="530"/>
      <c r="AC48" s="514"/>
      <c r="AE48" s="1" t="str">
        <f>L47</f>
        <v>□</v>
      </c>
      <c r="AH48" s="4"/>
      <c r="AI48" s="4"/>
      <c r="AJ48" s="4"/>
      <c r="AM48" s="17" t="s">
        <v>64</v>
      </c>
      <c r="AN48" s="17" t="s">
        <v>65</v>
      </c>
      <c r="AO48" s="17" t="s">
        <v>85</v>
      </c>
      <c r="AP48" s="17" t="s">
        <v>66</v>
      </c>
    </row>
    <row r="49" spans="2:57" ht="30.75" customHeight="1" x14ac:dyDescent="0.2">
      <c r="B49" s="565" t="s">
        <v>337</v>
      </c>
      <c r="C49" s="566"/>
      <c r="D49" s="566"/>
      <c r="E49" s="566"/>
      <c r="F49" s="566"/>
      <c r="G49" s="566"/>
      <c r="H49" s="567"/>
      <c r="I49" s="91" t="s">
        <v>68</v>
      </c>
      <c r="J49" s="155" t="s">
        <v>390</v>
      </c>
      <c r="K49" s="82"/>
      <c r="L49" s="82"/>
      <c r="M49" s="82"/>
      <c r="N49" s="82"/>
      <c r="O49" s="92"/>
      <c r="P49" s="92"/>
      <c r="Q49" s="93"/>
      <c r="R49" s="525" t="s">
        <v>338</v>
      </c>
      <c r="S49" s="526"/>
      <c r="T49" s="526"/>
      <c r="U49" s="526"/>
      <c r="V49" s="526"/>
      <c r="W49" s="526"/>
      <c r="X49" s="526"/>
      <c r="Y49" s="526"/>
      <c r="Z49" s="526"/>
      <c r="AA49" s="526"/>
      <c r="AB49" s="527"/>
      <c r="AC49" s="574"/>
      <c r="AE49" s="16" t="str">
        <f>I50</f>
        <v>□</v>
      </c>
      <c r="AH49" s="17" t="str">
        <f>IF(AE49&amp;AE50="■□","●適合",IF(AE49&amp;AE50="□■","◆未達",IF(AE49&amp;AE50="□□","■未答","▼矛盾")))</f>
        <v>■未答</v>
      </c>
      <c r="AI49" s="4"/>
      <c r="AJ49" s="4"/>
      <c r="AL49" s="15" t="s">
        <v>80</v>
      </c>
      <c r="AM49" s="16" t="s">
        <v>81</v>
      </c>
      <c r="AN49" s="16" t="s">
        <v>82</v>
      </c>
      <c r="AO49" s="16" t="s">
        <v>83</v>
      </c>
      <c r="AP49" s="16" t="s">
        <v>84</v>
      </c>
    </row>
    <row r="50" spans="2:57" ht="30.75" customHeight="1" thickBot="1" x14ac:dyDescent="0.25">
      <c r="B50" s="568"/>
      <c r="C50" s="569"/>
      <c r="D50" s="569"/>
      <c r="E50" s="569"/>
      <c r="F50" s="569"/>
      <c r="G50" s="569"/>
      <c r="H50" s="570"/>
      <c r="I50" s="83" t="s">
        <v>68</v>
      </c>
      <c r="J50" s="576" t="s">
        <v>234</v>
      </c>
      <c r="K50" s="576"/>
      <c r="L50" s="88" t="s">
        <v>68</v>
      </c>
      <c r="M50" s="576" t="s">
        <v>235</v>
      </c>
      <c r="N50" s="576"/>
      <c r="O50" s="576"/>
      <c r="P50" s="174"/>
      <c r="Q50" s="175"/>
      <c r="R50" s="571"/>
      <c r="S50" s="572"/>
      <c r="T50" s="572"/>
      <c r="U50" s="572"/>
      <c r="V50" s="572"/>
      <c r="W50" s="572"/>
      <c r="X50" s="572"/>
      <c r="Y50" s="572"/>
      <c r="Z50" s="572"/>
      <c r="AA50" s="572"/>
      <c r="AB50" s="573"/>
      <c r="AC50" s="575"/>
      <c r="AE50" s="1" t="str">
        <f>L50</f>
        <v>□</v>
      </c>
      <c r="AH50" s="4"/>
      <c r="AI50" s="4"/>
      <c r="AJ50" s="4"/>
      <c r="AM50" s="17" t="s">
        <v>64</v>
      </c>
      <c r="AN50" s="17" t="s">
        <v>65</v>
      </c>
      <c r="AO50" s="17" t="s">
        <v>85</v>
      </c>
      <c r="AP50" s="17" t="s">
        <v>66</v>
      </c>
    </row>
    <row r="51" spans="2:57" ht="32.1" hidden="1" customHeight="1" thickBot="1" x14ac:dyDescent="0.25">
      <c r="B51" s="587" t="s">
        <v>74</v>
      </c>
      <c r="C51" s="588"/>
      <c r="D51" s="589"/>
      <c r="E51" s="589"/>
      <c r="F51" s="589"/>
      <c r="G51" s="589"/>
      <c r="H51" s="589"/>
      <c r="I51" s="590" t="s">
        <v>75</v>
      </c>
      <c r="J51" s="591"/>
      <c r="K51" s="591"/>
      <c r="L51" s="591"/>
      <c r="M51" s="591"/>
      <c r="N51" s="591"/>
      <c r="O51" s="591"/>
      <c r="P51" s="591"/>
      <c r="Q51" s="592"/>
      <c r="R51" s="590" t="s">
        <v>76</v>
      </c>
      <c r="S51" s="591"/>
      <c r="T51" s="591"/>
      <c r="U51" s="591"/>
      <c r="V51" s="591"/>
      <c r="W51" s="591"/>
      <c r="X51" s="591"/>
      <c r="Y51" s="591"/>
      <c r="Z51" s="591"/>
      <c r="AA51" s="591"/>
      <c r="AB51" s="592"/>
      <c r="AC51" s="203" t="s">
        <v>77</v>
      </c>
      <c r="AH51" s="4" t="s">
        <v>78</v>
      </c>
      <c r="AI51" s="4"/>
      <c r="AJ51" s="4" t="s">
        <v>79</v>
      </c>
    </row>
    <row r="52" spans="2:57" ht="21" customHeight="1" thickBot="1" x14ac:dyDescent="0.25">
      <c r="B52" s="67" t="s">
        <v>498</v>
      </c>
      <c r="C52" s="336"/>
      <c r="D52" s="337"/>
      <c r="E52" s="337"/>
      <c r="F52" s="337"/>
      <c r="G52" s="337"/>
      <c r="H52" s="337"/>
      <c r="I52" s="176"/>
      <c r="J52" s="176"/>
      <c r="K52" s="176"/>
      <c r="L52" s="176"/>
      <c r="M52" s="176"/>
      <c r="N52" s="176"/>
      <c r="O52" s="176"/>
      <c r="P52" s="176"/>
      <c r="Q52" s="176"/>
      <c r="R52" s="176"/>
      <c r="S52" s="176"/>
      <c r="T52" s="176"/>
      <c r="U52" s="176"/>
      <c r="V52" s="176"/>
      <c r="W52" s="176"/>
      <c r="X52" s="176"/>
      <c r="Y52" s="176"/>
      <c r="Z52" s="176"/>
      <c r="AA52" s="176"/>
      <c r="AB52" s="176"/>
      <c r="AC52" s="204"/>
    </row>
    <row r="53" spans="2:57" ht="21" customHeight="1" thickBot="1" x14ac:dyDescent="0.25">
      <c r="B53" s="338" t="s">
        <v>437</v>
      </c>
      <c r="C53" s="339"/>
      <c r="D53" s="340"/>
      <c r="E53" s="340"/>
      <c r="F53" s="340"/>
      <c r="G53" s="340"/>
      <c r="H53" s="340"/>
      <c r="I53" s="177"/>
      <c r="J53" s="177"/>
      <c r="K53" s="177"/>
      <c r="L53" s="177"/>
      <c r="M53" s="177"/>
      <c r="N53" s="177"/>
      <c r="O53" s="177"/>
      <c r="P53" s="177"/>
      <c r="Q53" s="177"/>
      <c r="R53" s="177"/>
      <c r="S53" s="177"/>
      <c r="T53" s="177"/>
      <c r="U53" s="177"/>
      <c r="V53" s="177"/>
      <c r="W53" s="177"/>
      <c r="X53" s="177"/>
      <c r="Y53" s="177"/>
      <c r="Z53" s="177"/>
      <c r="AA53" s="177"/>
      <c r="AB53" s="177"/>
      <c r="AC53" s="205"/>
    </row>
    <row r="54" spans="2:57" ht="9.75" customHeight="1" x14ac:dyDescent="0.2">
      <c r="B54" s="593" t="s">
        <v>499</v>
      </c>
      <c r="C54" s="594"/>
      <c r="D54" s="598" t="s">
        <v>500</v>
      </c>
      <c r="E54" s="599"/>
      <c r="F54" s="599"/>
      <c r="G54" s="599"/>
      <c r="H54" s="600"/>
      <c r="I54" s="111"/>
      <c r="J54" s="144"/>
      <c r="K54" s="111"/>
      <c r="L54" s="111"/>
      <c r="M54" s="111"/>
      <c r="N54" s="111"/>
      <c r="O54" s="144"/>
      <c r="P54" s="144"/>
      <c r="Q54" s="150"/>
      <c r="R54" s="108"/>
      <c r="S54" s="145"/>
      <c r="T54" s="145"/>
      <c r="U54" s="145"/>
      <c r="V54" s="145"/>
      <c r="W54" s="145"/>
      <c r="X54" s="145"/>
      <c r="Y54" s="145"/>
      <c r="Z54" s="145"/>
      <c r="AA54" s="145"/>
      <c r="AB54" s="145"/>
      <c r="AC54" s="206"/>
    </row>
    <row r="55" spans="2:57" ht="17.25" customHeight="1" x14ac:dyDescent="0.2">
      <c r="B55" s="595"/>
      <c r="C55" s="596"/>
      <c r="D55" s="601"/>
      <c r="E55" s="602"/>
      <c r="F55" s="602"/>
      <c r="G55" s="602"/>
      <c r="H55" s="603"/>
      <c r="I55" s="103"/>
      <c r="J55" s="126"/>
      <c r="K55" s="143"/>
      <c r="L55" s="143"/>
      <c r="M55" s="143"/>
      <c r="N55" s="143"/>
      <c r="O55" s="126"/>
      <c r="P55" s="126"/>
      <c r="Q55" s="137"/>
      <c r="R55" s="604" t="s">
        <v>405</v>
      </c>
      <c r="S55" s="605"/>
      <c r="T55" s="605"/>
      <c r="U55" s="605"/>
      <c r="V55" s="605"/>
      <c r="W55" s="605"/>
      <c r="X55" s="605"/>
      <c r="Y55" s="605"/>
      <c r="Z55" s="605"/>
      <c r="AA55" s="605"/>
      <c r="AB55" s="606"/>
      <c r="AC55" s="207"/>
      <c r="AE55" s="16" t="str">
        <f>+I57</f>
        <v>□</v>
      </c>
      <c r="AF55" s="1" t="str">
        <f>R56</f>
        <v>□</v>
      </c>
      <c r="AG55" s="1">
        <f>IF(AF55&amp;AF56&amp;AF57&amp;AF58="□□□□",1,IF(AF55&amp;AF56&amp;AF57&amp;AF58="□■□□",2,IF(AF55&amp;AF56&amp;AF57&amp;AF58="□□■□",2,IF(AF55&amp;AF56&amp;AF57&amp;AF58="□□□■",2,0))))</f>
        <v>1</v>
      </c>
      <c r="AH55" s="17" t="str">
        <f>IF(AE55&amp;AE56="■□","●適合",IF(AE55&amp;AE56="□■","◆未達",IF(AE55&amp;AE56="□□","■未答","▼矛盾")))</f>
        <v>■未答</v>
      </c>
      <c r="AI55" s="10"/>
      <c r="AJ55" s="17" t="str">
        <f>IF(AG55=1,"■未答",IF(AG55=2,"◆未達",IF(AF55&amp;AF56&amp;AF57&amp;AF58="■■□□","◎無断",IF(AF55&amp;AF56&amp;AF57&amp;AF58="■□■□","●適合",IF(AF55&amp;AF56&amp;AF57&amp;AF58="■□□■","◆未達","▼矛盾")))))</f>
        <v>■未答</v>
      </c>
      <c r="AL55" s="15" t="s">
        <v>80</v>
      </c>
      <c r="AM55" s="16" t="s">
        <v>81</v>
      </c>
      <c r="AN55" s="16" t="s">
        <v>82</v>
      </c>
      <c r="AO55" s="16" t="s">
        <v>83</v>
      </c>
      <c r="AP55" s="16" t="s">
        <v>84</v>
      </c>
      <c r="AQ55" s="10"/>
    </row>
    <row r="56" spans="2:57" ht="17.25" customHeight="1" x14ac:dyDescent="0.2">
      <c r="B56" s="595"/>
      <c r="C56" s="596"/>
      <c r="D56" s="601"/>
      <c r="E56" s="602"/>
      <c r="F56" s="602"/>
      <c r="G56" s="602"/>
      <c r="H56" s="603"/>
      <c r="I56" s="103"/>
      <c r="J56" s="126"/>
      <c r="K56" s="143"/>
      <c r="L56" s="143"/>
      <c r="M56" s="143"/>
      <c r="N56" s="143"/>
      <c r="O56" s="126"/>
      <c r="P56" s="126"/>
      <c r="Q56" s="137"/>
      <c r="R56" s="94" t="s">
        <v>68</v>
      </c>
      <c r="S56" s="429" t="s">
        <v>404</v>
      </c>
      <c r="T56" s="429"/>
      <c r="U56" s="429"/>
      <c r="V56" s="429"/>
      <c r="W56" s="429"/>
      <c r="X56" s="429"/>
      <c r="Y56" s="429"/>
      <c r="Z56" s="429"/>
      <c r="AA56" s="429"/>
      <c r="AB56" s="528"/>
      <c r="AC56" s="207"/>
      <c r="AE56" s="1" t="str">
        <f>+I58</f>
        <v>□</v>
      </c>
      <c r="AF56" s="1" t="str">
        <f>R58</f>
        <v>□</v>
      </c>
      <c r="AM56" s="17" t="s">
        <v>64</v>
      </c>
      <c r="AN56" s="17" t="s">
        <v>65</v>
      </c>
      <c r="AO56" s="17" t="s">
        <v>85</v>
      </c>
      <c r="AP56" s="17" t="s">
        <v>66</v>
      </c>
    </row>
    <row r="57" spans="2:57" ht="18" customHeight="1" x14ac:dyDescent="0.2">
      <c r="B57" s="595"/>
      <c r="C57" s="596"/>
      <c r="D57" s="601"/>
      <c r="E57" s="602"/>
      <c r="F57" s="602"/>
      <c r="G57" s="602"/>
      <c r="H57" s="603"/>
      <c r="I57" s="80" t="s">
        <v>68</v>
      </c>
      <c r="J57" s="429" t="s">
        <v>86</v>
      </c>
      <c r="K57" s="429"/>
      <c r="L57" s="429"/>
      <c r="M57" s="429"/>
      <c r="N57" s="429"/>
      <c r="O57" s="429"/>
      <c r="P57" s="429"/>
      <c r="Q57" s="528"/>
      <c r="R57" s="604" t="s">
        <v>406</v>
      </c>
      <c r="S57" s="605"/>
      <c r="T57" s="605"/>
      <c r="U57" s="605"/>
      <c r="V57" s="605"/>
      <c r="W57" s="605"/>
      <c r="X57" s="605"/>
      <c r="Y57" s="605"/>
      <c r="Z57" s="605"/>
      <c r="AA57" s="605"/>
      <c r="AB57" s="606"/>
      <c r="AC57" s="626"/>
      <c r="AF57" s="1" t="str">
        <f>+R59</f>
        <v>□</v>
      </c>
      <c r="AJ57" s="10"/>
      <c r="AL57" s="15" t="s">
        <v>87</v>
      </c>
      <c r="AM57" s="19" t="s">
        <v>325</v>
      </c>
      <c r="AN57" s="19" t="s">
        <v>326</v>
      </c>
      <c r="AO57" s="19" t="s">
        <v>327</v>
      </c>
      <c r="AP57" s="19" t="s">
        <v>91</v>
      </c>
      <c r="AQ57" s="19" t="s">
        <v>90</v>
      </c>
      <c r="AR57" s="19" t="s">
        <v>88</v>
      </c>
      <c r="AS57" s="19" t="s">
        <v>92</v>
      </c>
      <c r="AT57" s="16" t="s">
        <v>84</v>
      </c>
    </row>
    <row r="58" spans="2:57" ht="18" customHeight="1" x14ac:dyDescent="0.2">
      <c r="B58" s="595"/>
      <c r="C58" s="596"/>
      <c r="D58" s="601"/>
      <c r="E58" s="602"/>
      <c r="F58" s="602"/>
      <c r="G58" s="602"/>
      <c r="H58" s="603"/>
      <c r="I58" s="80" t="s">
        <v>68</v>
      </c>
      <c r="J58" s="429" t="s">
        <v>93</v>
      </c>
      <c r="K58" s="429"/>
      <c r="L58" s="429"/>
      <c r="M58" s="429"/>
      <c r="N58" s="429"/>
      <c r="O58" s="429"/>
      <c r="P58" s="429"/>
      <c r="Q58" s="528"/>
      <c r="R58" s="94" t="s">
        <v>68</v>
      </c>
      <c r="S58" s="429" t="s">
        <v>418</v>
      </c>
      <c r="T58" s="429"/>
      <c r="U58" s="429"/>
      <c r="V58" s="429"/>
      <c r="W58" s="429"/>
      <c r="X58" s="429"/>
      <c r="Y58" s="429"/>
      <c r="Z58" s="429"/>
      <c r="AA58" s="429"/>
      <c r="AB58" s="528"/>
      <c r="AC58" s="626"/>
      <c r="AF58" s="1" t="str">
        <f>+R60</f>
        <v>□</v>
      </c>
      <c r="AL58" s="15"/>
      <c r="AM58" s="17" t="s">
        <v>94</v>
      </c>
      <c r="AN58" s="17" t="s">
        <v>64</v>
      </c>
      <c r="AO58" s="17" t="s">
        <v>65</v>
      </c>
      <c r="AP58" s="17" t="s">
        <v>65</v>
      </c>
      <c r="AQ58" s="17" t="s">
        <v>65</v>
      </c>
      <c r="AR58" s="17" t="s">
        <v>65</v>
      </c>
      <c r="AS58" s="17" t="s">
        <v>85</v>
      </c>
      <c r="AT58" s="17" t="s">
        <v>66</v>
      </c>
    </row>
    <row r="59" spans="2:57" ht="18" customHeight="1" x14ac:dyDescent="0.2">
      <c r="B59" s="595"/>
      <c r="C59" s="596"/>
      <c r="D59" s="601"/>
      <c r="E59" s="602"/>
      <c r="F59" s="602"/>
      <c r="G59" s="602"/>
      <c r="H59" s="603"/>
      <c r="I59" s="103"/>
      <c r="J59" s="126"/>
      <c r="K59" s="143"/>
      <c r="L59" s="126"/>
      <c r="M59" s="126"/>
      <c r="N59" s="126"/>
      <c r="O59" s="126"/>
      <c r="P59" s="126"/>
      <c r="Q59" s="137"/>
      <c r="R59" s="94" t="s">
        <v>68</v>
      </c>
      <c r="S59" s="429" t="s">
        <v>419</v>
      </c>
      <c r="T59" s="429"/>
      <c r="U59" s="429"/>
      <c r="V59" s="429"/>
      <c r="W59" s="429"/>
      <c r="X59" s="429"/>
      <c r="Y59" s="429"/>
      <c r="Z59" s="429"/>
      <c r="AA59" s="429"/>
      <c r="AB59" s="528"/>
      <c r="AC59" s="626"/>
    </row>
    <row r="60" spans="2:57" ht="23.25" customHeight="1" x14ac:dyDescent="0.2">
      <c r="B60" s="595"/>
      <c r="C60" s="596"/>
      <c r="D60" s="601"/>
      <c r="E60" s="602"/>
      <c r="F60" s="602"/>
      <c r="G60" s="602"/>
      <c r="H60" s="603"/>
      <c r="I60" s="143"/>
      <c r="J60" s="126"/>
      <c r="K60" s="143"/>
      <c r="L60" s="143"/>
      <c r="M60" s="143"/>
      <c r="N60" s="143"/>
      <c r="O60" s="126"/>
      <c r="P60" s="126"/>
      <c r="Q60" s="137"/>
      <c r="R60" s="94" t="s">
        <v>68</v>
      </c>
      <c r="S60" s="480" t="s">
        <v>420</v>
      </c>
      <c r="T60" s="480"/>
      <c r="U60" s="480"/>
      <c r="V60" s="480"/>
      <c r="W60" s="480"/>
      <c r="X60" s="480"/>
      <c r="Y60" s="480"/>
      <c r="Z60" s="480"/>
      <c r="AA60" s="480"/>
      <c r="AB60" s="482"/>
      <c r="AC60" s="207"/>
    </row>
    <row r="61" spans="2:57" ht="14.1" customHeight="1" x14ac:dyDescent="0.2">
      <c r="B61" s="595"/>
      <c r="C61" s="596"/>
      <c r="D61" s="341"/>
      <c r="E61" s="615" t="s">
        <v>17</v>
      </c>
      <c r="F61" s="616"/>
      <c r="G61" s="616"/>
      <c r="H61" s="617"/>
      <c r="I61" s="151" t="s">
        <v>68</v>
      </c>
      <c r="J61" s="442" t="s">
        <v>95</v>
      </c>
      <c r="K61" s="442"/>
      <c r="L61" s="442"/>
      <c r="M61" s="442"/>
      <c r="N61" s="442"/>
      <c r="O61" s="442"/>
      <c r="P61" s="442"/>
      <c r="Q61" s="467"/>
      <c r="R61" s="627" t="s">
        <v>96</v>
      </c>
      <c r="S61" s="628"/>
      <c r="T61" s="628"/>
      <c r="U61" s="628"/>
      <c r="V61" s="628"/>
      <c r="W61" s="628"/>
      <c r="X61" s="628"/>
      <c r="Y61" s="628"/>
      <c r="Z61" s="628"/>
      <c r="AA61" s="628"/>
      <c r="AB61" s="629"/>
      <c r="AC61" s="630"/>
      <c r="AE61" s="16" t="str">
        <f>+I61</f>
        <v>□</v>
      </c>
      <c r="AF61" s="1">
        <f>IF(AE62="■",1,IF(AE63="■",1,0))</f>
        <v>0</v>
      </c>
      <c r="AH61" s="17" t="str">
        <f>IF(AE61&amp;AE62&amp;AE63="■□□","◎無し",IF(AE61&amp;AE62&amp;AE63="□■□","●適合",IF(AE61&amp;AE62&amp;AE63="□□■","◆未達",IF(AE61&amp;AE62&amp;AE63="□□□","■未答","▼矛盾"))))</f>
        <v>■未答</v>
      </c>
      <c r="AI61" s="10"/>
      <c r="AL61" s="15" t="s">
        <v>97</v>
      </c>
      <c r="AM61" s="16" t="s">
        <v>98</v>
      </c>
      <c r="AN61" s="16" t="s">
        <v>99</v>
      </c>
      <c r="AO61" s="16" t="s">
        <v>100</v>
      </c>
      <c r="AP61" s="16" t="s">
        <v>101</v>
      </c>
      <c r="AQ61" s="16" t="s">
        <v>84</v>
      </c>
      <c r="BE61" s="20"/>
    </row>
    <row r="62" spans="2:57" ht="14.1" customHeight="1" x14ac:dyDescent="0.2">
      <c r="B62" s="595"/>
      <c r="C62" s="596"/>
      <c r="D62" s="341"/>
      <c r="E62" s="612"/>
      <c r="F62" s="602"/>
      <c r="G62" s="602"/>
      <c r="H62" s="603"/>
      <c r="I62" s="157" t="s">
        <v>68</v>
      </c>
      <c r="J62" s="631" t="s">
        <v>421</v>
      </c>
      <c r="K62" s="631"/>
      <c r="L62" s="631"/>
      <c r="M62" s="631"/>
      <c r="N62" s="631"/>
      <c r="O62" s="631"/>
      <c r="P62" s="631"/>
      <c r="Q62" s="632"/>
      <c r="R62" s="515" t="s">
        <v>102</v>
      </c>
      <c r="S62" s="516"/>
      <c r="T62" s="516"/>
      <c r="U62" s="516"/>
      <c r="V62" s="516"/>
      <c r="W62" s="516"/>
      <c r="X62" s="516"/>
      <c r="Y62" s="509"/>
      <c r="Z62" s="509"/>
      <c r="AA62" s="130" t="s">
        <v>103</v>
      </c>
      <c r="AB62" s="130"/>
      <c r="AC62" s="626"/>
      <c r="AE62" s="1" t="str">
        <f>+I62</f>
        <v>□</v>
      </c>
      <c r="AF62" s="1">
        <f>+Z62</f>
        <v>0</v>
      </c>
      <c r="AJ62" s="17" t="str">
        <f>IF(AF61=1,IF(AF62=0,"◎無段",IF(AF62&gt;20,"◆未達","●範囲内")),"■未答")</f>
        <v>■未答</v>
      </c>
      <c r="AL62" s="15"/>
      <c r="AM62" s="17" t="s">
        <v>63</v>
      </c>
      <c r="AN62" s="17" t="s">
        <v>64</v>
      </c>
      <c r="AO62" s="17" t="s">
        <v>65</v>
      </c>
      <c r="AP62" s="17" t="s">
        <v>85</v>
      </c>
      <c r="AQ62" s="17" t="s">
        <v>66</v>
      </c>
      <c r="BE62" s="20"/>
    </row>
    <row r="63" spans="2:57" ht="14.1" customHeight="1" x14ac:dyDescent="0.2">
      <c r="B63" s="595"/>
      <c r="C63" s="596"/>
      <c r="D63" s="341"/>
      <c r="E63" s="612"/>
      <c r="F63" s="602"/>
      <c r="G63" s="602"/>
      <c r="H63" s="603"/>
      <c r="I63" s="157" t="s">
        <v>68</v>
      </c>
      <c r="J63" s="638" t="s">
        <v>422</v>
      </c>
      <c r="K63" s="638"/>
      <c r="L63" s="638"/>
      <c r="M63" s="638"/>
      <c r="N63" s="638"/>
      <c r="O63" s="638"/>
      <c r="P63" s="638"/>
      <c r="Q63" s="639"/>
      <c r="R63" s="515" t="s">
        <v>104</v>
      </c>
      <c r="S63" s="516"/>
      <c r="T63" s="516"/>
      <c r="U63" s="516"/>
      <c r="V63" s="516"/>
      <c r="W63" s="516"/>
      <c r="X63" s="516"/>
      <c r="Y63" s="640"/>
      <c r="Z63" s="640"/>
      <c r="AA63" s="130" t="s">
        <v>103</v>
      </c>
      <c r="AB63" s="130"/>
      <c r="AC63" s="626"/>
      <c r="AE63" s="1" t="str">
        <f>+I63</f>
        <v>□</v>
      </c>
      <c r="AF63" s="1">
        <f>+Z63</f>
        <v>0</v>
      </c>
      <c r="AJ63" s="17" t="str">
        <f>IF(AF61=1,IF(AF63=0,"◎無段",IF(AF63&gt;5,"◆未達","●範囲内")),"■未答")</f>
        <v>■未答</v>
      </c>
    </row>
    <row r="64" spans="2:57" ht="19.5" customHeight="1" x14ac:dyDescent="0.2">
      <c r="B64" s="595"/>
      <c r="C64" s="596"/>
      <c r="D64" s="341"/>
      <c r="E64" s="641" t="s">
        <v>18</v>
      </c>
      <c r="F64" s="642"/>
      <c r="G64" s="642"/>
      <c r="H64" s="643"/>
      <c r="I64" s="178" t="s">
        <v>68</v>
      </c>
      <c r="J64" s="644" t="s">
        <v>95</v>
      </c>
      <c r="K64" s="644"/>
      <c r="L64" s="644"/>
      <c r="M64" s="89" t="s">
        <v>68</v>
      </c>
      <c r="N64" s="644" t="s">
        <v>105</v>
      </c>
      <c r="O64" s="644"/>
      <c r="P64" s="644"/>
      <c r="Q64" s="645"/>
      <c r="R64" s="208"/>
      <c r="S64" s="209"/>
      <c r="T64" s="209"/>
      <c r="U64" s="209"/>
      <c r="V64" s="209"/>
      <c r="W64" s="209"/>
      <c r="X64" s="209"/>
      <c r="Y64" s="209"/>
      <c r="Z64" s="209"/>
      <c r="AA64" s="209"/>
      <c r="AB64" s="209"/>
      <c r="AC64" s="210"/>
      <c r="AE64" s="16" t="str">
        <f>+I64</f>
        <v>□</v>
      </c>
      <c r="AF64" s="1" t="str">
        <f>+M64</f>
        <v>□</v>
      </c>
      <c r="AH64" s="17" t="str">
        <f>IF(AE64&amp;AF64="■□","◎無し",IF(AE64&amp;AF64="□■","●適合",IF(AE64&amp;AF64="□□","■未答","▼矛盾")))</f>
        <v>■未答</v>
      </c>
      <c r="AI64" s="10"/>
    </row>
    <row r="65" spans="2:57" ht="37.5" customHeight="1" x14ac:dyDescent="0.2">
      <c r="B65" s="595"/>
      <c r="C65" s="596"/>
      <c r="D65" s="341"/>
      <c r="E65" s="649" t="s">
        <v>19</v>
      </c>
      <c r="F65" s="650"/>
      <c r="G65" s="650"/>
      <c r="H65" s="651"/>
      <c r="I65" s="89" t="s">
        <v>68</v>
      </c>
      <c r="J65" s="644" t="s">
        <v>95</v>
      </c>
      <c r="K65" s="644"/>
      <c r="L65" s="644"/>
      <c r="M65" s="89" t="s">
        <v>68</v>
      </c>
      <c r="N65" s="644" t="s">
        <v>105</v>
      </c>
      <c r="O65" s="644"/>
      <c r="P65" s="644"/>
      <c r="Q65" s="645"/>
      <c r="R65" s="135"/>
      <c r="S65" s="136"/>
      <c r="T65" s="136"/>
      <c r="U65" s="136"/>
      <c r="V65" s="136"/>
      <c r="W65" s="136"/>
      <c r="X65" s="136"/>
      <c r="Y65" s="136"/>
      <c r="Z65" s="136"/>
      <c r="AA65" s="136"/>
      <c r="AB65" s="136"/>
      <c r="AC65" s="211"/>
      <c r="AE65" s="16" t="str">
        <f>+I65</f>
        <v>□</v>
      </c>
      <c r="AF65" s="1" t="str">
        <f>+M65</f>
        <v>□</v>
      </c>
      <c r="AH65" s="17" t="str">
        <f>IF(AE65&amp;AF65="■□","◎無し",IF(AE65&amp;AF65="□■","●適合",IF(AE65&amp;AF65="□□","■未答","▼矛盾")))</f>
        <v>■未答</v>
      </c>
      <c r="AI65" s="10"/>
    </row>
    <row r="66" spans="2:57" ht="37.5" customHeight="1" x14ac:dyDescent="0.15">
      <c r="B66" s="595"/>
      <c r="C66" s="596"/>
      <c r="D66" s="341"/>
      <c r="E66" s="652" t="s">
        <v>20</v>
      </c>
      <c r="F66" s="653"/>
      <c r="G66" s="653"/>
      <c r="H66" s="654"/>
      <c r="I66" s="179"/>
      <c r="J66" s="180"/>
      <c r="K66" s="180"/>
      <c r="L66" s="180"/>
      <c r="M66" s="180"/>
      <c r="N66" s="180"/>
      <c r="O66" s="180"/>
      <c r="P66" s="180"/>
      <c r="Q66" s="181"/>
      <c r="R66" s="212"/>
      <c r="S66" s="209"/>
      <c r="T66" s="209"/>
      <c r="U66" s="209"/>
      <c r="V66" s="607" t="s">
        <v>96</v>
      </c>
      <c r="W66" s="607"/>
      <c r="X66" s="607"/>
      <c r="Y66" s="607"/>
      <c r="Z66" s="607"/>
      <c r="AA66" s="607"/>
      <c r="AB66" s="608"/>
      <c r="AC66" s="633"/>
      <c r="AE66" s="16" t="str">
        <f>+I67</f>
        <v>□</v>
      </c>
      <c r="AH66" s="17" t="str">
        <f>IF(AE66&amp;AE67&amp;AE68="■□□","◎無し",IF(AE66&amp;AE67&amp;AE68="□■□","●適合",IF(AE66&amp;AE67&amp;AE68="□□■","◆未達",IF(AE66&amp;AE67&amp;AE68="□□□","■未答","▼矛盾"))))</f>
        <v>■未答</v>
      </c>
      <c r="AI66" s="10"/>
      <c r="AL66" s="15" t="s">
        <v>97</v>
      </c>
      <c r="AM66" s="16" t="s">
        <v>98</v>
      </c>
      <c r="AN66" s="16" t="s">
        <v>99</v>
      </c>
      <c r="AO66" s="16" t="s">
        <v>100</v>
      </c>
      <c r="AP66" s="16" t="s">
        <v>101</v>
      </c>
      <c r="AQ66" s="16" t="s">
        <v>84</v>
      </c>
    </row>
    <row r="67" spans="2:57" ht="36" customHeight="1" x14ac:dyDescent="0.2">
      <c r="B67" s="595"/>
      <c r="C67" s="596"/>
      <c r="D67" s="341"/>
      <c r="E67" s="343"/>
      <c r="F67" s="615" t="s">
        <v>106</v>
      </c>
      <c r="G67" s="636"/>
      <c r="H67" s="637"/>
      <c r="I67" s="157" t="s">
        <v>68</v>
      </c>
      <c r="J67" s="442" t="s">
        <v>95</v>
      </c>
      <c r="K67" s="442"/>
      <c r="L67" s="442"/>
      <c r="M67" s="442"/>
      <c r="N67" s="442"/>
      <c r="O67" s="442"/>
      <c r="P67" s="442"/>
      <c r="Q67" s="467"/>
      <c r="R67" s="462" t="s">
        <v>371</v>
      </c>
      <c r="S67" s="442"/>
      <c r="T67" s="442"/>
      <c r="U67" s="442"/>
      <c r="V67" s="442"/>
      <c r="W67" s="442"/>
      <c r="X67" s="554"/>
      <c r="Y67" s="554"/>
      <c r="Z67" s="554"/>
      <c r="AA67" s="130" t="s">
        <v>103</v>
      </c>
      <c r="AB67" s="129"/>
      <c r="AC67" s="634"/>
      <c r="AE67" s="1" t="str">
        <f>+I68</f>
        <v>□</v>
      </c>
      <c r="AF67" s="1">
        <f>+X68</f>
        <v>0</v>
      </c>
      <c r="AJ67" s="17" t="str">
        <f>IF(AF67=0,"■未答",IF(AF67&lt;=9,IF(AF67&gt;=3,"●適合","◆過小"),"◆過大"))</f>
        <v>■未答</v>
      </c>
      <c r="AL67" s="15"/>
      <c r="AM67" s="17" t="s">
        <v>63</v>
      </c>
      <c r="AN67" s="17" t="s">
        <v>64</v>
      </c>
      <c r="AO67" s="17" t="s">
        <v>65</v>
      </c>
      <c r="AP67" s="17" t="s">
        <v>85</v>
      </c>
      <c r="AQ67" s="17" t="s">
        <v>66</v>
      </c>
    </row>
    <row r="68" spans="2:57" ht="42" customHeight="1" x14ac:dyDescent="0.2">
      <c r="B68" s="595"/>
      <c r="C68" s="596"/>
      <c r="D68" s="341"/>
      <c r="E68" s="343"/>
      <c r="F68" s="615" t="s">
        <v>108</v>
      </c>
      <c r="G68" s="636"/>
      <c r="H68" s="637"/>
      <c r="I68" s="157" t="s">
        <v>68</v>
      </c>
      <c r="J68" s="429" t="s">
        <v>423</v>
      </c>
      <c r="K68" s="429"/>
      <c r="L68" s="429"/>
      <c r="M68" s="429"/>
      <c r="N68" s="429"/>
      <c r="O68" s="429"/>
      <c r="P68" s="429"/>
      <c r="Q68" s="528"/>
      <c r="R68" s="502" t="s">
        <v>372</v>
      </c>
      <c r="S68" s="429"/>
      <c r="T68" s="429"/>
      <c r="U68" s="429"/>
      <c r="V68" s="429"/>
      <c r="W68" s="429"/>
      <c r="X68" s="554"/>
      <c r="Y68" s="554"/>
      <c r="Z68" s="554"/>
      <c r="AA68" s="130" t="s">
        <v>107</v>
      </c>
      <c r="AB68" s="129"/>
      <c r="AC68" s="634"/>
      <c r="AE68" s="1" t="str">
        <f>+I69</f>
        <v>□</v>
      </c>
      <c r="AF68" s="1">
        <f>+X69</f>
        <v>0</v>
      </c>
      <c r="AJ68" s="17" t="str">
        <f>IF(AF68=0,"◆母数なし",IF(AF67=0,"■未答",IF((AF67/AF68)&lt;0.5,"●1/2以下","◆1/2超過")))</f>
        <v>◆母数なし</v>
      </c>
    </row>
    <row r="69" spans="2:57" ht="36" customHeight="1" x14ac:dyDescent="0.2">
      <c r="B69" s="595"/>
      <c r="C69" s="596"/>
      <c r="D69" s="341"/>
      <c r="E69" s="343"/>
      <c r="F69" s="646" t="s">
        <v>109</v>
      </c>
      <c r="G69" s="647"/>
      <c r="H69" s="648"/>
      <c r="I69" s="157" t="s">
        <v>68</v>
      </c>
      <c r="J69" s="429" t="s">
        <v>424</v>
      </c>
      <c r="K69" s="429"/>
      <c r="L69" s="429"/>
      <c r="M69" s="429"/>
      <c r="N69" s="429"/>
      <c r="O69" s="429"/>
      <c r="P69" s="429"/>
      <c r="Q69" s="528"/>
      <c r="R69" s="502" t="s">
        <v>402</v>
      </c>
      <c r="S69" s="429"/>
      <c r="T69" s="429"/>
      <c r="U69" s="429"/>
      <c r="V69" s="429"/>
      <c r="W69" s="429"/>
      <c r="X69" s="509"/>
      <c r="Y69" s="509"/>
      <c r="Z69" s="509"/>
      <c r="AA69" s="130" t="s">
        <v>107</v>
      </c>
      <c r="AB69" s="129"/>
      <c r="AC69" s="634"/>
      <c r="AF69" s="1">
        <f>+X70</f>
        <v>0</v>
      </c>
      <c r="AJ69" s="17" t="str">
        <f>IF(AF69=0,"■未答",IF(AF69&lt;1500,"◆1500未満","●1500以上"))</f>
        <v>■未答</v>
      </c>
    </row>
    <row r="70" spans="2:57" ht="42" customHeight="1" x14ac:dyDescent="0.2">
      <c r="B70" s="595"/>
      <c r="C70" s="596"/>
      <c r="D70" s="341"/>
      <c r="E70" s="343"/>
      <c r="F70" s="609" t="s">
        <v>110</v>
      </c>
      <c r="G70" s="610"/>
      <c r="H70" s="611"/>
      <c r="I70" s="126"/>
      <c r="J70" s="126"/>
      <c r="K70" s="126"/>
      <c r="L70" s="126"/>
      <c r="M70" s="126"/>
      <c r="N70" s="126"/>
      <c r="O70" s="126"/>
      <c r="P70" s="126"/>
      <c r="Q70" s="137"/>
      <c r="R70" s="502" t="s">
        <v>373</v>
      </c>
      <c r="S70" s="429"/>
      <c r="T70" s="429"/>
      <c r="U70" s="429"/>
      <c r="V70" s="429"/>
      <c r="W70" s="429"/>
      <c r="X70" s="509"/>
      <c r="Y70" s="509"/>
      <c r="Z70" s="509"/>
      <c r="AA70" s="130" t="s">
        <v>103</v>
      </c>
      <c r="AB70" s="129"/>
      <c r="AC70" s="634"/>
      <c r="AF70" s="1" t="str">
        <f>+X71</f>
        <v>□</v>
      </c>
      <c r="AH70" s="10"/>
      <c r="AI70" s="22"/>
      <c r="AJ70" s="17" t="str">
        <f>IF(AF70&amp;AF71="■□","●適合",IF(AF70&amp;AF71="□■","◆未達",IF(AF70&amp;AF71="□□","■未答","▼矛盾")))</f>
        <v>■未答</v>
      </c>
      <c r="AL70" s="15" t="s">
        <v>80</v>
      </c>
      <c r="AM70" s="16" t="s">
        <v>81</v>
      </c>
      <c r="AN70" s="16" t="s">
        <v>82</v>
      </c>
      <c r="AO70" s="16" t="s">
        <v>83</v>
      </c>
      <c r="AP70" s="16" t="s">
        <v>84</v>
      </c>
    </row>
    <row r="71" spans="2:57" ht="27.9" customHeight="1" x14ac:dyDescent="0.2">
      <c r="B71" s="595"/>
      <c r="C71" s="596"/>
      <c r="D71" s="341"/>
      <c r="E71" s="343"/>
      <c r="F71" s="612" t="s">
        <v>113</v>
      </c>
      <c r="G71" s="613"/>
      <c r="H71" s="614"/>
      <c r="I71" s="104"/>
      <c r="J71" s="141"/>
      <c r="K71" s="141"/>
      <c r="L71" s="141"/>
      <c r="M71" s="141"/>
      <c r="N71" s="126"/>
      <c r="O71" s="126"/>
      <c r="P71" s="126"/>
      <c r="Q71" s="137"/>
      <c r="R71" s="479" t="s">
        <v>374</v>
      </c>
      <c r="S71" s="480"/>
      <c r="T71" s="480"/>
      <c r="U71" s="480"/>
      <c r="V71" s="480"/>
      <c r="W71" s="480"/>
      <c r="X71" s="157" t="s">
        <v>68</v>
      </c>
      <c r="Y71" s="130" t="s">
        <v>111</v>
      </c>
      <c r="Z71" s="157" t="s">
        <v>68</v>
      </c>
      <c r="AA71" s="130" t="s">
        <v>112</v>
      </c>
      <c r="AB71" s="129"/>
      <c r="AC71" s="635"/>
      <c r="AF71" s="1" t="str">
        <f>+Z71</f>
        <v>□</v>
      </c>
      <c r="AM71" s="17" t="s">
        <v>64</v>
      </c>
      <c r="AN71" s="17" t="s">
        <v>65</v>
      </c>
      <c r="AO71" s="17" t="s">
        <v>85</v>
      </c>
      <c r="AP71" s="17" t="s">
        <v>66</v>
      </c>
    </row>
    <row r="72" spans="2:57" ht="12" customHeight="1" x14ac:dyDescent="0.2">
      <c r="B72" s="595"/>
      <c r="C72" s="596"/>
      <c r="D72" s="341"/>
      <c r="E72" s="615" t="s">
        <v>21</v>
      </c>
      <c r="F72" s="616"/>
      <c r="G72" s="616"/>
      <c r="H72" s="617"/>
      <c r="I72" s="157" t="s">
        <v>68</v>
      </c>
      <c r="J72" s="442" t="s">
        <v>95</v>
      </c>
      <c r="K72" s="442"/>
      <c r="L72" s="442"/>
      <c r="M72" s="442"/>
      <c r="N72" s="442"/>
      <c r="O72" s="442"/>
      <c r="P72" s="442"/>
      <c r="Q72" s="467"/>
      <c r="R72" s="498" t="s">
        <v>96</v>
      </c>
      <c r="S72" s="620"/>
      <c r="T72" s="620"/>
      <c r="U72" s="620"/>
      <c r="V72" s="620"/>
      <c r="W72" s="620"/>
      <c r="X72" s="620"/>
      <c r="Y72" s="620"/>
      <c r="Z72" s="620"/>
      <c r="AA72" s="620"/>
      <c r="AB72" s="621"/>
      <c r="AC72" s="630"/>
    </row>
    <row r="73" spans="2:57" ht="15.9" customHeight="1" x14ac:dyDescent="0.2">
      <c r="B73" s="595"/>
      <c r="C73" s="596"/>
      <c r="D73" s="341"/>
      <c r="E73" s="612"/>
      <c r="F73" s="602"/>
      <c r="G73" s="602"/>
      <c r="H73" s="603"/>
      <c r="I73" s="157" t="s">
        <v>68</v>
      </c>
      <c r="J73" s="631" t="s">
        <v>421</v>
      </c>
      <c r="K73" s="631"/>
      <c r="L73" s="631"/>
      <c r="M73" s="631"/>
      <c r="N73" s="631"/>
      <c r="O73" s="631"/>
      <c r="P73" s="631"/>
      <c r="Q73" s="632"/>
      <c r="R73" s="95" t="s">
        <v>68</v>
      </c>
      <c r="S73" s="516" t="s">
        <v>425</v>
      </c>
      <c r="T73" s="516"/>
      <c r="U73" s="516"/>
      <c r="V73" s="516" t="s">
        <v>115</v>
      </c>
      <c r="W73" s="516"/>
      <c r="X73" s="516"/>
      <c r="Y73" s="516"/>
      <c r="Z73" s="554"/>
      <c r="AA73" s="554"/>
      <c r="AB73" s="129" t="s">
        <v>103</v>
      </c>
      <c r="AC73" s="626"/>
      <c r="AE73" s="16" t="str">
        <f>+I72</f>
        <v>□</v>
      </c>
      <c r="AF73" s="1">
        <f>+Z73</f>
        <v>0</v>
      </c>
      <c r="AH73" s="17" t="e">
        <f>IF(AE73&amp;#REF!&amp;AE74="■□□","◎無し",IF(AE73&amp;#REF!&amp;AE74="□■□","●適合",IF(AE73&amp;#REF!&amp;AE74="□□■","◆未達",IF(AE73&amp;#REF!&amp;AE74="□□□","■未答","▼矛盾"))))</f>
        <v>#REF!</v>
      </c>
      <c r="AI73" s="10"/>
      <c r="AJ73" s="17" t="str">
        <f>IF(R73="■",IF(AF73=0,"◎無段",IF(AF73&gt;20,"◆未達","●範囲内")),"■未答")</f>
        <v>■未答</v>
      </c>
      <c r="AL73" s="15" t="s">
        <v>97</v>
      </c>
      <c r="AM73" s="16" t="s">
        <v>98</v>
      </c>
      <c r="AN73" s="16" t="s">
        <v>99</v>
      </c>
      <c r="AO73" s="16" t="s">
        <v>100</v>
      </c>
      <c r="AP73" s="16" t="s">
        <v>101</v>
      </c>
      <c r="AQ73" s="16" t="s">
        <v>84</v>
      </c>
    </row>
    <row r="74" spans="2:57" ht="15.9" customHeight="1" x14ac:dyDescent="0.2">
      <c r="B74" s="595"/>
      <c r="C74" s="596"/>
      <c r="D74" s="341"/>
      <c r="E74" s="612"/>
      <c r="F74" s="602"/>
      <c r="G74" s="602"/>
      <c r="H74" s="603"/>
      <c r="I74" s="157" t="s">
        <v>68</v>
      </c>
      <c r="J74" s="631" t="s">
        <v>422</v>
      </c>
      <c r="K74" s="631"/>
      <c r="L74" s="631"/>
      <c r="M74" s="631"/>
      <c r="N74" s="631"/>
      <c r="O74" s="631"/>
      <c r="P74" s="631"/>
      <c r="Q74" s="632"/>
      <c r="R74" s="96" t="s">
        <v>68</v>
      </c>
      <c r="S74" s="429" t="s">
        <v>350</v>
      </c>
      <c r="T74" s="429"/>
      <c r="U74" s="429"/>
      <c r="V74" s="516" t="s">
        <v>116</v>
      </c>
      <c r="W74" s="516"/>
      <c r="X74" s="516"/>
      <c r="Y74" s="516"/>
      <c r="Z74" s="554"/>
      <c r="AA74" s="554"/>
      <c r="AB74" s="129" t="s">
        <v>103</v>
      </c>
      <c r="AC74" s="626"/>
      <c r="AE74" s="1" t="str">
        <f>+I74</f>
        <v>□</v>
      </c>
      <c r="AF74" s="1">
        <f>+Z74</f>
        <v>0</v>
      </c>
      <c r="AJ74" s="17" t="str">
        <f>IF(R74="■",IF(Z76="■",IF(AF74=0,"◎無段",IF(AF74&gt;120,"◆未達","●範囲内"))),"■未答")</f>
        <v>■未答</v>
      </c>
    </row>
    <row r="75" spans="2:57" ht="15.9" customHeight="1" x14ac:dyDescent="0.2">
      <c r="B75" s="595"/>
      <c r="C75" s="596"/>
      <c r="D75" s="341"/>
      <c r="E75" s="612"/>
      <c r="F75" s="602"/>
      <c r="G75" s="602"/>
      <c r="H75" s="603"/>
      <c r="R75" s="97"/>
      <c r="S75" s="98"/>
      <c r="T75" s="98"/>
      <c r="U75" s="98"/>
      <c r="V75" s="516" t="s">
        <v>117</v>
      </c>
      <c r="W75" s="516"/>
      <c r="X75" s="516"/>
      <c r="Y75" s="516"/>
      <c r="Z75" s="554"/>
      <c r="AA75" s="554"/>
      <c r="AB75" s="129" t="s">
        <v>103</v>
      </c>
      <c r="AC75" s="626"/>
      <c r="AF75" s="1">
        <f>+Z75</f>
        <v>0</v>
      </c>
      <c r="AJ75" s="17" t="str">
        <f>IF(R74="■",IF(Z76="■",IF(AF75=0,"◎無段",IF(AF75&gt;180,"◆未達","●範囲内"))),"■未答")</f>
        <v>■未答</v>
      </c>
      <c r="AL75" s="18"/>
      <c r="BE75" s="21"/>
    </row>
    <row r="76" spans="2:57" ht="13.5" customHeight="1" x14ac:dyDescent="0.2">
      <c r="B76" s="595"/>
      <c r="C76" s="596"/>
      <c r="D76" s="341"/>
      <c r="E76" s="609"/>
      <c r="F76" s="618"/>
      <c r="G76" s="618"/>
      <c r="H76" s="619"/>
      <c r="I76" s="70"/>
      <c r="J76" s="141"/>
      <c r="K76" s="70"/>
      <c r="L76" s="70"/>
      <c r="M76" s="70"/>
      <c r="N76" s="70"/>
      <c r="O76" s="141"/>
      <c r="P76" s="141"/>
      <c r="Q76" s="166"/>
      <c r="R76" s="99"/>
      <c r="S76" s="100"/>
      <c r="T76" s="100"/>
      <c r="U76" s="100"/>
      <c r="V76" s="480" t="s">
        <v>351</v>
      </c>
      <c r="W76" s="480"/>
      <c r="X76" s="480"/>
      <c r="Y76" s="480"/>
      <c r="Z76" s="101" t="s">
        <v>68</v>
      </c>
      <c r="AA76" s="622" t="s">
        <v>352</v>
      </c>
      <c r="AB76" s="623"/>
      <c r="AC76" s="655"/>
      <c r="AL76" s="18"/>
      <c r="BE76" s="18"/>
    </row>
    <row r="77" spans="2:57" ht="16.5" customHeight="1" x14ac:dyDescent="0.2">
      <c r="B77" s="595"/>
      <c r="C77" s="596"/>
      <c r="D77" s="341"/>
      <c r="E77" s="612" t="s">
        <v>22</v>
      </c>
      <c r="F77" s="602"/>
      <c r="G77" s="602"/>
      <c r="H77" s="603"/>
      <c r="I77" s="143"/>
      <c r="J77" s="126"/>
      <c r="K77" s="143"/>
      <c r="L77" s="143"/>
      <c r="M77" s="143"/>
      <c r="N77" s="143"/>
      <c r="O77" s="126"/>
      <c r="P77" s="126"/>
      <c r="Q77" s="137"/>
      <c r="R77" s="624" t="s">
        <v>96</v>
      </c>
      <c r="S77" s="444"/>
      <c r="T77" s="444"/>
      <c r="U77" s="444"/>
      <c r="V77" s="444"/>
      <c r="W77" s="444"/>
      <c r="X77" s="444"/>
      <c r="Y77" s="444"/>
      <c r="Z77" s="444"/>
      <c r="AA77" s="444"/>
      <c r="AB77" s="625"/>
      <c r="AC77" s="207"/>
      <c r="AE77" s="16" t="str">
        <f>+I79</f>
        <v>□</v>
      </c>
      <c r="AH77" s="17" t="str">
        <f>IF(AE77&amp;AE78&amp;AF78&amp;AE79&amp;AE80="■□□□□","◎無し",IF(AE77&amp;AE78&amp;AF78&amp;AE79&amp;AE80="□■□□□","◎無段",IF(AE77&amp;AE78&amp;AF78&amp;AE79&amp;AE80="□□■□□","●適合",IF(AE77&amp;AE78&amp;AF78&amp;AE79&amp;AE80="□□□■□","●適合",IF(AE77&amp;AE78&amp;AF78&amp;AE79&amp;AE80="□□□□■","◆未達",IF(AE77&amp;AE78&amp;AF78&amp;AE79&amp;AE80="□□□□□","■未答","▼矛盾"))))))</f>
        <v>■未答</v>
      </c>
      <c r="AI77" s="10"/>
      <c r="AL77" s="15" t="s">
        <v>87</v>
      </c>
      <c r="AM77" s="19" t="s">
        <v>165</v>
      </c>
      <c r="AN77" s="19" t="s">
        <v>166</v>
      </c>
      <c r="AO77" s="19" t="s">
        <v>167</v>
      </c>
      <c r="AP77" s="19" t="s">
        <v>168</v>
      </c>
      <c r="AQ77" s="19" t="s">
        <v>357</v>
      </c>
      <c r="AR77" s="19" t="s">
        <v>169</v>
      </c>
      <c r="AS77" s="19" t="s">
        <v>84</v>
      </c>
      <c r="BE77" s="18"/>
    </row>
    <row r="78" spans="2:57" ht="26.1" customHeight="1" x14ac:dyDescent="0.2">
      <c r="B78" s="595"/>
      <c r="C78" s="596"/>
      <c r="D78" s="341"/>
      <c r="E78" s="612"/>
      <c r="F78" s="602"/>
      <c r="G78" s="602"/>
      <c r="H78" s="603"/>
      <c r="I78" s="143"/>
      <c r="J78" s="126"/>
      <c r="K78" s="143"/>
      <c r="L78" s="143"/>
      <c r="M78" s="143"/>
      <c r="N78" s="143"/>
      <c r="O78" s="126"/>
      <c r="P78" s="126"/>
      <c r="Q78" s="137"/>
      <c r="R78" s="502" t="s">
        <v>118</v>
      </c>
      <c r="S78" s="429"/>
      <c r="T78" s="429"/>
      <c r="U78" s="157" t="s">
        <v>68</v>
      </c>
      <c r="V78" s="429" t="s">
        <v>114</v>
      </c>
      <c r="W78" s="429"/>
      <c r="X78" s="157" t="s">
        <v>68</v>
      </c>
      <c r="Y78" s="429" t="s">
        <v>119</v>
      </c>
      <c r="Z78" s="429"/>
      <c r="AA78" s="429"/>
      <c r="AB78" s="528"/>
      <c r="AC78" s="626"/>
      <c r="AE78" s="1" t="str">
        <f>+I80</f>
        <v>□</v>
      </c>
      <c r="AF78" s="1" t="str">
        <f>+I81</f>
        <v>□</v>
      </c>
      <c r="AH78" s="23" t="s">
        <v>120</v>
      </c>
      <c r="AJ78" s="17" t="str">
        <f>IF(U78&amp;X78="■□","●単純",IF(U78&amp;X78="□■","◆またぎ",IF(U78&amp;X78="□□","■未答","▼矛盾")))</f>
        <v>■未答</v>
      </c>
      <c r="AL78" s="15"/>
      <c r="AM78" s="17" t="s">
        <v>63</v>
      </c>
      <c r="AN78" s="17" t="s">
        <v>94</v>
      </c>
      <c r="AO78" s="17" t="s">
        <v>64</v>
      </c>
      <c r="AP78" s="17" t="s">
        <v>64</v>
      </c>
      <c r="AQ78" s="17" t="s">
        <v>65</v>
      </c>
      <c r="AR78" s="17" t="s">
        <v>85</v>
      </c>
      <c r="AS78" s="17" t="s">
        <v>66</v>
      </c>
      <c r="BE78" s="18"/>
    </row>
    <row r="79" spans="2:57" ht="26.1" customHeight="1" x14ac:dyDescent="0.2">
      <c r="B79" s="595"/>
      <c r="C79" s="596"/>
      <c r="D79" s="341"/>
      <c r="E79" s="612"/>
      <c r="F79" s="602"/>
      <c r="G79" s="602"/>
      <c r="H79" s="603"/>
      <c r="I79" s="157" t="s">
        <v>68</v>
      </c>
      <c r="J79" s="429" t="s">
        <v>403</v>
      </c>
      <c r="K79" s="429"/>
      <c r="L79" s="429"/>
      <c r="M79" s="429"/>
      <c r="N79" s="429"/>
      <c r="O79" s="429"/>
      <c r="P79" s="429"/>
      <c r="Q79" s="528"/>
      <c r="R79" s="502" t="s">
        <v>121</v>
      </c>
      <c r="S79" s="429"/>
      <c r="T79" s="429"/>
      <c r="U79" s="157" t="s">
        <v>68</v>
      </c>
      <c r="V79" s="429" t="s">
        <v>122</v>
      </c>
      <c r="W79" s="429"/>
      <c r="X79" s="157" t="s">
        <v>68</v>
      </c>
      <c r="Y79" s="429" t="s">
        <v>123</v>
      </c>
      <c r="Z79" s="429"/>
      <c r="AA79" s="157" t="s">
        <v>68</v>
      </c>
      <c r="AB79" s="137" t="s">
        <v>124</v>
      </c>
      <c r="AC79" s="626"/>
      <c r="AE79" s="1" t="str">
        <f>+I82</f>
        <v>□</v>
      </c>
      <c r="AH79" s="23" t="s">
        <v>125</v>
      </c>
      <c r="AJ79" s="17" t="str">
        <f>IF(U79&amp;X79&amp;AA79="■□□","手すり",IF(U79&amp;X79&amp;AA79="□■□","手すり",IF(U79&amp;X79&amp;AA79="□□■","無し",IF(U79&amp;X79&amp;AA79="□□□","■未答","▼矛盾"))))</f>
        <v>■未答</v>
      </c>
      <c r="AL79" s="18"/>
      <c r="BE79" s="18"/>
    </row>
    <row r="80" spans="2:57" ht="26.1" customHeight="1" x14ac:dyDescent="0.2">
      <c r="B80" s="595"/>
      <c r="C80" s="596"/>
      <c r="D80" s="341"/>
      <c r="E80" s="612"/>
      <c r="F80" s="602"/>
      <c r="G80" s="602"/>
      <c r="H80" s="603"/>
      <c r="I80" s="157" t="s">
        <v>68</v>
      </c>
      <c r="J80" s="429" t="s">
        <v>126</v>
      </c>
      <c r="K80" s="429"/>
      <c r="L80" s="429"/>
      <c r="M80" s="429"/>
      <c r="N80" s="429"/>
      <c r="O80" s="429"/>
      <c r="P80" s="429"/>
      <c r="Q80" s="528"/>
      <c r="R80" s="502" t="s">
        <v>127</v>
      </c>
      <c r="S80" s="429"/>
      <c r="T80" s="429"/>
      <c r="U80" s="157" t="s">
        <v>68</v>
      </c>
      <c r="V80" s="126" t="s">
        <v>124</v>
      </c>
      <c r="W80" s="157" t="s">
        <v>68</v>
      </c>
      <c r="X80" s="126" t="s">
        <v>128</v>
      </c>
      <c r="Y80" s="157" t="s">
        <v>68</v>
      </c>
      <c r="Z80" s="126" t="s">
        <v>129</v>
      </c>
      <c r="AA80" s="126"/>
      <c r="AB80" s="137"/>
      <c r="AC80" s="626"/>
      <c r="AE80" s="1" t="str">
        <f>+I83</f>
        <v>□</v>
      </c>
      <c r="AH80" s="23" t="s">
        <v>130</v>
      </c>
      <c r="AJ80" s="17" t="str">
        <f>IF(U80&amp;W80&amp;Y80="■□□",0,IF(U80&amp;W80&amp;Y80="□■□",1,IF(U80&amp;W80&amp;Y80="□□■",2,IF(U80&amp;W80&amp;Y80="□□□","■未答","▼矛盾"))))</f>
        <v>■未答</v>
      </c>
    </row>
    <row r="81" spans="2:46" ht="30" customHeight="1" x14ac:dyDescent="0.15">
      <c r="B81" s="595"/>
      <c r="C81" s="596"/>
      <c r="D81" s="341"/>
      <c r="E81" s="343"/>
      <c r="F81" s="434" t="s">
        <v>23</v>
      </c>
      <c r="G81" s="656"/>
      <c r="H81" s="657"/>
      <c r="I81" s="157" t="s">
        <v>68</v>
      </c>
      <c r="J81" s="429" t="s">
        <v>376</v>
      </c>
      <c r="K81" s="429"/>
      <c r="L81" s="429"/>
      <c r="M81" s="429"/>
      <c r="N81" s="429"/>
      <c r="O81" s="429"/>
      <c r="P81" s="429"/>
      <c r="Q81" s="528"/>
      <c r="R81" s="661" t="s">
        <v>131</v>
      </c>
      <c r="S81" s="477"/>
      <c r="T81" s="477"/>
      <c r="U81" s="476" t="s">
        <v>132</v>
      </c>
      <c r="V81" s="476"/>
      <c r="W81" s="102"/>
      <c r="X81" s="132" t="s">
        <v>103</v>
      </c>
      <c r="Y81" s="152" t="s">
        <v>133</v>
      </c>
      <c r="Z81" s="102"/>
      <c r="AA81" s="132" t="s">
        <v>103</v>
      </c>
      <c r="AB81" s="213"/>
      <c r="AC81" s="626"/>
      <c r="AE81" s="29"/>
      <c r="AF81" s="24"/>
      <c r="AG81" s="24"/>
      <c r="AH81" s="24"/>
      <c r="AI81" s="24"/>
      <c r="AJ81" s="25" t="str">
        <f>IF(U78="■",V78,"")</f>
        <v/>
      </c>
    </row>
    <row r="82" spans="2:46" ht="30" customHeight="1" x14ac:dyDescent="0.15">
      <c r="B82" s="595"/>
      <c r="C82" s="596"/>
      <c r="D82" s="341"/>
      <c r="E82" s="343"/>
      <c r="F82" s="658"/>
      <c r="G82" s="659"/>
      <c r="H82" s="660"/>
      <c r="I82" s="157" t="s">
        <v>68</v>
      </c>
      <c r="J82" s="631" t="s">
        <v>426</v>
      </c>
      <c r="K82" s="631"/>
      <c r="L82" s="631"/>
      <c r="M82" s="631"/>
      <c r="N82" s="631"/>
      <c r="O82" s="631"/>
      <c r="P82" s="631"/>
      <c r="Q82" s="632"/>
      <c r="R82" s="661" t="s">
        <v>349</v>
      </c>
      <c r="S82" s="477"/>
      <c r="T82" s="477"/>
      <c r="U82" s="477"/>
      <c r="V82" s="477"/>
      <c r="W82" s="477"/>
      <c r="X82" s="477"/>
      <c r="Y82" s="662"/>
      <c r="Z82" s="662"/>
      <c r="AA82" s="132" t="s">
        <v>103</v>
      </c>
      <c r="AB82" s="213"/>
      <c r="AC82" s="626"/>
      <c r="AE82" s="75"/>
      <c r="AF82" s="76"/>
      <c r="AG82" s="77"/>
      <c r="AH82" s="77"/>
      <c r="AI82" s="28"/>
      <c r="AJ82" s="78"/>
    </row>
    <row r="83" spans="2:46" ht="30" customHeight="1" x14ac:dyDescent="0.15">
      <c r="B83" s="595"/>
      <c r="C83" s="596"/>
      <c r="D83" s="341"/>
      <c r="E83" s="343"/>
      <c r="F83" s="434" t="s">
        <v>24</v>
      </c>
      <c r="G83" s="656"/>
      <c r="H83" s="657"/>
      <c r="I83" s="157" t="s">
        <v>68</v>
      </c>
      <c r="J83" s="631" t="s">
        <v>427</v>
      </c>
      <c r="K83" s="631"/>
      <c r="L83" s="631"/>
      <c r="M83" s="631"/>
      <c r="N83" s="631"/>
      <c r="O83" s="631"/>
      <c r="P83" s="631"/>
      <c r="Q83" s="632"/>
      <c r="R83" s="661" t="s">
        <v>428</v>
      </c>
      <c r="S83" s="477"/>
      <c r="T83" s="477"/>
      <c r="U83" s="477"/>
      <c r="V83" s="477"/>
      <c r="W83" s="477"/>
      <c r="X83" s="477"/>
      <c r="Y83" s="662"/>
      <c r="Z83" s="662"/>
      <c r="AA83" s="132" t="s">
        <v>103</v>
      </c>
      <c r="AB83" s="213"/>
      <c r="AC83" s="626"/>
      <c r="AE83" s="26"/>
      <c r="AF83" s="27"/>
      <c r="AG83" s="27"/>
      <c r="AH83" s="27"/>
      <c r="AR83" s="25" t="str">
        <f>IF(U78="■",V78,"")</f>
        <v/>
      </c>
    </row>
    <row r="84" spans="2:46" ht="30" customHeight="1" x14ac:dyDescent="0.2">
      <c r="B84" s="595"/>
      <c r="C84" s="596"/>
      <c r="D84" s="341"/>
      <c r="E84" s="343"/>
      <c r="F84" s="658"/>
      <c r="G84" s="659"/>
      <c r="H84" s="660"/>
      <c r="I84" s="143"/>
      <c r="J84" s="126"/>
      <c r="K84" s="126"/>
      <c r="L84" s="126"/>
      <c r="M84" s="126"/>
      <c r="N84" s="126"/>
      <c r="O84" s="126"/>
      <c r="P84" s="126"/>
      <c r="Q84" s="137"/>
      <c r="R84" s="661" t="s">
        <v>134</v>
      </c>
      <c r="S84" s="477"/>
      <c r="T84" s="477"/>
      <c r="U84" s="477"/>
      <c r="V84" s="477"/>
      <c r="W84" s="477"/>
      <c r="X84" s="477"/>
      <c r="Y84" s="662"/>
      <c r="Z84" s="662"/>
      <c r="AA84" s="132" t="s">
        <v>103</v>
      </c>
      <c r="AB84" s="213"/>
      <c r="AC84" s="626"/>
      <c r="AE84" s="29"/>
      <c r="AF84" s="27"/>
      <c r="AG84" s="27"/>
      <c r="AH84" s="27"/>
      <c r="AI84" s="27">
        <f>+Y85</f>
        <v>0</v>
      </c>
      <c r="AJ84" s="28" t="str">
        <f>IF(X78="■",Y78,"")</f>
        <v/>
      </c>
      <c r="AK84" s="74">
        <f>+Y83</f>
        <v>0</v>
      </c>
      <c r="AM84" s="29"/>
      <c r="AN84" s="27"/>
      <c r="AO84" s="27"/>
      <c r="AP84" s="27"/>
      <c r="AQ84" s="27">
        <f>+AG85</f>
        <v>0</v>
      </c>
      <c r="AR84" s="28" t="str">
        <f>IF(X78="■",Y78,"")</f>
        <v/>
      </c>
    </row>
    <row r="85" spans="2:46" ht="26.1" customHeight="1" x14ac:dyDescent="0.2">
      <c r="B85" s="595"/>
      <c r="C85" s="596"/>
      <c r="D85" s="341"/>
      <c r="E85" s="343"/>
      <c r="F85" s="646" t="s">
        <v>25</v>
      </c>
      <c r="G85" s="663"/>
      <c r="H85" s="664"/>
      <c r="I85" s="143"/>
      <c r="J85" s="126"/>
      <c r="K85" s="143"/>
      <c r="L85" s="143"/>
      <c r="M85" s="143"/>
      <c r="N85" s="143"/>
      <c r="O85" s="126"/>
      <c r="P85" s="126"/>
      <c r="Q85" s="137"/>
      <c r="R85" s="661" t="s">
        <v>135</v>
      </c>
      <c r="S85" s="477"/>
      <c r="T85" s="477"/>
      <c r="U85" s="477"/>
      <c r="V85" s="477"/>
      <c r="W85" s="477"/>
      <c r="X85" s="477"/>
      <c r="Y85" s="668"/>
      <c r="Z85" s="668"/>
      <c r="AA85" s="132" t="s">
        <v>103</v>
      </c>
      <c r="AB85" s="213"/>
      <c r="AC85" s="626"/>
      <c r="AE85" s="75"/>
      <c r="AF85" s="30"/>
      <c r="AG85" s="31">
        <f>+Y86</f>
        <v>0</v>
      </c>
      <c r="AH85" s="32">
        <f>+W81</f>
        <v>0</v>
      </c>
      <c r="AI85" s="33"/>
      <c r="AJ85" s="24"/>
      <c r="AM85" s="75"/>
      <c r="AN85" s="30"/>
      <c r="AO85" s="31">
        <f>+Y86</f>
        <v>0</v>
      </c>
      <c r="AP85" s="32">
        <f>+AE81</f>
        <v>0</v>
      </c>
      <c r="AQ85" s="33"/>
      <c r="AR85" s="24"/>
    </row>
    <row r="86" spans="2:46" ht="26.1" customHeight="1" x14ac:dyDescent="0.15">
      <c r="B86" s="595"/>
      <c r="C86" s="596"/>
      <c r="D86" s="341"/>
      <c r="E86" s="343"/>
      <c r="F86" s="646"/>
      <c r="G86" s="663"/>
      <c r="H86" s="664"/>
      <c r="I86" s="126"/>
      <c r="J86" s="126"/>
      <c r="K86" s="126"/>
      <c r="L86" s="126"/>
      <c r="M86" s="126"/>
      <c r="N86" s="126"/>
      <c r="O86" s="126"/>
      <c r="P86" s="126"/>
      <c r="Q86" s="137"/>
      <c r="R86" s="661" t="s">
        <v>136</v>
      </c>
      <c r="S86" s="477"/>
      <c r="T86" s="477"/>
      <c r="U86" s="477"/>
      <c r="V86" s="477"/>
      <c r="W86" s="477"/>
      <c r="X86" s="477"/>
      <c r="Y86" s="668"/>
      <c r="Z86" s="668"/>
      <c r="AA86" s="132" t="s">
        <v>103</v>
      </c>
      <c r="AB86" s="213"/>
      <c r="AC86" s="626"/>
      <c r="AF86" s="34"/>
      <c r="AG86" s="35">
        <f>+Y82</f>
        <v>0</v>
      </c>
      <c r="AH86" s="36"/>
      <c r="AI86" s="37"/>
      <c r="AJ86" s="38"/>
      <c r="AO86" s="35">
        <f>+Y82</f>
        <v>0</v>
      </c>
    </row>
    <row r="87" spans="2:46" ht="18" customHeight="1" x14ac:dyDescent="0.2">
      <c r="B87" s="595"/>
      <c r="C87" s="596"/>
      <c r="D87" s="344"/>
      <c r="E87" s="345"/>
      <c r="F87" s="665"/>
      <c r="G87" s="666"/>
      <c r="H87" s="667"/>
      <c r="I87" s="161"/>
      <c r="J87" s="161"/>
      <c r="K87" s="161"/>
      <c r="L87" s="161"/>
      <c r="M87" s="161"/>
      <c r="N87" s="161"/>
      <c r="O87" s="161"/>
      <c r="P87" s="161"/>
      <c r="Q87" s="118"/>
      <c r="R87" s="214"/>
      <c r="S87" s="158"/>
      <c r="T87" s="158"/>
      <c r="U87" s="158"/>
      <c r="V87" s="158"/>
      <c r="W87" s="158"/>
      <c r="X87" s="158"/>
      <c r="Y87" s="158"/>
      <c r="Z87" s="158"/>
      <c r="AA87" s="158"/>
      <c r="AB87" s="215"/>
      <c r="AC87" s="216"/>
    </row>
    <row r="88" spans="2:46" ht="39.9" customHeight="1" x14ac:dyDescent="0.15">
      <c r="B88" s="595"/>
      <c r="C88" s="596"/>
      <c r="D88" s="669" t="s">
        <v>26</v>
      </c>
      <c r="E88" s="669"/>
      <c r="F88" s="601"/>
      <c r="G88" s="601"/>
      <c r="H88" s="670"/>
      <c r="I88" s="126"/>
      <c r="J88" s="126"/>
      <c r="K88" s="126"/>
      <c r="L88" s="126"/>
      <c r="M88" s="126"/>
      <c r="N88" s="126"/>
      <c r="O88" s="126"/>
      <c r="P88" s="126"/>
      <c r="Q88" s="137"/>
      <c r="R88" s="671" t="s">
        <v>407</v>
      </c>
      <c r="S88" s="672"/>
      <c r="T88" s="672"/>
      <c r="U88" s="672"/>
      <c r="V88" s="672"/>
      <c r="W88" s="672"/>
      <c r="X88" s="672"/>
      <c r="Y88" s="672"/>
      <c r="Z88" s="672"/>
      <c r="AA88" s="672"/>
      <c r="AB88" s="673"/>
      <c r="AC88" s="626"/>
      <c r="AE88" s="16" t="str">
        <f>+I90</f>
        <v>□</v>
      </c>
      <c r="AH88" s="17" t="str">
        <f>IF(AE88&amp;AE89="■□","●適合",IF(AE88&amp;AE89="□■","◆未達",IF(AE88&amp;AE89="□□","■未答","▼矛盾")))</f>
        <v>■未答</v>
      </c>
      <c r="AI88" s="10"/>
      <c r="AL88" s="15" t="s">
        <v>80</v>
      </c>
      <c r="AM88" s="16" t="s">
        <v>81</v>
      </c>
      <c r="AN88" s="16" t="s">
        <v>82</v>
      </c>
      <c r="AO88" s="16" t="s">
        <v>83</v>
      </c>
      <c r="AP88" s="16" t="s">
        <v>84</v>
      </c>
    </row>
    <row r="89" spans="2:46" ht="20.100000000000001" customHeight="1" x14ac:dyDescent="0.2">
      <c r="B89" s="595"/>
      <c r="C89" s="596"/>
      <c r="D89" s="341"/>
      <c r="E89" s="641" t="s">
        <v>27</v>
      </c>
      <c r="F89" s="642"/>
      <c r="G89" s="642"/>
      <c r="H89" s="643"/>
      <c r="I89" s="143"/>
      <c r="J89" s="126"/>
      <c r="K89" s="143"/>
      <c r="L89" s="143"/>
      <c r="M89" s="143"/>
      <c r="N89" s="143"/>
      <c r="O89" s="126"/>
      <c r="P89" s="126"/>
      <c r="Q89" s="137"/>
      <c r="R89" s="94" t="s">
        <v>68</v>
      </c>
      <c r="S89" s="429" t="s">
        <v>126</v>
      </c>
      <c r="T89" s="429"/>
      <c r="U89" s="429"/>
      <c r="V89" s="429"/>
      <c r="W89" s="429"/>
      <c r="X89" s="429"/>
      <c r="Y89" s="429"/>
      <c r="Z89" s="429"/>
      <c r="AA89" s="429"/>
      <c r="AB89" s="528"/>
      <c r="AC89" s="626"/>
      <c r="AE89" s="1" t="str">
        <f>+I91</f>
        <v>□</v>
      </c>
      <c r="AF89" s="1" t="str">
        <f>R89</f>
        <v>□</v>
      </c>
      <c r="AG89" s="1">
        <f>IF(AF89&amp;AF90&amp;AF91&amp;AF92="□□□□",1,IF(AF89&amp;AF90&amp;AF91&amp;AF92="■□□□",1,IF(AF89&amp;AF90&amp;AF91&amp;AF92="□■□□",2,IF(AF89&amp;AF90&amp;AF91&amp;AF92="□□■□",2,IF(AF89&amp;AF90&amp;AF91&amp;AF92="□□□■",2,0)))))</f>
        <v>1</v>
      </c>
      <c r="AJ89" s="17" t="str">
        <f>IF(AG89=1,"■未答",IF(AG89=2,"◆未達",IF(AF89&amp;AF90&amp;AF91&amp;AF92="■■□□","◎無段",IF(AF89&amp;AF90&amp;AF91&amp;AF92="■□■□","●適合",IF(AF89&amp;AF90&amp;AF91&amp;AF92="■□□■","◆未達","▼矛盾")))))</f>
        <v>■未答</v>
      </c>
      <c r="AM89" s="17" t="s">
        <v>64</v>
      </c>
      <c r="AN89" s="17" t="s">
        <v>65</v>
      </c>
      <c r="AO89" s="17" t="s">
        <v>85</v>
      </c>
      <c r="AP89" s="17" t="s">
        <v>66</v>
      </c>
    </row>
    <row r="90" spans="2:46" ht="20.100000000000001" customHeight="1" x14ac:dyDescent="0.2">
      <c r="B90" s="595"/>
      <c r="C90" s="596"/>
      <c r="D90" s="341"/>
      <c r="E90" s="641" t="s">
        <v>18</v>
      </c>
      <c r="F90" s="642"/>
      <c r="G90" s="642"/>
      <c r="H90" s="643"/>
      <c r="I90" s="80" t="s">
        <v>68</v>
      </c>
      <c r="J90" s="429" t="s">
        <v>86</v>
      </c>
      <c r="K90" s="429"/>
      <c r="L90" s="429"/>
      <c r="M90" s="429"/>
      <c r="N90" s="429"/>
      <c r="O90" s="429"/>
      <c r="P90" s="429"/>
      <c r="Q90" s="528"/>
      <c r="R90" s="604" t="s">
        <v>408</v>
      </c>
      <c r="S90" s="605"/>
      <c r="T90" s="605"/>
      <c r="U90" s="605"/>
      <c r="V90" s="605"/>
      <c r="W90" s="605"/>
      <c r="X90" s="605"/>
      <c r="Y90" s="605"/>
      <c r="Z90" s="605"/>
      <c r="AA90" s="605"/>
      <c r="AB90" s="606"/>
      <c r="AC90" s="626"/>
      <c r="AF90" s="1" t="str">
        <f>R91</f>
        <v>□</v>
      </c>
      <c r="AL90" s="15" t="s">
        <v>87</v>
      </c>
      <c r="AM90" s="19" t="s">
        <v>325</v>
      </c>
      <c r="AN90" s="19" t="s">
        <v>326</v>
      </c>
      <c r="AO90" s="19" t="s">
        <v>327</v>
      </c>
      <c r="AP90" s="19" t="s">
        <v>91</v>
      </c>
      <c r="AQ90" s="19" t="s">
        <v>90</v>
      </c>
      <c r="AR90" s="19" t="s">
        <v>88</v>
      </c>
      <c r="AS90" s="19" t="s">
        <v>92</v>
      </c>
      <c r="AT90" s="16" t="s">
        <v>84</v>
      </c>
    </row>
    <row r="91" spans="2:46" ht="20.100000000000001" customHeight="1" x14ac:dyDescent="0.2">
      <c r="B91" s="595"/>
      <c r="C91" s="596"/>
      <c r="D91" s="341"/>
      <c r="E91" s="641" t="s">
        <v>28</v>
      </c>
      <c r="F91" s="642"/>
      <c r="G91" s="642"/>
      <c r="H91" s="643"/>
      <c r="I91" s="80" t="s">
        <v>68</v>
      </c>
      <c r="J91" s="429" t="s">
        <v>93</v>
      </c>
      <c r="K91" s="429"/>
      <c r="L91" s="429"/>
      <c r="M91" s="429"/>
      <c r="N91" s="429"/>
      <c r="O91" s="429"/>
      <c r="P91" s="429"/>
      <c r="Q91" s="528"/>
      <c r="R91" s="94" t="s">
        <v>68</v>
      </c>
      <c r="S91" s="429" t="s">
        <v>418</v>
      </c>
      <c r="T91" s="429"/>
      <c r="U91" s="429"/>
      <c r="V91" s="429"/>
      <c r="W91" s="429"/>
      <c r="X91" s="429"/>
      <c r="Y91" s="429"/>
      <c r="Z91" s="429"/>
      <c r="AA91" s="429"/>
      <c r="AB91" s="528"/>
      <c r="AC91" s="626"/>
      <c r="AF91" s="1" t="str">
        <f>+R92</f>
        <v>□</v>
      </c>
      <c r="AL91" s="15"/>
      <c r="AM91" s="17" t="s">
        <v>94</v>
      </c>
      <c r="AN91" s="17" t="s">
        <v>64</v>
      </c>
      <c r="AO91" s="17" t="s">
        <v>65</v>
      </c>
      <c r="AP91" s="17" t="s">
        <v>65</v>
      </c>
      <c r="AQ91" s="17" t="s">
        <v>65</v>
      </c>
      <c r="AR91" s="17" t="s">
        <v>65</v>
      </c>
      <c r="AS91" s="17" t="s">
        <v>85</v>
      </c>
      <c r="AT91" s="17" t="s">
        <v>66</v>
      </c>
    </row>
    <row r="92" spans="2:46" ht="20.100000000000001" customHeight="1" x14ac:dyDescent="0.2">
      <c r="B92" s="595"/>
      <c r="C92" s="596"/>
      <c r="D92" s="341"/>
      <c r="E92" s="641" t="s">
        <v>29</v>
      </c>
      <c r="F92" s="642"/>
      <c r="G92" s="642"/>
      <c r="H92" s="643"/>
      <c r="I92" s="143"/>
      <c r="J92" s="126"/>
      <c r="K92" s="143"/>
      <c r="L92" s="126"/>
      <c r="M92" s="126"/>
      <c r="N92" s="126"/>
      <c r="O92" s="126"/>
      <c r="P92" s="126"/>
      <c r="Q92" s="137"/>
      <c r="R92" s="94" t="s">
        <v>68</v>
      </c>
      <c r="S92" s="429" t="s">
        <v>429</v>
      </c>
      <c r="T92" s="429"/>
      <c r="U92" s="429"/>
      <c r="V92" s="429"/>
      <c r="W92" s="429"/>
      <c r="X92" s="429"/>
      <c r="Y92" s="429"/>
      <c r="Z92" s="429"/>
      <c r="AA92" s="429"/>
      <c r="AB92" s="528"/>
      <c r="AC92" s="626"/>
      <c r="AF92" s="1" t="str">
        <f>+R93</f>
        <v>□</v>
      </c>
    </row>
    <row r="93" spans="2:46" ht="20.100000000000001" customHeight="1" x14ac:dyDescent="0.2">
      <c r="B93" s="595"/>
      <c r="C93" s="596"/>
      <c r="D93" s="341"/>
      <c r="E93" s="641" t="s">
        <v>30</v>
      </c>
      <c r="F93" s="642"/>
      <c r="G93" s="642"/>
      <c r="H93" s="643"/>
      <c r="I93" s="143"/>
      <c r="J93" s="126"/>
      <c r="K93" s="143"/>
      <c r="L93" s="126"/>
      <c r="M93" s="126"/>
      <c r="N93" s="126"/>
      <c r="O93" s="126"/>
      <c r="P93" s="126"/>
      <c r="Q93" s="137"/>
      <c r="R93" s="94" t="s">
        <v>68</v>
      </c>
      <c r="S93" s="429" t="s">
        <v>430</v>
      </c>
      <c r="T93" s="429"/>
      <c r="U93" s="429"/>
      <c r="V93" s="429"/>
      <c r="W93" s="429"/>
      <c r="X93" s="429"/>
      <c r="Y93" s="429"/>
      <c r="Z93" s="429"/>
      <c r="AA93" s="429"/>
      <c r="AB93" s="528"/>
      <c r="AC93" s="626"/>
    </row>
    <row r="94" spans="2:46" ht="36" customHeight="1" thickBot="1" x14ac:dyDescent="0.25">
      <c r="B94" s="597"/>
      <c r="C94" s="588"/>
      <c r="D94" s="347"/>
      <c r="E94" s="675" t="s">
        <v>31</v>
      </c>
      <c r="F94" s="676"/>
      <c r="G94" s="676"/>
      <c r="H94" s="677"/>
      <c r="I94" s="133"/>
      <c r="J94" s="133"/>
      <c r="K94" s="133"/>
      <c r="L94" s="133"/>
      <c r="M94" s="133"/>
      <c r="N94" s="133"/>
      <c r="O94" s="133"/>
      <c r="P94" s="133"/>
      <c r="Q94" s="134"/>
      <c r="R94" s="109"/>
      <c r="S94" s="81"/>
      <c r="T94" s="81"/>
      <c r="U94" s="81"/>
      <c r="V94" s="81"/>
      <c r="W94" s="81"/>
      <c r="X94" s="81"/>
      <c r="Y94" s="81"/>
      <c r="Z94" s="81"/>
      <c r="AA94" s="81"/>
      <c r="AB94" s="81"/>
      <c r="AC94" s="674"/>
    </row>
    <row r="95" spans="2:46" ht="15.9" customHeight="1" x14ac:dyDescent="0.2">
      <c r="B95" s="593" t="s">
        <v>501</v>
      </c>
      <c r="C95" s="594"/>
      <c r="D95" s="598" t="s">
        <v>32</v>
      </c>
      <c r="E95" s="599"/>
      <c r="F95" s="599"/>
      <c r="G95" s="599"/>
      <c r="H95" s="600"/>
      <c r="I95" s="159" t="s">
        <v>68</v>
      </c>
      <c r="J95" s="453" t="s">
        <v>95</v>
      </c>
      <c r="K95" s="453"/>
      <c r="L95" s="453"/>
      <c r="M95" s="453"/>
      <c r="N95" s="453"/>
      <c r="O95" s="453"/>
      <c r="P95" s="453"/>
      <c r="Q95" s="681"/>
      <c r="R95" s="682" t="s">
        <v>96</v>
      </c>
      <c r="S95" s="683"/>
      <c r="T95" s="683"/>
      <c r="U95" s="683"/>
      <c r="V95" s="683"/>
      <c r="W95" s="683"/>
      <c r="X95" s="683"/>
      <c r="Y95" s="683"/>
      <c r="Z95" s="683"/>
      <c r="AA95" s="683"/>
      <c r="AB95" s="684"/>
      <c r="AC95" s="693"/>
      <c r="AE95" s="16" t="str">
        <f>+I95</f>
        <v>□</v>
      </c>
      <c r="AF95" s="1">
        <f>IF(AE96="■",1,IF(AE97="■",1,0))</f>
        <v>0</v>
      </c>
      <c r="AH95" s="17" t="str">
        <f>IF(AE95&amp;AE96&amp;AE97="■□□","◎無し",IF(AE95&amp;AE96&amp;AE97="□■□","●適合",IF(AE95&amp;AE96&amp;AE97="□□■","◆未達",IF(AE95&amp;AE96&amp;AE97="□□□","■未答","▼矛盾"))))</f>
        <v>■未答</v>
      </c>
      <c r="AI95" s="10"/>
      <c r="AL95" s="15" t="s">
        <v>97</v>
      </c>
      <c r="AM95" s="16" t="s">
        <v>98</v>
      </c>
      <c r="AN95" s="16" t="s">
        <v>99</v>
      </c>
      <c r="AO95" s="16" t="s">
        <v>100</v>
      </c>
      <c r="AP95" s="16" t="s">
        <v>101</v>
      </c>
      <c r="AQ95" s="16" t="s">
        <v>84</v>
      </c>
    </row>
    <row r="96" spans="2:46" ht="15.9" customHeight="1" x14ac:dyDescent="0.2">
      <c r="B96" s="595"/>
      <c r="C96" s="596"/>
      <c r="D96" s="601"/>
      <c r="E96" s="602"/>
      <c r="F96" s="602"/>
      <c r="G96" s="602"/>
      <c r="H96" s="603"/>
      <c r="I96" s="157" t="s">
        <v>68</v>
      </c>
      <c r="J96" s="429" t="s">
        <v>391</v>
      </c>
      <c r="K96" s="429"/>
      <c r="L96" s="429"/>
      <c r="M96" s="429"/>
      <c r="N96" s="429"/>
      <c r="O96" s="429"/>
      <c r="P96" s="429"/>
      <c r="Q96" s="528"/>
      <c r="R96" s="691" t="s">
        <v>137</v>
      </c>
      <c r="S96" s="692"/>
      <c r="T96" s="692"/>
      <c r="U96" s="692"/>
      <c r="V96" s="692"/>
      <c r="W96" s="692"/>
      <c r="X96" s="554"/>
      <c r="Y96" s="554"/>
      <c r="Z96" s="554"/>
      <c r="AA96" s="130" t="s">
        <v>103</v>
      </c>
      <c r="AB96" s="130"/>
      <c r="AC96" s="626"/>
      <c r="AE96" s="1" t="str">
        <f>+I96</f>
        <v>□</v>
      </c>
      <c r="AF96" s="1">
        <f>+X96</f>
        <v>0</v>
      </c>
      <c r="AJ96" s="17" t="str">
        <f>IF(AF95=1,IF(AF96=0,"■未答",IF(AF96&lt;780,"◆未達","●範囲内")),"■未答")</f>
        <v>■未答</v>
      </c>
      <c r="AL96" s="15"/>
      <c r="AM96" s="17" t="s">
        <v>63</v>
      </c>
      <c r="AN96" s="17" t="s">
        <v>64</v>
      </c>
      <c r="AO96" s="17" t="s">
        <v>65</v>
      </c>
      <c r="AP96" s="17" t="s">
        <v>85</v>
      </c>
      <c r="AQ96" s="17" t="s">
        <v>66</v>
      </c>
    </row>
    <row r="97" spans="2:45" ht="15.9" customHeight="1" x14ac:dyDescent="0.2">
      <c r="B97" s="595"/>
      <c r="C97" s="596"/>
      <c r="D97" s="678"/>
      <c r="E97" s="679"/>
      <c r="F97" s="679"/>
      <c r="G97" s="679"/>
      <c r="H97" s="680"/>
      <c r="I97" s="164" t="s">
        <v>68</v>
      </c>
      <c r="J97" s="464" t="s">
        <v>387</v>
      </c>
      <c r="K97" s="464"/>
      <c r="L97" s="464"/>
      <c r="M97" s="464"/>
      <c r="N97" s="464"/>
      <c r="O97" s="464"/>
      <c r="P97" s="464"/>
      <c r="Q97" s="468"/>
      <c r="R97" s="694" t="s">
        <v>138</v>
      </c>
      <c r="S97" s="695"/>
      <c r="T97" s="695"/>
      <c r="U97" s="695"/>
      <c r="V97" s="695"/>
      <c r="W97" s="695"/>
      <c r="X97" s="696"/>
      <c r="Y97" s="696"/>
      <c r="Z97" s="696"/>
      <c r="AA97" s="69" t="s">
        <v>103</v>
      </c>
      <c r="AB97" s="69"/>
      <c r="AC97" s="633"/>
      <c r="AE97" s="1" t="str">
        <f>+I97</f>
        <v>□</v>
      </c>
      <c r="AF97" s="1">
        <f>+X97</f>
        <v>0</v>
      </c>
      <c r="AJ97" s="17" t="str">
        <f>IF(AF95=1,IF(AF97=0,"■未答◎無段",IF(AF97&lt;750,"◆未達","●範囲内")),"■未答")</f>
        <v>■未答</v>
      </c>
    </row>
    <row r="98" spans="2:45" ht="20.25" customHeight="1" x14ac:dyDescent="0.2">
      <c r="B98" s="595"/>
      <c r="C98" s="596"/>
      <c r="D98" s="685" t="s">
        <v>409</v>
      </c>
      <c r="E98" s="686"/>
      <c r="F98" s="686"/>
      <c r="G98" s="686"/>
      <c r="H98" s="687"/>
      <c r="I98" s="140"/>
      <c r="J98" s="138"/>
      <c r="K98" s="138"/>
      <c r="L98" s="138"/>
      <c r="M98" s="138"/>
      <c r="N98" s="138"/>
      <c r="O98" s="138"/>
      <c r="P98" s="138"/>
      <c r="Q98" s="139"/>
      <c r="R98" s="142"/>
      <c r="S98" s="142"/>
      <c r="T98" s="142"/>
      <c r="U98" s="142"/>
      <c r="V98" s="142"/>
      <c r="W98" s="142"/>
      <c r="X98" s="142"/>
      <c r="Y98" s="142"/>
      <c r="Z98" s="142"/>
      <c r="AA98" s="142"/>
      <c r="AB98" s="142"/>
      <c r="AC98" s="635"/>
      <c r="AE98" s="16" t="str">
        <f>+I99</f>
        <v>□</v>
      </c>
      <c r="AF98" s="1">
        <f>IF(AE99="■",1,IF(AE100="■",1,0))</f>
        <v>0</v>
      </c>
      <c r="AH98" s="17" t="str">
        <f>IF(AE98&amp;AE99="■□","●適合",IF(AE98&amp;AE99="□■","◆未達",IF(AE98&amp;AE99="□□","■未答","▼矛盾")))</f>
        <v>■未答</v>
      </c>
      <c r="AI98" s="10"/>
      <c r="AL98" s="15" t="s">
        <v>80</v>
      </c>
      <c r="AM98" s="16" t="s">
        <v>81</v>
      </c>
      <c r="AN98" s="16" t="s">
        <v>82</v>
      </c>
      <c r="AO98" s="16" t="s">
        <v>83</v>
      </c>
      <c r="AP98" s="16" t="s">
        <v>84</v>
      </c>
    </row>
    <row r="99" spans="2:45" ht="26.1" customHeight="1" x14ac:dyDescent="0.2">
      <c r="B99" s="595"/>
      <c r="C99" s="596"/>
      <c r="D99" s="601"/>
      <c r="E99" s="602"/>
      <c r="F99" s="602"/>
      <c r="G99" s="602"/>
      <c r="H99" s="603"/>
      <c r="I99" s="157" t="s">
        <v>68</v>
      </c>
      <c r="J99" s="429" t="s">
        <v>139</v>
      </c>
      <c r="K99" s="429"/>
      <c r="L99" s="429"/>
      <c r="M99" s="429"/>
      <c r="N99" s="429"/>
      <c r="O99" s="429"/>
      <c r="P99" s="429"/>
      <c r="Q99" s="528"/>
      <c r="R99" s="691" t="s">
        <v>140</v>
      </c>
      <c r="S99" s="692"/>
      <c r="T99" s="692"/>
      <c r="U99" s="692"/>
      <c r="V99" s="692"/>
      <c r="W99" s="692"/>
      <c r="X99" s="554"/>
      <c r="Y99" s="554"/>
      <c r="Z99" s="554"/>
      <c r="AA99" s="130" t="s">
        <v>103</v>
      </c>
      <c r="AB99" s="130"/>
      <c r="AC99" s="626"/>
      <c r="AE99" s="1" t="str">
        <f>+I100</f>
        <v>□</v>
      </c>
      <c r="AF99" s="1">
        <f>+X99</f>
        <v>0</v>
      </c>
      <c r="AJ99" s="17" t="str">
        <f>IF(AF98=1,IF(AF99=0,"■未答",IF(AF99&lt;750,"◆未達","●範囲内")),"■未答")</f>
        <v>■未答</v>
      </c>
      <c r="AM99" s="17" t="s">
        <v>64</v>
      </c>
      <c r="AN99" s="17" t="s">
        <v>65</v>
      </c>
      <c r="AO99" s="17" t="s">
        <v>85</v>
      </c>
      <c r="AP99" s="17" t="s">
        <v>66</v>
      </c>
    </row>
    <row r="100" spans="2:45" ht="26.1" customHeight="1" x14ac:dyDescent="0.2">
      <c r="B100" s="595"/>
      <c r="C100" s="596"/>
      <c r="D100" s="601"/>
      <c r="E100" s="602"/>
      <c r="F100" s="602"/>
      <c r="G100" s="602"/>
      <c r="H100" s="603"/>
      <c r="I100" s="157" t="s">
        <v>68</v>
      </c>
      <c r="J100" s="429" t="s">
        <v>362</v>
      </c>
      <c r="K100" s="429"/>
      <c r="L100" s="429"/>
      <c r="M100" s="429"/>
      <c r="N100" s="429"/>
      <c r="O100" s="429"/>
      <c r="P100" s="429"/>
      <c r="Q100" s="528"/>
      <c r="R100" s="691" t="s">
        <v>142</v>
      </c>
      <c r="S100" s="692"/>
      <c r="T100" s="692"/>
      <c r="U100" s="692"/>
      <c r="V100" s="692"/>
      <c r="W100" s="692"/>
      <c r="X100" s="554"/>
      <c r="Y100" s="554"/>
      <c r="Z100" s="554"/>
      <c r="AA100" s="130" t="s">
        <v>103</v>
      </c>
      <c r="AB100" s="130"/>
      <c r="AC100" s="626"/>
      <c r="AF100" s="1">
        <f>+X100</f>
        <v>0</v>
      </c>
      <c r="AJ100" s="17" t="str">
        <f>IF(AF98=1,IF(AF100=0,"■未答◎無段",IF(AF100&lt;600,"◆未達","●範囲内")),"■未答")</f>
        <v>■未答</v>
      </c>
    </row>
    <row r="101" spans="2:45" ht="21" customHeight="1" thickBot="1" x14ac:dyDescent="0.25">
      <c r="B101" s="597"/>
      <c r="C101" s="588"/>
      <c r="D101" s="688"/>
      <c r="E101" s="689"/>
      <c r="F101" s="689"/>
      <c r="G101" s="689"/>
      <c r="H101" s="690"/>
      <c r="I101" s="182"/>
      <c r="J101" s="133"/>
      <c r="K101" s="133"/>
      <c r="L101" s="133"/>
      <c r="M101" s="133"/>
      <c r="N101" s="133"/>
      <c r="O101" s="133"/>
      <c r="P101" s="133"/>
      <c r="Q101" s="134"/>
      <c r="R101" s="81"/>
      <c r="S101" s="81"/>
      <c r="T101" s="81"/>
      <c r="U101" s="81"/>
      <c r="V101" s="81"/>
      <c r="W101" s="81"/>
      <c r="X101" s="81"/>
      <c r="Y101" s="81"/>
      <c r="Z101" s="81"/>
      <c r="AA101" s="81"/>
      <c r="AB101" s="81"/>
      <c r="AC101" s="674"/>
    </row>
    <row r="102" spans="2:45" ht="21.9" customHeight="1" x14ac:dyDescent="0.2">
      <c r="B102" s="595" t="s">
        <v>502</v>
      </c>
      <c r="C102" s="697"/>
      <c r="D102" s="598" t="s">
        <v>143</v>
      </c>
      <c r="E102" s="599"/>
      <c r="F102" s="599"/>
      <c r="G102" s="599"/>
      <c r="H102" s="600"/>
      <c r="I102" s="157" t="s">
        <v>68</v>
      </c>
      <c r="J102" s="699" t="s">
        <v>401</v>
      </c>
      <c r="K102" s="699"/>
      <c r="L102" s="699"/>
      <c r="M102" s="699"/>
      <c r="N102" s="699"/>
      <c r="O102" s="699"/>
      <c r="P102" s="699"/>
      <c r="Q102" s="700"/>
      <c r="R102" s="682" t="s">
        <v>96</v>
      </c>
      <c r="S102" s="683"/>
      <c r="T102" s="683"/>
      <c r="U102" s="683"/>
      <c r="V102" s="683"/>
      <c r="W102" s="683"/>
      <c r="X102" s="683"/>
      <c r="Y102" s="683"/>
      <c r="Z102" s="683"/>
      <c r="AA102" s="683"/>
      <c r="AB102" s="684"/>
      <c r="AC102" s="693"/>
      <c r="AE102" s="16" t="str">
        <f>+I102</f>
        <v>□</v>
      </c>
      <c r="AH102" s="17" t="str">
        <f>IF(AE102&amp;AE103&amp;AE104&amp;AE105="■□□□","◎無し",IF(AE102&amp;AE103&amp;AE104&amp;AE105="□■□□","Ｅ適合",IF(AE102&amp;AE103&amp;AE104&amp;AE105="□□■□","●適合",IF(AE102&amp;AE103&amp;AE104&amp;AE105="□□□■","◆未達",IF(AE102&amp;AE103&amp;AE104&amp;AE105="□□□□","■未答","▼矛盾")))))</f>
        <v>■未答</v>
      </c>
      <c r="AI102" s="10"/>
      <c r="AL102" s="15" t="s">
        <v>87</v>
      </c>
      <c r="AM102" s="19" t="s">
        <v>89</v>
      </c>
      <c r="AN102" s="19" t="s">
        <v>88</v>
      </c>
      <c r="AO102" s="19" t="s">
        <v>90</v>
      </c>
      <c r="AP102" s="19" t="s">
        <v>91</v>
      </c>
      <c r="AQ102" s="19" t="s">
        <v>92</v>
      </c>
      <c r="AR102" s="19" t="s">
        <v>84</v>
      </c>
    </row>
    <row r="103" spans="2:45" ht="21.9" customHeight="1" x14ac:dyDescent="0.2">
      <c r="B103" s="595"/>
      <c r="C103" s="697"/>
      <c r="D103" s="601"/>
      <c r="E103" s="602"/>
      <c r="F103" s="602"/>
      <c r="G103" s="602"/>
      <c r="H103" s="603"/>
      <c r="I103" s="157" t="s">
        <v>68</v>
      </c>
      <c r="J103" s="429" t="s">
        <v>432</v>
      </c>
      <c r="K103" s="429"/>
      <c r="L103" s="429"/>
      <c r="M103" s="429"/>
      <c r="N103" s="429"/>
      <c r="O103" s="429"/>
      <c r="P103" s="429"/>
      <c r="Q103" s="528"/>
      <c r="R103" s="515" t="s">
        <v>145</v>
      </c>
      <c r="S103" s="516"/>
      <c r="T103" s="554"/>
      <c r="U103" s="554"/>
      <c r="V103" s="202" t="s">
        <v>146</v>
      </c>
      <c r="W103" s="554"/>
      <c r="X103" s="554"/>
      <c r="Y103" s="130"/>
      <c r="Z103" s="130"/>
      <c r="AA103" s="130"/>
      <c r="AB103" s="130"/>
      <c r="AC103" s="626"/>
      <c r="AE103" s="1" t="str">
        <f>+I103</f>
        <v>□</v>
      </c>
      <c r="AL103" s="15"/>
      <c r="AM103" s="17" t="s">
        <v>63</v>
      </c>
      <c r="AN103" s="17" t="s">
        <v>147</v>
      </c>
      <c r="AO103" s="17" t="s">
        <v>64</v>
      </c>
      <c r="AP103" s="17" t="s">
        <v>65</v>
      </c>
      <c r="AQ103" s="17" t="s">
        <v>85</v>
      </c>
      <c r="AR103" s="17" t="s">
        <v>66</v>
      </c>
    </row>
    <row r="104" spans="2:45" ht="26.25" customHeight="1" x14ac:dyDescent="0.15">
      <c r="B104" s="595"/>
      <c r="C104" s="697"/>
      <c r="D104" s="341"/>
      <c r="E104" s="615" t="s">
        <v>148</v>
      </c>
      <c r="F104" s="616"/>
      <c r="G104" s="616"/>
      <c r="H104" s="617"/>
      <c r="I104" s="143"/>
      <c r="J104" s="126"/>
      <c r="K104" s="126"/>
      <c r="L104" s="126"/>
      <c r="M104" s="126"/>
      <c r="N104" s="126"/>
      <c r="O104" s="126"/>
      <c r="P104" s="126"/>
      <c r="Q104" s="137"/>
      <c r="R104" s="131"/>
      <c r="S104" s="130"/>
      <c r="T104" s="130"/>
      <c r="U104" s="130"/>
      <c r="V104" s="130"/>
      <c r="W104" s="516"/>
      <c r="X104" s="516"/>
      <c r="Y104" s="130"/>
      <c r="Z104" s="130"/>
      <c r="AA104" s="130"/>
      <c r="AB104" s="129"/>
      <c r="AC104" s="626"/>
      <c r="AE104" s="1" t="str">
        <f>+I105</f>
        <v>□</v>
      </c>
      <c r="AH104" s="39">
        <f>IF(W103=0,0,T103/W103)</f>
        <v>0</v>
      </c>
      <c r="AJ104" s="17" t="str">
        <f>IF(AH104=0,"",IF(AH104&gt;(22/21),"◆過勾配","●適合"))</f>
        <v/>
      </c>
    </row>
    <row r="105" spans="2:45" ht="17.100000000000001" customHeight="1" x14ac:dyDescent="0.2">
      <c r="B105" s="595"/>
      <c r="C105" s="697"/>
      <c r="D105" s="341"/>
      <c r="E105" s="612"/>
      <c r="F105" s="602"/>
      <c r="G105" s="602"/>
      <c r="H105" s="603"/>
      <c r="I105" s="157" t="s">
        <v>68</v>
      </c>
      <c r="J105" s="631" t="s">
        <v>149</v>
      </c>
      <c r="K105" s="631"/>
      <c r="L105" s="631"/>
      <c r="M105" s="631"/>
      <c r="N105" s="631"/>
      <c r="O105" s="631"/>
      <c r="P105" s="631"/>
      <c r="Q105" s="632"/>
      <c r="R105" s="691" t="s">
        <v>150</v>
      </c>
      <c r="S105" s="692"/>
      <c r="T105" s="692"/>
      <c r="U105" s="692"/>
      <c r="V105" s="554"/>
      <c r="W105" s="554"/>
      <c r="X105" s="130" t="s">
        <v>103</v>
      </c>
      <c r="Y105" s="130"/>
      <c r="Z105" s="130"/>
      <c r="AA105" s="130"/>
      <c r="AB105" s="129"/>
      <c r="AC105" s="626"/>
      <c r="AE105" s="1" t="str">
        <f>+I106</f>
        <v>□</v>
      </c>
      <c r="AH105" s="40" t="s">
        <v>151</v>
      </c>
    </row>
    <row r="106" spans="2:45" ht="17.100000000000001" customHeight="1" x14ac:dyDescent="0.2">
      <c r="B106" s="595"/>
      <c r="C106" s="697"/>
      <c r="D106" s="341"/>
      <c r="E106" s="646" t="s">
        <v>152</v>
      </c>
      <c r="F106" s="663"/>
      <c r="G106" s="663"/>
      <c r="H106" s="648"/>
      <c r="I106" s="157" t="s">
        <v>68</v>
      </c>
      <c r="J106" s="631" t="s">
        <v>153</v>
      </c>
      <c r="K106" s="631"/>
      <c r="L106" s="631"/>
      <c r="M106" s="631"/>
      <c r="N106" s="631"/>
      <c r="O106" s="631"/>
      <c r="P106" s="631"/>
      <c r="Q106" s="632"/>
      <c r="R106" s="691" t="s">
        <v>154</v>
      </c>
      <c r="S106" s="692"/>
      <c r="T106" s="692"/>
      <c r="U106" s="692"/>
      <c r="V106" s="554"/>
      <c r="W106" s="554"/>
      <c r="X106" s="130" t="s">
        <v>103</v>
      </c>
      <c r="Y106" s="130"/>
      <c r="Z106" s="130"/>
      <c r="AA106" s="130"/>
      <c r="AB106" s="129"/>
      <c r="AC106" s="626"/>
      <c r="AH106" s="23" t="s">
        <v>155</v>
      </c>
      <c r="AJ106" s="17" t="str">
        <f>IF(V106&gt;0,IF(V106&lt;195,"◆195未満","●適合"),"■未答")</f>
        <v>■未答</v>
      </c>
    </row>
    <row r="107" spans="2:45" ht="17.100000000000001" customHeight="1" x14ac:dyDescent="0.2">
      <c r="B107" s="595"/>
      <c r="C107" s="697"/>
      <c r="D107" s="341"/>
      <c r="E107" s="612" t="s">
        <v>156</v>
      </c>
      <c r="F107" s="602"/>
      <c r="G107" s="602"/>
      <c r="H107" s="603"/>
      <c r="I107" s="126"/>
      <c r="J107" s="126"/>
      <c r="K107" s="126"/>
      <c r="L107" s="126"/>
      <c r="M107" s="126"/>
      <c r="N107" s="126"/>
      <c r="O107" s="126"/>
      <c r="P107" s="126"/>
      <c r="Q107" s="137"/>
      <c r="R107" s="131"/>
      <c r="S107" s="429" t="s">
        <v>157</v>
      </c>
      <c r="T107" s="429"/>
      <c r="U107" s="429"/>
      <c r="V107" s="429"/>
      <c r="W107" s="429"/>
      <c r="X107" s="429"/>
      <c r="Y107" s="701">
        <f>+V105*2+V106</f>
        <v>0</v>
      </c>
      <c r="Z107" s="701"/>
      <c r="AA107" s="130" t="s">
        <v>103</v>
      </c>
      <c r="AB107" s="130"/>
      <c r="AC107" s="626"/>
      <c r="AH107" s="23" t="s">
        <v>158</v>
      </c>
      <c r="AJ107" s="17" t="str">
        <f>IF(Y107&gt;0,IF(AND(Y107&gt;=550,Y107&lt;=650),"●適合","◆未達"),"■未答")</f>
        <v>■未答</v>
      </c>
    </row>
    <row r="108" spans="2:45" ht="17.100000000000001" customHeight="1" x14ac:dyDescent="0.2">
      <c r="B108" s="595"/>
      <c r="C108" s="697"/>
      <c r="D108" s="341"/>
      <c r="E108" s="612"/>
      <c r="F108" s="602"/>
      <c r="G108" s="602"/>
      <c r="H108" s="603"/>
      <c r="I108" s="126"/>
      <c r="J108" s="126"/>
      <c r="K108" s="126"/>
      <c r="L108" s="126"/>
      <c r="M108" s="126"/>
      <c r="N108" s="126"/>
      <c r="O108" s="126"/>
      <c r="P108" s="126"/>
      <c r="Q108" s="137"/>
      <c r="R108" s="691" t="s">
        <v>159</v>
      </c>
      <c r="S108" s="692"/>
      <c r="T108" s="692"/>
      <c r="U108" s="692"/>
      <c r="V108" s="554"/>
      <c r="W108" s="554"/>
      <c r="X108" s="130" t="s">
        <v>103</v>
      </c>
      <c r="Y108" s="130"/>
      <c r="Z108" s="130"/>
      <c r="AA108" s="130"/>
      <c r="AB108" s="130"/>
      <c r="AC108" s="626"/>
      <c r="AH108" s="23" t="s">
        <v>160</v>
      </c>
      <c r="AJ108" s="17" t="str">
        <f>IF(V108&gt;0,IF(V108&gt;30,"◆30超過","●適合"),"■未答")</f>
        <v>■未答</v>
      </c>
    </row>
    <row r="109" spans="2:45" ht="8.25" customHeight="1" x14ac:dyDescent="0.2">
      <c r="B109" s="595"/>
      <c r="C109" s="697"/>
      <c r="D109" s="341"/>
      <c r="E109" s="612"/>
      <c r="F109" s="602"/>
      <c r="G109" s="602"/>
      <c r="H109" s="603"/>
      <c r="I109" s="126"/>
      <c r="J109" s="126"/>
      <c r="K109" s="126"/>
      <c r="L109" s="126"/>
      <c r="M109" s="126"/>
      <c r="N109" s="126"/>
      <c r="O109" s="126"/>
      <c r="P109" s="126"/>
      <c r="Q109" s="137"/>
      <c r="R109" s="131"/>
      <c r="S109" s="130"/>
      <c r="T109" s="130"/>
      <c r="U109" s="130"/>
      <c r="V109" s="130"/>
      <c r="W109" s="130"/>
      <c r="X109" s="130"/>
      <c r="Y109" s="130"/>
      <c r="Z109" s="130"/>
      <c r="AA109" s="130"/>
      <c r="AB109" s="130"/>
      <c r="AC109" s="626"/>
      <c r="AH109" s="23"/>
      <c r="AN109" s="38"/>
    </row>
    <row r="110" spans="2:45" ht="19.5" customHeight="1" x14ac:dyDescent="0.2">
      <c r="B110" s="595"/>
      <c r="C110" s="697"/>
      <c r="D110" s="341"/>
      <c r="E110" s="612"/>
      <c r="F110" s="602"/>
      <c r="G110" s="602"/>
      <c r="H110" s="603"/>
      <c r="I110" s="126"/>
      <c r="J110" s="126"/>
      <c r="K110" s="126"/>
      <c r="L110" s="126"/>
      <c r="M110" s="126"/>
      <c r="N110" s="126"/>
      <c r="O110" s="126"/>
      <c r="P110" s="126"/>
      <c r="Q110" s="137"/>
      <c r="R110" s="148"/>
      <c r="S110" s="130"/>
      <c r="T110" s="130"/>
      <c r="U110" s="130"/>
      <c r="V110" s="130"/>
      <c r="W110" s="130"/>
      <c r="X110" s="130"/>
      <c r="Y110" s="130"/>
      <c r="Z110" s="130"/>
      <c r="AA110" s="130"/>
      <c r="AB110" s="130"/>
      <c r="AC110" s="626"/>
      <c r="AH110" s="23"/>
    </row>
    <row r="111" spans="2:45" ht="20.100000000000001" customHeight="1" x14ac:dyDescent="0.2">
      <c r="B111" s="595"/>
      <c r="C111" s="697"/>
      <c r="D111" s="341"/>
      <c r="E111" s="343"/>
      <c r="F111" s="702" t="s">
        <v>161</v>
      </c>
      <c r="G111" s="703"/>
      <c r="H111" s="704"/>
      <c r="I111" s="126"/>
      <c r="J111" s="126"/>
      <c r="K111" s="126"/>
      <c r="L111" s="126"/>
      <c r="M111" s="126"/>
      <c r="N111" s="126"/>
      <c r="O111" s="126"/>
      <c r="P111" s="126"/>
      <c r="Q111" s="137"/>
      <c r="R111" s="94" t="s">
        <v>68</v>
      </c>
      <c r="S111" s="429" t="s">
        <v>162</v>
      </c>
      <c r="T111" s="429"/>
      <c r="U111" s="429"/>
      <c r="V111" s="429"/>
      <c r="W111" s="429"/>
      <c r="X111" s="429"/>
      <c r="Y111" s="429"/>
      <c r="Z111" s="429"/>
      <c r="AA111" s="429"/>
      <c r="AB111" s="528"/>
      <c r="AC111" s="626"/>
      <c r="AF111" s="1" t="str">
        <f>+R111</f>
        <v>□</v>
      </c>
      <c r="AH111" s="23" t="s">
        <v>163</v>
      </c>
      <c r="AJ111" s="17" t="str">
        <f>IF(AF111&amp;AF112&amp;AF113&amp;AF114&amp;AF115="■□□□□","◎無し",IF(AF111&amp;AF112&amp;AF113&amp;AF114&amp;AF115="□■□□□","◆寸法",IF(AF111&amp;AF112&amp;AF113&amp;AF114&amp;AF115="□□■□□","①階段",IF(AF111&amp;AF112&amp;AF113&amp;AF114&amp;AF115="□□□■□","②階段",IF(AF111&amp;AF112&amp;AF113&amp;AF114&amp;AF115="□□□□■","③階段",IF(AF111&amp;AF112&amp;AF113&amp;AF114&amp;AF115="□□□□□","■未答","▼矛盾"))))))</f>
        <v>■未答</v>
      </c>
      <c r="AL111" s="15" t="s">
        <v>164</v>
      </c>
      <c r="AM111" s="19" t="s">
        <v>165</v>
      </c>
      <c r="AN111" s="19" t="s">
        <v>166</v>
      </c>
      <c r="AO111" s="19" t="s">
        <v>167</v>
      </c>
      <c r="AP111" s="19" t="s">
        <v>168</v>
      </c>
      <c r="AQ111" s="19" t="s">
        <v>169</v>
      </c>
      <c r="AR111" s="19" t="s">
        <v>169</v>
      </c>
      <c r="AS111" s="19" t="s">
        <v>84</v>
      </c>
    </row>
    <row r="112" spans="2:45" ht="20.100000000000001" customHeight="1" x14ac:dyDescent="0.2">
      <c r="B112" s="595"/>
      <c r="C112" s="697"/>
      <c r="D112" s="341"/>
      <c r="E112" s="343"/>
      <c r="F112" s="702"/>
      <c r="G112" s="703"/>
      <c r="H112" s="704"/>
      <c r="I112" s="126"/>
      <c r="J112" s="126"/>
      <c r="K112" s="126"/>
      <c r="L112" s="126"/>
      <c r="M112" s="126"/>
      <c r="N112" s="126"/>
      <c r="O112" s="126"/>
      <c r="P112" s="126"/>
      <c r="Q112" s="137"/>
      <c r="R112" s="94" t="s">
        <v>68</v>
      </c>
      <c r="S112" s="429" t="s">
        <v>170</v>
      </c>
      <c r="T112" s="429"/>
      <c r="U112" s="429"/>
      <c r="V112" s="429"/>
      <c r="W112" s="429"/>
      <c r="X112" s="429"/>
      <c r="Y112" s="429"/>
      <c r="Z112" s="429"/>
      <c r="AA112" s="429"/>
      <c r="AB112" s="528"/>
      <c r="AC112" s="626"/>
      <c r="AF112" s="1" t="str">
        <f>+R112</f>
        <v>□</v>
      </c>
      <c r="AL112" s="15"/>
      <c r="AM112" s="17" t="s">
        <v>63</v>
      </c>
      <c r="AN112" s="17" t="s">
        <v>171</v>
      </c>
      <c r="AO112" s="17" t="s">
        <v>172</v>
      </c>
      <c r="AP112" s="17" t="s">
        <v>173</v>
      </c>
      <c r="AQ112" s="17" t="s">
        <v>174</v>
      </c>
      <c r="AR112" s="17" t="s">
        <v>85</v>
      </c>
      <c r="AS112" s="41" t="s">
        <v>66</v>
      </c>
    </row>
    <row r="113" spans="2:44" ht="20.100000000000001" customHeight="1" x14ac:dyDescent="0.2">
      <c r="B113" s="595"/>
      <c r="C113" s="697"/>
      <c r="D113" s="341"/>
      <c r="E113" s="343"/>
      <c r="F113" s="702" t="s">
        <v>175</v>
      </c>
      <c r="G113" s="703"/>
      <c r="H113" s="704"/>
      <c r="I113" s="126"/>
      <c r="J113" s="126"/>
      <c r="K113" s="126"/>
      <c r="L113" s="126"/>
      <c r="M113" s="126"/>
      <c r="N113" s="126"/>
      <c r="O113" s="126"/>
      <c r="P113" s="126"/>
      <c r="Q113" s="137"/>
      <c r="R113" s="94" t="s">
        <v>68</v>
      </c>
      <c r="S113" s="429" t="s">
        <v>176</v>
      </c>
      <c r="T113" s="429"/>
      <c r="U113" s="429"/>
      <c r="V113" s="429"/>
      <c r="W113" s="429"/>
      <c r="X113" s="429"/>
      <c r="Y113" s="429"/>
      <c r="Z113" s="429"/>
      <c r="AA113" s="429"/>
      <c r="AB113" s="528"/>
      <c r="AC113" s="626"/>
      <c r="AF113" s="1" t="str">
        <f>+R113</f>
        <v>□</v>
      </c>
    </row>
    <row r="114" spans="2:44" ht="20.100000000000001" customHeight="1" x14ac:dyDescent="0.2">
      <c r="B114" s="595"/>
      <c r="C114" s="697"/>
      <c r="D114" s="341"/>
      <c r="E114" s="343"/>
      <c r="F114" s="702"/>
      <c r="G114" s="703"/>
      <c r="H114" s="704"/>
      <c r="I114" s="126"/>
      <c r="J114" s="126"/>
      <c r="K114" s="126"/>
      <c r="L114" s="126"/>
      <c r="M114" s="126"/>
      <c r="N114" s="126"/>
      <c r="O114" s="126"/>
      <c r="P114" s="126"/>
      <c r="Q114" s="137"/>
      <c r="R114" s="94" t="s">
        <v>68</v>
      </c>
      <c r="S114" s="429" t="s">
        <v>177</v>
      </c>
      <c r="T114" s="429"/>
      <c r="U114" s="429"/>
      <c r="V114" s="429"/>
      <c r="W114" s="429"/>
      <c r="X114" s="429"/>
      <c r="Y114" s="429"/>
      <c r="Z114" s="429"/>
      <c r="AA114" s="429"/>
      <c r="AB114" s="528"/>
      <c r="AC114" s="626"/>
      <c r="AF114" s="1" t="str">
        <f>+R114</f>
        <v>□</v>
      </c>
    </row>
    <row r="115" spans="2:44" ht="20.100000000000001" customHeight="1" x14ac:dyDescent="0.2">
      <c r="B115" s="595"/>
      <c r="C115" s="697"/>
      <c r="D115" s="341"/>
      <c r="E115" s="343"/>
      <c r="F115" s="702" t="s">
        <v>178</v>
      </c>
      <c r="G115" s="703"/>
      <c r="H115" s="704"/>
      <c r="I115" s="126"/>
      <c r="J115" s="126"/>
      <c r="K115" s="126"/>
      <c r="L115" s="126"/>
      <c r="M115" s="126"/>
      <c r="N115" s="126"/>
      <c r="O115" s="126"/>
      <c r="P115" s="126"/>
      <c r="Q115" s="137"/>
      <c r="R115" s="94" t="s">
        <v>68</v>
      </c>
      <c r="S115" s="429" t="s">
        <v>179</v>
      </c>
      <c r="T115" s="429"/>
      <c r="U115" s="429"/>
      <c r="V115" s="429"/>
      <c r="W115" s="429"/>
      <c r="X115" s="429"/>
      <c r="Y115" s="429"/>
      <c r="Z115" s="429"/>
      <c r="AA115" s="429"/>
      <c r="AB115" s="528"/>
      <c r="AC115" s="626"/>
      <c r="AF115" s="1" t="str">
        <f>+R115</f>
        <v>□</v>
      </c>
    </row>
    <row r="116" spans="2:44" ht="20.100000000000001" customHeight="1" thickBot="1" x14ac:dyDescent="0.25">
      <c r="B116" s="597"/>
      <c r="C116" s="698"/>
      <c r="D116" s="341"/>
      <c r="E116" s="348"/>
      <c r="F116" s="711"/>
      <c r="G116" s="712"/>
      <c r="H116" s="713"/>
      <c r="I116" s="133"/>
      <c r="J116" s="133"/>
      <c r="K116" s="133"/>
      <c r="L116" s="133"/>
      <c r="M116" s="133"/>
      <c r="N116" s="133"/>
      <c r="O116" s="133"/>
      <c r="P116" s="133"/>
      <c r="Q116" s="134"/>
      <c r="R116" s="109"/>
      <c r="S116" s="81"/>
      <c r="T116" s="81"/>
      <c r="U116" s="81"/>
      <c r="V116" s="81"/>
      <c r="W116" s="81"/>
      <c r="X116" s="81"/>
      <c r="Y116" s="81"/>
      <c r="Z116" s="81"/>
      <c r="AA116" s="81"/>
      <c r="AB116" s="81"/>
      <c r="AC116" s="674"/>
    </row>
    <row r="117" spans="2:44" ht="17.100000000000001" customHeight="1" x14ac:dyDescent="0.2">
      <c r="B117" s="727" t="s">
        <v>503</v>
      </c>
      <c r="C117" s="728"/>
      <c r="D117" s="598" t="s">
        <v>33</v>
      </c>
      <c r="E117" s="599"/>
      <c r="F117" s="599"/>
      <c r="G117" s="599"/>
      <c r="H117" s="600"/>
      <c r="I117" s="159" t="s">
        <v>68</v>
      </c>
      <c r="J117" s="453" t="s">
        <v>180</v>
      </c>
      <c r="K117" s="453"/>
      <c r="L117" s="453"/>
      <c r="M117" s="453"/>
      <c r="N117" s="453"/>
      <c r="O117" s="453"/>
      <c r="P117" s="453"/>
      <c r="Q117" s="681"/>
      <c r="R117" s="108"/>
      <c r="S117" s="145"/>
      <c r="T117" s="145"/>
      <c r="U117" s="145"/>
      <c r="V117" s="145"/>
      <c r="W117" s="145"/>
      <c r="X117" s="145"/>
      <c r="Y117" s="145"/>
      <c r="Z117" s="145"/>
      <c r="AA117" s="145"/>
      <c r="AB117" s="145"/>
      <c r="AC117" s="693"/>
      <c r="AE117" s="16" t="str">
        <f>+I117</f>
        <v>□</v>
      </c>
      <c r="AH117" s="17" t="str">
        <f>IF(AE117&amp;AE118&amp;AE119="■□□","●適合",IF(AE117&amp;AE118&amp;AE119="□■□","◆未達",IF(AE117&amp;AE118&amp;AE119="□□■","◆未達",IF(AE117&amp;AE118&amp;AE119="□□□","■未答","▼矛盾"))))</f>
        <v>■未答</v>
      </c>
      <c r="AI117" s="10"/>
      <c r="AL117" s="15" t="s">
        <v>97</v>
      </c>
      <c r="AM117" s="16" t="s">
        <v>98</v>
      </c>
      <c r="AN117" s="16" t="s">
        <v>99</v>
      </c>
      <c r="AO117" s="16" t="s">
        <v>100</v>
      </c>
      <c r="AP117" s="16" t="s">
        <v>101</v>
      </c>
      <c r="AQ117" s="16" t="s">
        <v>84</v>
      </c>
    </row>
    <row r="118" spans="2:44" ht="17.100000000000001" customHeight="1" x14ac:dyDescent="0.2">
      <c r="B118" s="729"/>
      <c r="C118" s="730"/>
      <c r="D118" s="601"/>
      <c r="E118" s="602"/>
      <c r="F118" s="602"/>
      <c r="G118" s="602"/>
      <c r="H118" s="603"/>
      <c r="I118" s="157" t="s">
        <v>68</v>
      </c>
      <c r="J118" s="429" t="s">
        <v>181</v>
      </c>
      <c r="K118" s="429"/>
      <c r="L118" s="429"/>
      <c r="M118" s="429"/>
      <c r="N118" s="429"/>
      <c r="O118" s="429"/>
      <c r="P118" s="429"/>
      <c r="Q118" s="528"/>
      <c r="R118" s="131"/>
      <c r="S118" s="130"/>
      <c r="T118" s="130"/>
      <c r="U118" s="130"/>
      <c r="V118" s="130"/>
      <c r="W118" s="130"/>
      <c r="X118" s="130"/>
      <c r="Y118" s="130"/>
      <c r="Z118" s="130"/>
      <c r="AA118" s="130"/>
      <c r="AB118" s="130"/>
      <c r="AC118" s="626"/>
      <c r="AE118" s="1" t="str">
        <f>+I118</f>
        <v>□</v>
      </c>
      <c r="AL118" s="15"/>
      <c r="AM118" s="17" t="s">
        <v>64</v>
      </c>
      <c r="AN118" s="17" t="s">
        <v>65</v>
      </c>
      <c r="AO118" s="17" t="s">
        <v>65</v>
      </c>
      <c r="AP118" s="17" t="s">
        <v>85</v>
      </c>
      <c r="AQ118" s="17" t="s">
        <v>66</v>
      </c>
    </row>
    <row r="119" spans="2:44" ht="17.100000000000001" customHeight="1" x14ac:dyDescent="0.2">
      <c r="B119" s="729"/>
      <c r="C119" s="730"/>
      <c r="D119" s="601"/>
      <c r="E119" s="602"/>
      <c r="F119" s="602"/>
      <c r="G119" s="602"/>
      <c r="H119" s="603"/>
      <c r="I119" s="157" t="s">
        <v>68</v>
      </c>
      <c r="J119" s="480" t="s">
        <v>182</v>
      </c>
      <c r="K119" s="480"/>
      <c r="L119" s="480"/>
      <c r="M119" s="480"/>
      <c r="N119" s="480"/>
      <c r="O119" s="480"/>
      <c r="P119" s="480"/>
      <c r="Q119" s="482"/>
      <c r="R119" s="131"/>
      <c r="S119" s="130"/>
      <c r="T119" s="130"/>
      <c r="U119" s="130"/>
      <c r="V119" s="130"/>
      <c r="W119" s="130"/>
      <c r="X119" s="130"/>
      <c r="Y119" s="130"/>
      <c r="Z119" s="130"/>
      <c r="AA119" s="130"/>
      <c r="AB119" s="130"/>
      <c r="AC119" s="626"/>
      <c r="AE119" s="1" t="str">
        <f>+I119</f>
        <v>□</v>
      </c>
    </row>
    <row r="120" spans="2:44" ht="12.9" customHeight="1" x14ac:dyDescent="0.2">
      <c r="B120" s="729"/>
      <c r="C120" s="730"/>
      <c r="D120" s="341"/>
      <c r="E120" s="349" t="s">
        <v>183</v>
      </c>
      <c r="F120" s="705" t="s">
        <v>184</v>
      </c>
      <c r="G120" s="706"/>
      <c r="H120" s="707"/>
      <c r="I120" s="179"/>
      <c r="J120" s="180"/>
      <c r="K120" s="180"/>
      <c r="L120" s="180"/>
      <c r="M120" s="180"/>
      <c r="N120" s="180"/>
      <c r="O120" s="180"/>
      <c r="P120" s="180"/>
      <c r="Q120" s="181"/>
      <c r="R120" s="208"/>
      <c r="S120" s="209"/>
      <c r="T120" s="209"/>
      <c r="U120" s="209"/>
      <c r="V120" s="209"/>
      <c r="W120" s="209"/>
      <c r="X120" s="209"/>
      <c r="Y120" s="209"/>
      <c r="Z120" s="209"/>
      <c r="AA120" s="209"/>
      <c r="AB120" s="217"/>
      <c r="AC120" s="630"/>
    </row>
    <row r="121" spans="2:44" ht="12.9" customHeight="1" x14ac:dyDescent="0.2">
      <c r="B121" s="729"/>
      <c r="C121" s="730"/>
      <c r="D121" s="341"/>
      <c r="E121" s="349" t="s">
        <v>185</v>
      </c>
      <c r="F121" s="705" t="s">
        <v>186</v>
      </c>
      <c r="G121" s="705"/>
      <c r="H121" s="708"/>
      <c r="I121" s="179"/>
      <c r="J121" s="180"/>
      <c r="K121" s="180"/>
      <c r="L121" s="180"/>
      <c r="M121" s="180"/>
      <c r="N121" s="180"/>
      <c r="O121" s="180"/>
      <c r="P121" s="180"/>
      <c r="Q121" s="181"/>
      <c r="R121" s="208"/>
      <c r="S121" s="209"/>
      <c r="T121" s="209"/>
      <c r="U121" s="209"/>
      <c r="V121" s="209"/>
      <c r="W121" s="209"/>
      <c r="X121" s="209"/>
      <c r="Y121" s="209"/>
      <c r="Z121" s="209"/>
      <c r="AA121" s="209"/>
      <c r="AB121" s="217"/>
      <c r="AC121" s="626"/>
    </row>
    <row r="122" spans="2:44" ht="15.9" customHeight="1" x14ac:dyDescent="0.2">
      <c r="B122" s="729"/>
      <c r="C122" s="730"/>
      <c r="D122" s="341"/>
      <c r="E122" s="714" t="s">
        <v>34</v>
      </c>
      <c r="F122" s="709" t="s">
        <v>35</v>
      </c>
      <c r="G122" s="709"/>
      <c r="H122" s="710"/>
      <c r="I122" s="157" t="s">
        <v>68</v>
      </c>
      <c r="J122" s="442" t="s">
        <v>144</v>
      </c>
      <c r="K122" s="442"/>
      <c r="L122" s="442"/>
      <c r="M122" s="442"/>
      <c r="N122" s="442"/>
      <c r="O122" s="442"/>
      <c r="P122" s="442"/>
      <c r="Q122" s="467"/>
      <c r="R122" s="498" t="s">
        <v>96</v>
      </c>
      <c r="S122" s="620"/>
      <c r="T122" s="620"/>
      <c r="U122" s="620"/>
      <c r="V122" s="620"/>
      <c r="W122" s="620"/>
      <c r="X122" s="620"/>
      <c r="Y122" s="620"/>
      <c r="Z122" s="620"/>
      <c r="AA122" s="620"/>
      <c r="AB122" s="621"/>
      <c r="AC122" s="626"/>
      <c r="AE122" s="16" t="str">
        <f t="shared" ref="AE122:AE138" si="0">+I122</f>
        <v>□</v>
      </c>
      <c r="AH122" s="17" t="str">
        <f>IF(AE122&amp;AE123&amp;AE124&amp;AE125="■□□□","◎無し",IF(AE122&amp;AE123&amp;AE124&amp;AE125="□■□□","Ｅ適合",IF(AE122&amp;AE123&amp;AE124&amp;AE125="□□■□","●適合",IF(AE122&amp;AE123&amp;AE124&amp;AE125="□□□■","◆未達",IF(AE122&amp;AE123&amp;AE124&amp;AE125="□□□□","■未答","▼矛盾")))))</f>
        <v>■未答</v>
      </c>
      <c r="AI122" s="10"/>
      <c r="AL122" s="15" t="s">
        <v>87</v>
      </c>
      <c r="AM122" s="19" t="s">
        <v>89</v>
      </c>
      <c r="AN122" s="19" t="s">
        <v>88</v>
      </c>
      <c r="AO122" s="19" t="s">
        <v>90</v>
      </c>
      <c r="AP122" s="19" t="s">
        <v>91</v>
      </c>
      <c r="AQ122" s="19" t="s">
        <v>92</v>
      </c>
      <c r="AR122" s="19" t="s">
        <v>84</v>
      </c>
    </row>
    <row r="123" spans="2:44" ht="15.9" customHeight="1" x14ac:dyDescent="0.2">
      <c r="B123" s="729"/>
      <c r="C123" s="730"/>
      <c r="D123" s="341"/>
      <c r="E123" s="714"/>
      <c r="F123" s="709"/>
      <c r="G123" s="709"/>
      <c r="H123" s="710"/>
      <c r="I123" s="157" t="s">
        <v>68</v>
      </c>
      <c r="J123" s="429" t="s">
        <v>432</v>
      </c>
      <c r="K123" s="429"/>
      <c r="L123" s="429"/>
      <c r="M123" s="429"/>
      <c r="N123" s="429"/>
      <c r="O123" s="429"/>
      <c r="P123" s="429"/>
      <c r="Q123" s="528"/>
      <c r="R123" s="515" t="s">
        <v>145</v>
      </c>
      <c r="S123" s="516"/>
      <c r="T123" s="516"/>
      <c r="U123" s="516"/>
      <c r="V123" s="516"/>
      <c r="W123" s="516"/>
      <c r="X123" s="511" t="s">
        <v>187</v>
      </c>
      <c r="Y123" s="511"/>
      <c r="Z123" s="554"/>
      <c r="AA123" s="554"/>
      <c r="AB123" s="129"/>
      <c r="AC123" s="626"/>
      <c r="AE123" s="1" t="str">
        <f t="shared" si="0"/>
        <v>□</v>
      </c>
      <c r="AH123" s="23" t="s">
        <v>188</v>
      </c>
      <c r="AJ123" s="45" t="str">
        <f>IF(Z123=0,"■未答",DEGREES(ATAN(1/Z123)))</f>
        <v>■未答</v>
      </c>
      <c r="AL123" s="15"/>
      <c r="AM123" s="17" t="s">
        <v>63</v>
      </c>
      <c r="AN123" s="17" t="s">
        <v>147</v>
      </c>
      <c r="AO123" s="17" t="s">
        <v>64</v>
      </c>
      <c r="AP123" s="17" t="s">
        <v>65</v>
      </c>
      <c r="AQ123" s="17" t="s">
        <v>85</v>
      </c>
      <c r="AR123" s="17" t="s">
        <v>66</v>
      </c>
    </row>
    <row r="124" spans="2:44" ht="15.9" customHeight="1" x14ac:dyDescent="0.2">
      <c r="B124" s="729"/>
      <c r="C124" s="730"/>
      <c r="D124" s="341"/>
      <c r="E124" s="714"/>
      <c r="F124" s="709"/>
      <c r="G124" s="709"/>
      <c r="H124" s="710"/>
      <c r="I124" s="157" t="s">
        <v>68</v>
      </c>
      <c r="J124" s="429" t="s">
        <v>149</v>
      </c>
      <c r="K124" s="429"/>
      <c r="L124" s="429"/>
      <c r="M124" s="429"/>
      <c r="N124" s="429"/>
      <c r="O124" s="429"/>
      <c r="P124" s="429"/>
      <c r="Q124" s="528"/>
      <c r="R124" s="515" t="s">
        <v>189</v>
      </c>
      <c r="S124" s="516"/>
      <c r="T124" s="516"/>
      <c r="U124" s="516"/>
      <c r="V124" s="157" t="s">
        <v>68</v>
      </c>
      <c r="W124" s="516" t="s">
        <v>190</v>
      </c>
      <c r="X124" s="516"/>
      <c r="Y124" s="157" t="s">
        <v>68</v>
      </c>
      <c r="Z124" s="715" t="s">
        <v>191</v>
      </c>
      <c r="AA124" s="516"/>
      <c r="AB124" s="129"/>
      <c r="AC124" s="626"/>
      <c r="AE124" s="1" t="str">
        <f t="shared" si="0"/>
        <v>□</v>
      </c>
      <c r="AH124" s="23" t="s">
        <v>125</v>
      </c>
      <c r="AJ124" s="17" t="str">
        <f>IF(AJ123&gt;45,IF(V124&amp;Y124="■□","●適合",IF(V124&amp;Y124="□■","◆未達",IF(V124&amp;Y124="□□","■未答","▼矛盾"))),IF(V124&amp;Y124="■□","◎十分",IF(V124&amp;Y124="□■","●適合",IF(V124&amp;Y124="□□","■未答","▼矛盾"))))</f>
        <v>■未答</v>
      </c>
    </row>
    <row r="125" spans="2:44" ht="15.9" customHeight="1" x14ac:dyDescent="0.2">
      <c r="B125" s="729"/>
      <c r="C125" s="730"/>
      <c r="D125" s="341"/>
      <c r="E125" s="714"/>
      <c r="F125" s="709"/>
      <c r="G125" s="709"/>
      <c r="H125" s="710"/>
      <c r="I125" s="157" t="s">
        <v>68</v>
      </c>
      <c r="J125" s="429" t="s">
        <v>353</v>
      </c>
      <c r="K125" s="429"/>
      <c r="L125" s="429"/>
      <c r="M125" s="429"/>
      <c r="N125" s="429"/>
      <c r="O125" s="429"/>
      <c r="P125" s="429"/>
      <c r="Q125" s="528"/>
      <c r="R125" s="515" t="s">
        <v>192</v>
      </c>
      <c r="S125" s="516"/>
      <c r="T125" s="516"/>
      <c r="U125" s="516"/>
      <c r="V125" s="516"/>
      <c r="W125" s="516"/>
      <c r="X125" s="640"/>
      <c r="Y125" s="640"/>
      <c r="Z125" s="640"/>
      <c r="AA125" s="130" t="s">
        <v>103</v>
      </c>
      <c r="AB125" s="129"/>
      <c r="AC125" s="655"/>
      <c r="AE125" s="1" t="str">
        <f t="shared" si="0"/>
        <v>□</v>
      </c>
      <c r="AH125" s="23" t="s">
        <v>193</v>
      </c>
      <c r="AJ125" s="17" t="str">
        <f>IF(X125&gt;0,IF(X125&lt;700,"◆低すぎ",IF(X125&gt;900,"◆高すぎ","●適合")),"■未答")</f>
        <v>■未答</v>
      </c>
    </row>
    <row r="126" spans="2:44" ht="12" customHeight="1" x14ac:dyDescent="0.2">
      <c r="B126" s="729"/>
      <c r="C126" s="730"/>
      <c r="D126" s="341"/>
      <c r="E126" s="714" t="s">
        <v>36</v>
      </c>
      <c r="F126" s="709" t="s">
        <v>37</v>
      </c>
      <c r="G126" s="709"/>
      <c r="H126" s="710"/>
      <c r="I126" s="151" t="s">
        <v>68</v>
      </c>
      <c r="J126" s="442" t="s">
        <v>194</v>
      </c>
      <c r="K126" s="442"/>
      <c r="L126" s="442"/>
      <c r="M126" s="442"/>
      <c r="N126" s="442"/>
      <c r="O126" s="442"/>
      <c r="P126" s="442"/>
      <c r="Q126" s="467"/>
      <c r="R126" s="128"/>
      <c r="S126" s="128"/>
      <c r="T126" s="128"/>
      <c r="U126" s="128"/>
      <c r="V126" s="128"/>
      <c r="W126" s="128"/>
      <c r="X126" s="128"/>
      <c r="Y126" s="128"/>
      <c r="Z126" s="128"/>
      <c r="AA126" s="128"/>
      <c r="AB126" s="121"/>
      <c r="AC126" s="630"/>
      <c r="AE126" s="16" t="str">
        <f t="shared" si="0"/>
        <v>□</v>
      </c>
      <c r="AH126" s="17" t="str">
        <f>IF(AE126&amp;AE127="■□","●適合",IF(AE126&amp;AE127="□■","◆未達",IF(AE126&amp;AE127="□□","■未答","▼矛盾")))</f>
        <v>■未答</v>
      </c>
      <c r="AI126" s="10"/>
      <c r="AL126" s="15" t="s">
        <v>80</v>
      </c>
      <c r="AM126" s="16" t="s">
        <v>81</v>
      </c>
      <c r="AN126" s="16" t="s">
        <v>82</v>
      </c>
      <c r="AO126" s="16" t="s">
        <v>83</v>
      </c>
      <c r="AP126" s="16" t="s">
        <v>84</v>
      </c>
    </row>
    <row r="127" spans="2:44" ht="12" customHeight="1" x14ac:dyDescent="0.2">
      <c r="B127" s="729"/>
      <c r="C127" s="730"/>
      <c r="D127" s="341"/>
      <c r="E127" s="714"/>
      <c r="F127" s="709"/>
      <c r="G127" s="709"/>
      <c r="H127" s="710"/>
      <c r="I127" s="89" t="s">
        <v>68</v>
      </c>
      <c r="J127" s="480" t="s">
        <v>195</v>
      </c>
      <c r="K127" s="480"/>
      <c r="L127" s="480"/>
      <c r="M127" s="480"/>
      <c r="N127" s="480"/>
      <c r="O127" s="480"/>
      <c r="P127" s="480"/>
      <c r="Q127" s="482"/>
      <c r="R127" s="136"/>
      <c r="S127" s="136"/>
      <c r="T127" s="136"/>
      <c r="U127" s="136"/>
      <c r="V127" s="136"/>
      <c r="W127" s="136"/>
      <c r="X127" s="136"/>
      <c r="Y127" s="136"/>
      <c r="Z127" s="136"/>
      <c r="AA127" s="136"/>
      <c r="AB127" s="117"/>
      <c r="AC127" s="655"/>
      <c r="AE127" s="1" t="str">
        <f t="shared" si="0"/>
        <v>□</v>
      </c>
      <c r="AM127" s="17" t="s">
        <v>64</v>
      </c>
      <c r="AN127" s="17" t="s">
        <v>65</v>
      </c>
      <c r="AO127" s="17" t="s">
        <v>85</v>
      </c>
      <c r="AP127" s="17" t="s">
        <v>66</v>
      </c>
    </row>
    <row r="128" spans="2:44" ht="12" customHeight="1" x14ac:dyDescent="0.2">
      <c r="B128" s="729"/>
      <c r="C128" s="730"/>
      <c r="D128" s="341"/>
      <c r="E128" s="714" t="s">
        <v>38</v>
      </c>
      <c r="F128" s="709" t="s">
        <v>39</v>
      </c>
      <c r="G128" s="709"/>
      <c r="H128" s="710"/>
      <c r="I128" s="157" t="s">
        <v>68</v>
      </c>
      <c r="J128" s="429" t="s">
        <v>196</v>
      </c>
      <c r="K128" s="429"/>
      <c r="L128" s="429"/>
      <c r="M128" s="429"/>
      <c r="N128" s="429"/>
      <c r="O128" s="429"/>
      <c r="P128" s="429"/>
      <c r="Q128" s="528"/>
      <c r="R128" s="130"/>
      <c r="S128" s="130"/>
      <c r="T128" s="130"/>
      <c r="U128" s="130"/>
      <c r="V128" s="130"/>
      <c r="W128" s="130"/>
      <c r="X128" s="130"/>
      <c r="Y128" s="130"/>
      <c r="Z128" s="130"/>
      <c r="AA128" s="130"/>
      <c r="AB128" s="129"/>
      <c r="AC128" s="626"/>
      <c r="AE128" s="16" t="str">
        <f t="shared" si="0"/>
        <v>□</v>
      </c>
      <c r="AH128" s="17" t="str">
        <f>IF(AE128&amp;AE129&amp;AE130="■□□","◎無し",IF(AE128&amp;AE129&amp;AE130="□■□","●適合",IF(AE128&amp;AE129&amp;AE130="□□■","◆未達",IF(AE128&amp;AE129&amp;AE130="□□□","■未答","▼矛盾"))))</f>
        <v>■未答</v>
      </c>
      <c r="AI128" s="10"/>
      <c r="AL128" s="15" t="s">
        <v>97</v>
      </c>
      <c r="AM128" s="16" t="s">
        <v>98</v>
      </c>
      <c r="AN128" s="16" t="s">
        <v>99</v>
      </c>
      <c r="AO128" s="16" t="s">
        <v>100</v>
      </c>
      <c r="AP128" s="16" t="s">
        <v>101</v>
      </c>
      <c r="AQ128" s="16" t="s">
        <v>84</v>
      </c>
    </row>
    <row r="129" spans="2:44" ht="12" customHeight="1" x14ac:dyDescent="0.2">
      <c r="B129" s="729"/>
      <c r="C129" s="730"/>
      <c r="D129" s="341"/>
      <c r="E129" s="714"/>
      <c r="F129" s="709"/>
      <c r="G129" s="709"/>
      <c r="H129" s="710"/>
      <c r="I129" s="157" t="s">
        <v>68</v>
      </c>
      <c r="J129" s="429" t="s">
        <v>194</v>
      </c>
      <c r="K129" s="429"/>
      <c r="L129" s="429"/>
      <c r="M129" s="429"/>
      <c r="N129" s="429"/>
      <c r="O129" s="429"/>
      <c r="P129" s="429"/>
      <c r="Q129" s="528"/>
      <c r="R129" s="130"/>
      <c r="S129" s="130"/>
      <c r="T129" s="130"/>
      <c r="U129" s="130"/>
      <c r="V129" s="130"/>
      <c r="W129" s="130"/>
      <c r="X129" s="130"/>
      <c r="Y129" s="130"/>
      <c r="Z129" s="130"/>
      <c r="AA129" s="130"/>
      <c r="AB129" s="129"/>
      <c r="AC129" s="626"/>
      <c r="AE129" s="1" t="str">
        <f t="shared" si="0"/>
        <v>□</v>
      </c>
      <c r="AL129" s="15"/>
      <c r="AM129" s="17" t="s">
        <v>63</v>
      </c>
      <c r="AN129" s="17" t="s">
        <v>64</v>
      </c>
      <c r="AO129" s="17" t="s">
        <v>65</v>
      </c>
      <c r="AP129" s="17" t="s">
        <v>85</v>
      </c>
      <c r="AQ129" s="17" t="s">
        <v>66</v>
      </c>
    </row>
    <row r="130" spans="2:44" ht="12" customHeight="1" x14ac:dyDescent="0.2">
      <c r="B130" s="729"/>
      <c r="C130" s="730"/>
      <c r="D130" s="341"/>
      <c r="E130" s="714"/>
      <c r="F130" s="709"/>
      <c r="G130" s="709"/>
      <c r="H130" s="710"/>
      <c r="I130" s="157" t="s">
        <v>68</v>
      </c>
      <c r="J130" s="429" t="s">
        <v>195</v>
      </c>
      <c r="K130" s="429"/>
      <c r="L130" s="429"/>
      <c r="M130" s="429"/>
      <c r="N130" s="429"/>
      <c r="O130" s="429"/>
      <c r="P130" s="429"/>
      <c r="Q130" s="528"/>
      <c r="R130" s="130"/>
      <c r="S130" s="130"/>
      <c r="T130" s="130"/>
      <c r="U130" s="130"/>
      <c r="V130" s="130"/>
      <c r="W130" s="130"/>
      <c r="X130" s="130"/>
      <c r="Y130" s="130"/>
      <c r="Z130" s="130"/>
      <c r="AA130" s="130"/>
      <c r="AB130" s="129"/>
      <c r="AC130" s="626"/>
      <c r="AE130" s="1" t="str">
        <f t="shared" si="0"/>
        <v>□</v>
      </c>
    </row>
    <row r="131" spans="2:44" ht="26.1" customHeight="1" x14ac:dyDescent="0.2">
      <c r="B131" s="729"/>
      <c r="C131" s="730"/>
      <c r="D131" s="341"/>
      <c r="E131" s="714" t="s">
        <v>197</v>
      </c>
      <c r="F131" s="709" t="s">
        <v>198</v>
      </c>
      <c r="G131" s="709"/>
      <c r="H131" s="710"/>
      <c r="I131" s="151" t="s">
        <v>68</v>
      </c>
      <c r="J131" s="716" t="s">
        <v>199</v>
      </c>
      <c r="K131" s="716"/>
      <c r="L131" s="716"/>
      <c r="M131" s="716"/>
      <c r="N131" s="716"/>
      <c r="O131" s="716"/>
      <c r="P131" s="716"/>
      <c r="Q131" s="717"/>
      <c r="R131" s="127"/>
      <c r="S131" s="128"/>
      <c r="T131" s="128"/>
      <c r="U131" s="128"/>
      <c r="V131" s="128"/>
      <c r="W131" s="128"/>
      <c r="X131" s="128"/>
      <c r="Y131" s="128"/>
      <c r="Z131" s="128"/>
      <c r="AA131" s="128"/>
      <c r="AB131" s="121"/>
      <c r="AC131" s="630"/>
      <c r="AE131" s="16" t="str">
        <f t="shared" si="0"/>
        <v>□</v>
      </c>
      <c r="AH131" s="17" t="str">
        <f>IF(AE131&amp;AE132&amp;AE133&amp;AE134="■□□□","◎無し",IF(AE131&amp;AE132&amp;AE133&amp;AE134="□■□□","●適済",IF(AE131&amp;AE132&amp;AE133&amp;AE134="□□■□","●適合",IF(AE131&amp;AE132&amp;AE133&amp;AE134="□□□■","◆未達",IF(AE131&amp;AE132&amp;AE133&amp;AE134="□□□□","■未答","▼矛盾")))))</f>
        <v>■未答</v>
      </c>
      <c r="AI131" s="10"/>
      <c r="AL131" s="15" t="s">
        <v>87</v>
      </c>
      <c r="AM131" s="19" t="s">
        <v>89</v>
      </c>
      <c r="AN131" s="19" t="s">
        <v>88</v>
      </c>
      <c r="AO131" s="19" t="s">
        <v>90</v>
      </c>
      <c r="AP131" s="19" t="s">
        <v>91</v>
      </c>
      <c r="AQ131" s="19" t="s">
        <v>92</v>
      </c>
      <c r="AR131" s="19" t="s">
        <v>84</v>
      </c>
    </row>
    <row r="132" spans="2:44" ht="12" customHeight="1" x14ac:dyDescent="0.2">
      <c r="B132" s="729"/>
      <c r="C132" s="730"/>
      <c r="D132" s="341"/>
      <c r="E132" s="714"/>
      <c r="F132" s="709"/>
      <c r="G132" s="709"/>
      <c r="H132" s="710"/>
      <c r="I132" s="157" t="s">
        <v>68</v>
      </c>
      <c r="J132" s="429" t="s">
        <v>194</v>
      </c>
      <c r="K132" s="429"/>
      <c r="L132" s="429"/>
      <c r="M132" s="429"/>
      <c r="N132" s="429"/>
      <c r="O132" s="429"/>
      <c r="P132" s="429"/>
      <c r="Q132" s="528"/>
      <c r="R132" s="131"/>
      <c r="S132" s="130"/>
      <c r="T132" s="130"/>
      <c r="U132" s="130"/>
      <c r="V132" s="130"/>
      <c r="W132" s="130"/>
      <c r="X132" s="130"/>
      <c r="Y132" s="130"/>
      <c r="Z132" s="130"/>
      <c r="AA132" s="130"/>
      <c r="AB132" s="129"/>
      <c r="AC132" s="626"/>
      <c r="AE132" s="1" t="str">
        <f t="shared" si="0"/>
        <v>□</v>
      </c>
      <c r="AL132" s="15"/>
      <c r="AM132" s="17" t="s">
        <v>63</v>
      </c>
      <c r="AN132" s="17" t="s">
        <v>200</v>
      </c>
      <c r="AO132" s="17" t="s">
        <v>64</v>
      </c>
      <c r="AP132" s="17" t="s">
        <v>65</v>
      </c>
      <c r="AQ132" s="17" t="s">
        <v>85</v>
      </c>
      <c r="AR132" s="17" t="s">
        <v>66</v>
      </c>
    </row>
    <row r="133" spans="2:44" ht="12" customHeight="1" x14ac:dyDescent="0.2">
      <c r="B133" s="729"/>
      <c r="C133" s="730"/>
      <c r="D133" s="341"/>
      <c r="E133" s="714"/>
      <c r="F133" s="709"/>
      <c r="G133" s="709"/>
      <c r="H133" s="710"/>
      <c r="I133" s="157" t="s">
        <v>68</v>
      </c>
      <c r="J133" s="429" t="s">
        <v>201</v>
      </c>
      <c r="K133" s="429"/>
      <c r="L133" s="429"/>
      <c r="M133" s="429"/>
      <c r="N133" s="429"/>
      <c r="O133" s="429"/>
      <c r="P133" s="429"/>
      <c r="Q133" s="528"/>
      <c r="R133" s="131"/>
      <c r="S133" s="130"/>
      <c r="T133" s="130"/>
      <c r="U133" s="130"/>
      <c r="V133" s="130"/>
      <c r="W133" s="130"/>
      <c r="X133" s="130"/>
      <c r="Y133" s="130"/>
      <c r="Z133" s="130"/>
      <c r="AA133" s="130"/>
      <c r="AB133" s="129"/>
      <c r="AC133" s="626"/>
      <c r="AE133" s="1" t="str">
        <f t="shared" si="0"/>
        <v>□</v>
      </c>
    </row>
    <row r="134" spans="2:44" ht="12" customHeight="1" x14ac:dyDescent="0.2">
      <c r="B134" s="729"/>
      <c r="C134" s="730"/>
      <c r="D134" s="341"/>
      <c r="E134" s="714"/>
      <c r="F134" s="709"/>
      <c r="G134" s="709"/>
      <c r="H134" s="710"/>
      <c r="I134" s="89" t="s">
        <v>68</v>
      </c>
      <c r="J134" s="480" t="s">
        <v>195</v>
      </c>
      <c r="K134" s="480"/>
      <c r="L134" s="480"/>
      <c r="M134" s="480"/>
      <c r="N134" s="480"/>
      <c r="O134" s="480"/>
      <c r="P134" s="480"/>
      <c r="Q134" s="482"/>
      <c r="R134" s="135"/>
      <c r="S134" s="136"/>
      <c r="T134" s="136"/>
      <c r="U134" s="136"/>
      <c r="V134" s="136"/>
      <c r="W134" s="136"/>
      <c r="X134" s="136"/>
      <c r="Y134" s="136"/>
      <c r="Z134" s="136"/>
      <c r="AA134" s="136"/>
      <c r="AB134" s="117"/>
      <c r="AC134" s="655"/>
      <c r="AE134" s="1" t="str">
        <f t="shared" si="0"/>
        <v>□</v>
      </c>
    </row>
    <row r="135" spans="2:44" ht="12" customHeight="1" x14ac:dyDescent="0.2">
      <c r="B135" s="729"/>
      <c r="C135" s="730"/>
      <c r="D135" s="341"/>
      <c r="E135" s="714" t="s">
        <v>202</v>
      </c>
      <c r="F135" s="709" t="s">
        <v>203</v>
      </c>
      <c r="G135" s="709"/>
      <c r="H135" s="710"/>
      <c r="I135" s="157" t="s">
        <v>68</v>
      </c>
      <c r="J135" s="429" t="s">
        <v>204</v>
      </c>
      <c r="K135" s="429"/>
      <c r="L135" s="429"/>
      <c r="M135" s="429"/>
      <c r="N135" s="429"/>
      <c r="O135" s="429"/>
      <c r="P135" s="429"/>
      <c r="Q135" s="528"/>
      <c r="R135" s="131"/>
      <c r="S135" s="130"/>
      <c r="T135" s="130"/>
      <c r="U135" s="130"/>
      <c r="V135" s="130"/>
      <c r="W135" s="130"/>
      <c r="X135" s="130"/>
      <c r="Y135" s="130"/>
      <c r="Z135" s="130"/>
      <c r="AA135" s="130"/>
      <c r="AB135" s="129"/>
      <c r="AC135" s="626"/>
      <c r="AE135" s="16" t="str">
        <f t="shared" si="0"/>
        <v>□</v>
      </c>
      <c r="AH135" s="17" t="str">
        <f>IF(AE135&amp;AE136&amp;AE137&amp;AE138="■□□□","◎無し",IF(AE135&amp;AE136&amp;AE137&amp;AE138="□■□□","●適済",IF(AE135&amp;AE136&amp;AE137&amp;AE138="□□■□","●適合",IF(AE135&amp;AE136&amp;AE137&amp;AE138="□□□■","◆未達",IF(AE135&amp;AE136&amp;AE137&amp;AE138="□□□□","■未答","▼矛盾")))))</f>
        <v>■未答</v>
      </c>
      <c r="AI135" s="10"/>
      <c r="AL135" s="15" t="s">
        <v>87</v>
      </c>
      <c r="AM135" s="19" t="s">
        <v>89</v>
      </c>
      <c r="AN135" s="19" t="s">
        <v>88</v>
      </c>
      <c r="AO135" s="19" t="s">
        <v>90</v>
      </c>
      <c r="AP135" s="19" t="s">
        <v>91</v>
      </c>
      <c r="AQ135" s="19" t="s">
        <v>92</v>
      </c>
      <c r="AR135" s="19" t="s">
        <v>84</v>
      </c>
    </row>
    <row r="136" spans="2:44" ht="12" customHeight="1" x14ac:dyDescent="0.2">
      <c r="B136" s="729"/>
      <c r="C136" s="730"/>
      <c r="D136" s="341"/>
      <c r="E136" s="714"/>
      <c r="F136" s="709"/>
      <c r="G136" s="709"/>
      <c r="H136" s="710"/>
      <c r="I136" s="157" t="s">
        <v>68</v>
      </c>
      <c r="J136" s="429" t="s">
        <v>194</v>
      </c>
      <c r="K136" s="429"/>
      <c r="L136" s="429"/>
      <c r="M136" s="429"/>
      <c r="N136" s="429"/>
      <c r="O136" s="429"/>
      <c r="P136" s="429"/>
      <c r="Q136" s="528"/>
      <c r="R136" s="131"/>
      <c r="S136" s="130"/>
      <c r="T136" s="130"/>
      <c r="U136" s="130"/>
      <c r="V136" s="130"/>
      <c r="W136" s="130"/>
      <c r="X136" s="130"/>
      <c r="Y136" s="130"/>
      <c r="Z136" s="130"/>
      <c r="AA136" s="130"/>
      <c r="AB136" s="129"/>
      <c r="AC136" s="626"/>
      <c r="AE136" s="1" t="str">
        <f t="shared" si="0"/>
        <v>□</v>
      </c>
      <c r="AL136" s="15"/>
      <c r="AM136" s="17" t="s">
        <v>63</v>
      </c>
      <c r="AN136" s="17" t="s">
        <v>200</v>
      </c>
      <c r="AO136" s="17" t="s">
        <v>64</v>
      </c>
      <c r="AP136" s="17" t="s">
        <v>65</v>
      </c>
      <c r="AQ136" s="17" t="s">
        <v>85</v>
      </c>
      <c r="AR136" s="17" t="s">
        <v>66</v>
      </c>
    </row>
    <row r="137" spans="2:44" ht="12" customHeight="1" x14ac:dyDescent="0.2">
      <c r="B137" s="729"/>
      <c r="C137" s="730"/>
      <c r="D137" s="341"/>
      <c r="E137" s="714"/>
      <c r="F137" s="709"/>
      <c r="G137" s="709"/>
      <c r="H137" s="710"/>
      <c r="I137" s="157" t="s">
        <v>68</v>
      </c>
      <c r="J137" s="429" t="s">
        <v>201</v>
      </c>
      <c r="K137" s="429"/>
      <c r="L137" s="429"/>
      <c r="M137" s="429"/>
      <c r="N137" s="429"/>
      <c r="O137" s="429"/>
      <c r="P137" s="429"/>
      <c r="Q137" s="528"/>
      <c r="R137" s="131"/>
      <c r="S137" s="130"/>
      <c r="T137" s="130"/>
      <c r="U137" s="130"/>
      <c r="V137" s="130"/>
      <c r="W137" s="130"/>
      <c r="X137" s="130"/>
      <c r="Y137" s="130"/>
      <c r="Z137" s="130"/>
      <c r="AA137" s="130"/>
      <c r="AB137" s="129"/>
      <c r="AC137" s="626"/>
      <c r="AE137" s="1" t="str">
        <f t="shared" si="0"/>
        <v>□</v>
      </c>
    </row>
    <row r="138" spans="2:44" ht="12" customHeight="1" x14ac:dyDescent="0.2">
      <c r="B138" s="729"/>
      <c r="C138" s="730"/>
      <c r="D138" s="341"/>
      <c r="E138" s="719"/>
      <c r="F138" s="720"/>
      <c r="G138" s="720"/>
      <c r="H138" s="721"/>
      <c r="I138" s="164" t="s">
        <v>68</v>
      </c>
      <c r="J138" s="464" t="s">
        <v>195</v>
      </c>
      <c r="K138" s="464"/>
      <c r="L138" s="464"/>
      <c r="M138" s="464"/>
      <c r="N138" s="464"/>
      <c r="O138" s="464"/>
      <c r="P138" s="464"/>
      <c r="Q138" s="468"/>
      <c r="R138" s="90"/>
      <c r="S138" s="69"/>
      <c r="T138" s="69"/>
      <c r="U138" s="69"/>
      <c r="V138" s="130"/>
      <c r="W138" s="69"/>
      <c r="X138" s="69"/>
      <c r="Y138" s="69"/>
      <c r="Z138" s="69"/>
      <c r="AA138" s="69"/>
      <c r="AB138" s="105"/>
      <c r="AC138" s="633"/>
      <c r="AE138" s="1" t="str">
        <f t="shared" si="0"/>
        <v>□</v>
      </c>
    </row>
    <row r="139" spans="2:44" ht="20.25" customHeight="1" x14ac:dyDescent="0.2">
      <c r="B139" s="729"/>
      <c r="C139" s="730"/>
      <c r="D139" s="736" t="s">
        <v>40</v>
      </c>
      <c r="E139" s="566"/>
      <c r="F139" s="566"/>
      <c r="G139" s="566"/>
      <c r="H139" s="567"/>
      <c r="I139" s="80" t="s">
        <v>68</v>
      </c>
      <c r="J139" s="526" t="s">
        <v>180</v>
      </c>
      <c r="K139" s="526"/>
      <c r="L139" s="526"/>
      <c r="M139" s="526"/>
      <c r="N139" s="526"/>
      <c r="O139" s="526"/>
      <c r="P139" s="526"/>
      <c r="Q139" s="527"/>
      <c r="R139" s="218"/>
      <c r="S139" s="107"/>
      <c r="T139" s="107"/>
      <c r="U139" s="107"/>
      <c r="V139" s="219"/>
      <c r="W139" s="107"/>
      <c r="X139" s="107"/>
      <c r="Y139" s="107"/>
      <c r="Z139" s="107"/>
      <c r="AA139" s="107"/>
      <c r="AB139" s="107"/>
      <c r="AC139" s="207"/>
      <c r="AE139" s="16" t="str">
        <f>+I139</f>
        <v>□</v>
      </c>
      <c r="AH139" s="17" t="str">
        <f>IF(AE139&amp;AE140&amp;AE141="■□□","●適合",IF(AE139&amp;AE140&amp;AE141="□■□","◆未達",IF(AE139&amp;AE140&amp;AE141="□□■","◆未達",IF(AE139&amp;AE140&amp;AE141="□□□","■未答","▼矛盾"))))</f>
        <v>■未答</v>
      </c>
      <c r="AI139" s="10"/>
      <c r="AL139" s="15" t="s">
        <v>97</v>
      </c>
      <c r="AM139" s="16" t="s">
        <v>98</v>
      </c>
      <c r="AN139" s="16" t="s">
        <v>99</v>
      </c>
      <c r="AO139" s="16" t="s">
        <v>100</v>
      </c>
      <c r="AP139" s="16" t="s">
        <v>101</v>
      </c>
      <c r="AQ139" s="16" t="s">
        <v>84</v>
      </c>
    </row>
    <row r="140" spans="2:44" ht="20.25" customHeight="1" x14ac:dyDescent="0.2">
      <c r="B140" s="729"/>
      <c r="C140" s="730"/>
      <c r="D140" s="737"/>
      <c r="E140" s="521"/>
      <c r="F140" s="521"/>
      <c r="G140" s="521"/>
      <c r="H140" s="522"/>
      <c r="I140" s="80" t="s">
        <v>68</v>
      </c>
      <c r="J140" s="429" t="s">
        <v>181</v>
      </c>
      <c r="K140" s="429"/>
      <c r="L140" s="429"/>
      <c r="M140" s="429"/>
      <c r="N140" s="429"/>
      <c r="O140" s="429"/>
      <c r="P140" s="429"/>
      <c r="Q140" s="528"/>
      <c r="R140" s="220"/>
      <c r="S140" s="107"/>
      <c r="T140" s="107"/>
      <c r="U140" s="107"/>
      <c r="V140" s="107"/>
      <c r="W140" s="107"/>
      <c r="X140" s="107"/>
      <c r="Y140" s="107"/>
      <c r="Z140" s="107"/>
      <c r="AA140" s="107"/>
      <c r="AB140" s="107"/>
      <c r="AC140" s="207"/>
      <c r="AE140" s="1" t="str">
        <f>+I140</f>
        <v>□</v>
      </c>
      <c r="AL140" s="15"/>
      <c r="AM140" s="17" t="s">
        <v>64</v>
      </c>
      <c r="AN140" s="17" t="s">
        <v>65</v>
      </c>
      <c r="AO140" s="17" t="s">
        <v>65</v>
      </c>
      <c r="AP140" s="17" t="s">
        <v>85</v>
      </c>
      <c r="AQ140" s="17" t="s">
        <v>66</v>
      </c>
    </row>
    <row r="141" spans="2:44" ht="20.25" customHeight="1" x14ac:dyDescent="0.2">
      <c r="B141" s="729"/>
      <c r="C141" s="730"/>
      <c r="D141" s="737"/>
      <c r="E141" s="521"/>
      <c r="F141" s="521"/>
      <c r="G141" s="521"/>
      <c r="H141" s="522"/>
      <c r="I141" s="80" t="s">
        <v>68</v>
      </c>
      <c r="J141" s="480" t="s">
        <v>182</v>
      </c>
      <c r="K141" s="480"/>
      <c r="L141" s="480"/>
      <c r="M141" s="480"/>
      <c r="N141" s="480"/>
      <c r="O141" s="480"/>
      <c r="P141" s="480"/>
      <c r="Q141" s="482"/>
      <c r="R141" s="220"/>
      <c r="S141" s="107"/>
      <c r="T141" s="107"/>
      <c r="U141" s="107"/>
      <c r="V141" s="107"/>
      <c r="W141" s="107"/>
      <c r="X141" s="107"/>
      <c r="Y141" s="107"/>
      <c r="Z141" s="107"/>
      <c r="AA141" s="107"/>
      <c r="AB141" s="107"/>
      <c r="AC141" s="207"/>
      <c r="AE141" s="1" t="str">
        <f>+I141</f>
        <v>□</v>
      </c>
    </row>
    <row r="142" spans="2:44" ht="12.9" customHeight="1" x14ac:dyDescent="0.2">
      <c r="B142" s="729"/>
      <c r="C142" s="730"/>
      <c r="D142" s="678"/>
      <c r="E142" s="349" t="s">
        <v>183</v>
      </c>
      <c r="F142" s="705" t="s">
        <v>184</v>
      </c>
      <c r="G142" s="706"/>
      <c r="H142" s="707"/>
      <c r="I142" s="179"/>
      <c r="J142" s="180"/>
      <c r="K142" s="180"/>
      <c r="L142" s="180"/>
      <c r="M142" s="180"/>
      <c r="N142" s="180"/>
      <c r="O142" s="180"/>
      <c r="P142" s="180"/>
      <c r="Q142" s="181"/>
      <c r="R142" s="208"/>
      <c r="S142" s="209"/>
      <c r="T142" s="209"/>
      <c r="U142" s="209"/>
      <c r="V142" s="209"/>
      <c r="W142" s="209"/>
      <c r="X142" s="209"/>
      <c r="Y142" s="209"/>
      <c r="Z142" s="209"/>
      <c r="AA142" s="209"/>
      <c r="AB142" s="217"/>
      <c r="AC142" s="630"/>
    </row>
    <row r="143" spans="2:44" ht="12.9" customHeight="1" x14ac:dyDescent="0.2">
      <c r="B143" s="729"/>
      <c r="C143" s="730"/>
      <c r="D143" s="718"/>
      <c r="E143" s="349" t="s">
        <v>185</v>
      </c>
      <c r="F143" s="705" t="s">
        <v>186</v>
      </c>
      <c r="G143" s="705"/>
      <c r="H143" s="708"/>
      <c r="I143" s="179"/>
      <c r="J143" s="180"/>
      <c r="K143" s="180"/>
      <c r="L143" s="180"/>
      <c r="M143" s="180"/>
      <c r="N143" s="180"/>
      <c r="O143" s="180"/>
      <c r="P143" s="180"/>
      <c r="Q143" s="181"/>
      <c r="R143" s="208"/>
      <c r="S143" s="209"/>
      <c r="T143" s="209"/>
      <c r="U143" s="209"/>
      <c r="V143" s="209"/>
      <c r="W143" s="209"/>
      <c r="X143" s="209"/>
      <c r="Y143" s="209"/>
      <c r="Z143" s="209"/>
      <c r="AA143" s="209"/>
      <c r="AB143" s="217"/>
      <c r="AC143" s="626"/>
    </row>
    <row r="144" spans="2:44" ht="18" customHeight="1" x14ac:dyDescent="0.2">
      <c r="B144" s="729"/>
      <c r="C144" s="730"/>
      <c r="D144" s="718"/>
      <c r="E144" s="714" t="s">
        <v>206</v>
      </c>
      <c r="F144" s="709" t="s">
        <v>207</v>
      </c>
      <c r="G144" s="709"/>
      <c r="H144" s="710"/>
      <c r="I144" s="80" t="s">
        <v>68</v>
      </c>
      <c r="J144" s="442" t="s">
        <v>415</v>
      </c>
      <c r="K144" s="442"/>
      <c r="L144" s="442"/>
      <c r="M144" s="442"/>
      <c r="N144" s="442"/>
      <c r="O144" s="442"/>
      <c r="P144" s="442"/>
      <c r="Q144" s="467"/>
      <c r="R144" s="157" t="s">
        <v>68</v>
      </c>
      <c r="S144" s="442" t="s">
        <v>309</v>
      </c>
      <c r="T144" s="442"/>
      <c r="U144" s="442"/>
      <c r="V144" s="442"/>
      <c r="W144" s="442"/>
      <c r="X144" s="442"/>
      <c r="Y144" s="442"/>
      <c r="Z144" s="442"/>
      <c r="AA144" s="442"/>
      <c r="AB144" s="467"/>
      <c r="AC144" s="626"/>
      <c r="AE144" s="1" t="str">
        <f>I144</f>
        <v>□</v>
      </c>
      <c r="AF144" s="1" t="str">
        <f>R144</f>
        <v>□</v>
      </c>
      <c r="AH144" s="17" t="str">
        <f>IF(AE144&amp;AE147&amp;AE148="■□□","◎無し",IF(AE144&amp;AE147&amp;AE148="□■□","●適合",IF(AE144&amp;AE147&amp;AE148="□□■","◆未達",IF(AE144&amp;AE147&amp;AE148="□□□","■未答","▼矛盾"))))</f>
        <v>■未答</v>
      </c>
      <c r="AI144" s="10"/>
      <c r="AJ144" s="16" t="str">
        <f>IF(AF144&amp;AF145&amp;AF146="■□□","◎無し",IF(AF144&amp;AF145&amp;AF146="□■□","●適合",IF(AF144&amp;AF145&amp;AF146="□□■","●適合",IF(AF144&amp;AF145&amp;AF146="□■■","●適合",IF(AF144&amp;AF145&amp;AF146="□□□","■未答","▼矛盾")))))</f>
        <v>■未答</v>
      </c>
      <c r="AL144" s="15" t="s">
        <v>97</v>
      </c>
      <c r="AM144" s="16" t="s">
        <v>98</v>
      </c>
      <c r="AN144" s="16" t="s">
        <v>99</v>
      </c>
      <c r="AO144" s="16" t="s">
        <v>100</v>
      </c>
      <c r="AP144" s="16" t="s">
        <v>101</v>
      </c>
      <c r="AQ144" s="16" t="s">
        <v>84</v>
      </c>
      <c r="AR144" s="59"/>
    </row>
    <row r="145" spans="2:44" ht="18" customHeight="1" x14ac:dyDescent="0.2">
      <c r="B145" s="729"/>
      <c r="C145" s="730"/>
      <c r="D145" s="718"/>
      <c r="E145" s="714"/>
      <c r="F145" s="709"/>
      <c r="G145" s="709"/>
      <c r="H145" s="710"/>
      <c r="I145" s="723" t="s">
        <v>358</v>
      </c>
      <c r="J145" s="724"/>
      <c r="K145" s="724"/>
      <c r="L145" s="724"/>
      <c r="M145" s="724"/>
      <c r="N145" s="724"/>
      <c r="O145" s="724"/>
      <c r="P145" s="724"/>
      <c r="Q145" s="725"/>
      <c r="R145" s="157" t="s">
        <v>68</v>
      </c>
      <c r="S145" s="429" t="s">
        <v>310</v>
      </c>
      <c r="T145" s="429"/>
      <c r="U145" s="429"/>
      <c r="V145" s="429"/>
      <c r="W145" s="429"/>
      <c r="X145" s="429"/>
      <c r="Y145" s="429"/>
      <c r="Z145" s="429"/>
      <c r="AA145" s="429"/>
      <c r="AB145" s="528"/>
      <c r="AC145" s="626"/>
      <c r="AF145" s="1" t="str">
        <f>R145</f>
        <v>□</v>
      </c>
      <c r="AH145" s="10"/>
      <c r="AI145" s="10"/>
      <c r="AL145" s="15"/>
      <c r="AM145" s="17" t="s">
        <v>63</v>
      </c>
      <c r="AN145" s="17" t="s">
        <v>64</v>
      </c>
      <c r="AO145" s="17" t="s">
        <v>65</v>
      </c>
      <c r="AP145" s="17" t="s">
        <v>85</v>
      </c>
      <c r="AQ145" s="17" t="s">
        <v>66</v>
      </c>
      <c r="AR145" s="60"/>
    </row>
    <row r="146" spans="2:44" ht="18" customHeight="1" x14ac:dyDescent="0.2">
      <c r="B146" s="729"/>
      <c r="C146" s="730"/>
      <c r="D146" s="718"/>
      <c r="E146" s="714"/>
      <c r="F146" s="709"/>
      <c r="G146" s="709"/>
      <c r="H146" s="710"/>
      <c r="I146" s="103"/>
      <c r="J146" s="126"/>
      <c r="K146" s="126"/>
      <c r="L146" s="126"/>
      <c r="M146" s="126"/>
      <c r="N146" s="126"/>
      <c r="O146" s="126"/>
      <c r="P146" s="126"/>
      <c r="Q146" s="137"/>
      <c r="R146" s="157" t="s">
        <v>68</v>
      </c>
      <c r="S146" s="429" t="s">
        <v>378</v>
      </c>
      <c r="T146" s="429"/>
      <c r="U146" s="429"/>
      <c r="V146" s="429"/>
      <c r="W146" s="429"/>
      <c r="X146" s="429"/>
      <c r="Y146" s="429"/>
      <c r="Z146" s="429"/>
      <c r="AA146" s="429"/>
      <c r="AB146" s="528"/>
      <c r="AC146" s="626"/>
      <c r="AF146" s="1" t="str">
        <f>R146</f>
        <v>□</v>
      </c>
      <c r="AH146" s="10"/>
      <c r="AI146" s="10"/>
      <c r="AL146" s="15" t="s">
        <v>97</v>
      </c>
      <c r="AM146" s="16" t="s">
        <v>98</v>
      </c>
      <c r="AN146" s="16" t="s">
        <v>99</v>
      </c>
      <c r="AO146" s="16" t="s">
        <v>100</v>
      </c>
      <c r="AP146" s="16" t="s">
        <v>323</v>
      </c>
      <c r="AQ146" s="16" t="s">
        <v>101</v>
      </c>
      <c r="AR146" s="16" t="s">
        <v>84</v>
      </c>
    </row>
    <row r="147" spans="2:44" ht="21.75" customHeight="1" x14ac:dyDescent="0.2">
      <c r="B147" s="729"/>
      <c r="C147" s="730"/>
      <c r="D147" s="718"/>
      <c r="E147" s="714"/>
      <c r="F147" s="709"/>
      <c r="G147" s="709"/>
      <c r="H147" s="710"/>
      <c r="I147" s="103"/>
      <c r="J147" s="126"/>
      <c r="K147" s="126"/>
      <c r="L147" s="126"/>
      <c r="M147" s="126"/>
      <c r="N147" s="126"/>
      <c r="O147" s="126"/>
      <c r="P147" s="126"/>
      <c r="Q147" s="137"/>
      <c r="R147" s="157" t="s">
        <v>68</v>
      </c>
      <c r="S147" s="492" t="s">
        <v>380</v>
      </c>
      <c r="T147" s="492"/>
      <c r="U147" s="492"/>
      <c r="V147" s="492"/>
      <c r="W147" s="492"/>
      <c r="X147" s="492"/>
      <c r="Y147" s="492"/>
      <c r="Z147" s="492"/>
      <c r="AA147" s="492"/>
      <c r="AB147" s="726"/>
      <c r="AC147" s="626"/>
      <c r="AE147" s="1" t="str">
        <f>+I149</f>
        <v>□</v>
      </c>
      <c r="AL147" s="15"/>
      <c r="AM147" s="17" t="s">
        <v>63</v>
      </c>
      <c r="AN147" s="17" t="s">
        <v>64</v>
      </c>
      <c r="AO147" s="17" t="s">
        <v>64</v>
      </c>
      <c r="AP147" s="17" t="s">
        <v>64</v>
      </c>
      <c r="AQ147" s="17" t="s">
        <v>85</v>
      </c>
      <c r="AR147" s="17" t="s">
        <v>66</v>
      </c>
    </row>
    <row r="148" spans="2:44" ht="16.5" customHeight="1" x14ac:dyDescent="0.15">
      <c r="B148" s="729"/>
      <c r="C148" s="730"/>
      <c r="D148" s="718"/>
      <c r="E148" s="714"/>
      <c r="F148" s="709"/>
      <c r="G148" s="709"/>
      <c r="H148" s="710"/>
      <c r="K148" s="126"/>
      <c r="L148" s="126"/>
      <c r="M148" s="126"/>
      <c r="N148" s="126"/>
      <c r="O148" s="126"/>
      <c r="P148" s="126"/>
      <c r="Q148" s="137"/>
      <c r="R148" s="733" t="s">
        <v>96</v>
      </c>
      <c r="S148" s="734"/>
      <c r="T148" s="734"/>
      <c r="U148" s="734"/>
      <c r="V148" s="734"/>
      <c r="W148" s="734"/>
      <c r="X148" s="734"/>
      <c r="Y148" s="734"/>
      <c r="Z148" s="734"/>
      <c r="AA148" s="734"/>
      <c r="AB148" s="735"/>
      <c r="AC148" s="626"/>
      <c r="AE148" s="1" t="str">
        <f>+I150</f>
        <v>□</v>
      </c>
      <c r="AH148" s="23" t="s">
        <v>209</v>
      </c>
      <c r="AJ148" s="17" t="str">
        <f>IF(Y149&gt;0,IF(Y149&lt;300,"③床1100",IF(Y149&lt;650,"②腰800",IF(Y149&gt;=1100,"基準なし","①床1100"))),"■未答")</f>
        <v>■未答</v>
      </c>
    </row>
    <row r="149" spans="2:44" ht="20.100000000000001" customHeight="1" x14ac:dyDescent="0.2">
      <c r="B149" s="729"/>
      <c r="C149" s="730"/>
      <c r="D149" s="718"/>
      <c r="E149" s="714"/>
      <c r="F149" s="709" t="s">
        <v>431</v>
      </c>
      <c r="G149" s="709"/>
      <c r="H149" s="710"/>
      <c r="I149" s="80" t="s">
        <v>68</v>
      </c>
      <c r="J149" s="429" t="s">
        <v>391</v>
      </c>
      <c r="K149" s="429"/>
      <c r="L149" s="429"/>
      <c r="M149" s="429"/>
      <c r="N149" s="429"/>
      <c r="O149" s="429"/>
      <c r="P149" s="429"/>
      <c r="Q149" s="528"/>
      <c r="R149" s="515" t="s">
        <v>208</v>
      </c>
      <c r="S149" s="516"/>
      <c r="T149" s="516"/>
      <c r="U149" s="516"/>
      <c r="V149" s="516"/>
      <c r="W149" s="516"/>
      <c r="X149" s="516"/>
      <c r="Y149" s="554"/>
      <c r="Z149" s="554"/>
      <c r="AA149" s="130" t="s">
        <v>103</v>
      </c>
      <c r="AB149" s="129"/>
      <c r="AC149" s="626"/>
      <c r="AH149" s="23" t="s">
        <v>211</v>
      </c>
      <c r="AJ149" s="17" t="str">
        <f>IF(Y150&gt;0,IF(Y149&lt;300,"◎不問",IF(Y149&lt;650,IF(Y150&lt;800,"◆未達","●適合"),IF(Y149&gt;=1100,"基準なし","◎不問"))),"■未答")</f>
        <v>■未答</v>
      </c>
    </row>
    <row r="150" spans="2:44" ht="20.100000000000001" customHeight="1" x14ac:dyDescent="0.2">
      <c r="B150" s="729"/>
      <c r="C150" s="730"/>
      <c r="D150" s="718"/>
      <c r="E150" s="714"/>
      <c r="F150" s="709"/>
      <c r="G150" s="709"/>
      <c r="H150" s="710"/>
      <c r="I150" s="80" t="s">
        <v>68</v>
      </c>
      <c r="J150" s="429" t="s">
        <v>387</v>
      </c>
      <c r="K150" s="429"/>
      <c r="L150" s="429"/>
      <c r="M150" s="429"/>
      <c r="N150" s="429"/>
      <c r="O150" s="429"/>
      <c r="P150" s="429"/>
      <c r="Q150" s="528"/>
      <c r="R150" s="502" t="s">
        <v>210</v>
      </c>
      <c r="S150" s="429"/>
      <c r="T150" s="429"/>
      <c r="U150" s="429"/>
      <c r="V150" s="429"/>
      <c r="W150" s="429"/>
      <c r="X150" s="429"/>
      <c r="Y150" s="509"/>
      <c r="Z150" s="509"/>
      <c r="AA150" s="130" t="s">
        <v>103</v>
      </c>
      <c r="AB150" s="129"/>
      <c r="AC150" s="626"/>
      <c r="AH150" s="23" t="s">
        <v>213</v>
      </c>
      <c r="AJ150" s="17" t="str">
        <f>IF(Y149&gt;0,IF(Y149&gt;=300,IF(Y149&lt;650,"◎不問",IF(Y149&lt;1100,IF(Y151&lt;1100,"◆未達","●適合"),"基準なし")),IF(Y151&lt;1100,"◆未達","●適合")),"■未答")</f>
        <v>■未答</v>
      </c>
    </row>
    <row r="151" spans="2:44" ht="20.100000000000001" customHeight="1" x14ac:dyDescent="0.2">
      <c r="B151" s="729"/>
      <c r="C151" s="730"/>
      <c r="D151" s="718"/>
      <c r="E151" s="714"/>
      <c r="F151" s="709" t="s">
        <v>214</v>
      </c>
      <c r="G151" s="709"/>
      <c r="H151" s="710"/>
      <c r="I151" s="103"/>
      <c r="J151" s="126"/>
      <c r="K151" s="126"/>
      <c r="L151" s="126"/>
      <c r="M151" s="126"/>
      <c r="N151" s="126"/>
      <c r="O151" s="126"/>
      <c r="P151" s="126"/>
      <c r="Q151" s="137"/>
      <c r="R151" s="502" t="s">
        <v>212</v>
      </c>
      <c r="S151" s="429"/>
      <c r="T151" s="429"/>
      <c r="U151" s="429"/>
      <c r="V151" s="429"/>
      <c r="W151" s="429"/>
      <c r="X151" s="429"/>
      <c r="Y151" s="509"/>
      <c r="Z151" s="509"/>
      <c r="AA151" s="130" t="s">
        <v>103</v>
      </c>
      <c r="AB151" s="129"/>
      <c r="AC151" s="626"/>
      <c r="AH151" s="23" t="s">
        <v>215</v>
      </c>
      <c r="AJ151" s="17" t="str">
        <f>IF(Y149&gt;0,IF(Y151&gt;0,IF(Y149+Y150-Y151=0,"●相互OK","▼矛盾"),"■まだ片方"),"■未答")</f>
        <v>■未答</v>
      </c>
    </row>
    <row r="152" spans="2:44" ht="20.100000000000001" customHeight="1" x14ac:dyDescent="0.2">
      <c r="B152" s="729"/>
      <c r="C152" s="730"/>
      <c r="D152" s="718"/>
      <c r="E152" s="714"/>
      <c r="F152" s="709"/>
      <c r="G152" s="709"/>
      <c r="H152" s="710"/>
      <c r="I152" s="104"/>
      <c r="J152" s="141"/>
      <c r="K152" s="141"/>
      <c r="L152" s="141"/>
      <c r="M152" s="141"/>
      <c r="N152" s="141"/>
      <c r="O152" s="141"/>
      <c r="P152" s="141"/>
      <c r="Q152" s="166"/>
      <c r="R152" s="136"/>
      <c r="S152" s="136"/>
      <c r="T152" s="136"/>
      <c r="U152" s="136"/>
      <c r="V152" s="136"/>
      <c r="W152" s="136"/>
      <c r="X152" s="136"/>
      <c r="Y152" s="136"/>
      <c r="Z152" s="136"/>
      <c r="AA152" s="136"/>
      <c r="AB152" s="117"/>
      <c r="AC152" s="655"/>
    </row>
    <row r="153" spans="2:44" ht="21.9" customHeight="1" x14ac:dyDescent="0.2">
      <c r="B153" s="729"/>
      <c r="C153" s="730"/>
      <c r="D153" s="718"/>
      <c r="E153" s="714" t="s">
        <v>216</v>
      </c>
      <c r="F153" s="709" t="s">
        <v>217</v>
      </c>
      <c r="G153" s="709"/>
      <c r="H153" s="710"/>
      <c r="I153" s="157" t="s">
        <v>68</v>
      </c>
      <c r="J153" s="442" t="s">
        <v>415</v>
      </c>
      <c r="K153" s="442"/>
      <c r="L153" s="442"/>
      <c r="M153" s="442"/>
      <c r="N153" s="442"/>
      <c r="O153" s="442"/>
      <c r="P153" s="442"/>
      <c r="Q153" s="467"/>
      <c r="R153" s="157" t="s">
        <v>68</v>
      </c>
      <c r="S153" s="442" t="s">
        <v>310</v>
      </c>
      <c r="T153" s="442"/>
      <c r="U153" s="442"/>
      <c r="V153" s="442"/>
      <c r="W153" s="442"/>
      <c r="X153" s="442"/>
      <c r="Y153" s="442"/>
      <c r="Z153" s="442"/>
      <c r="AA153" s="442"/>
      <c r="AB153" s="467"/>
      <c r="AC153" s="633"/>
      <c r="AD153" s="46"/>
      <c r="AE153" s="1" t="str">
        <f>I153</f>
        <v>□</v>
      </c>
      <c r="AF153" s="1" t="str">
        <f>R153</f>
        <v>□</v>
      </c>
      <c r="AG153" s="46"/>
      <c r="AH153" s="17" t="str">
        <f>IF(AE153&amp;AE156&amp;AE157="■□□","◎無し",IF(AE153&amp;AE156&amp;AE157="□■□","●適合",IF(AE153&amp;AE156&amp;AE157="□□■","◆未達",IF(AE153&amp;AE156&amp;AE157="□□□","■未答","▼矛盾"))))</f>
        <v>■未答</v>
      </c>
      <c r="AI153" s="10"/>
      <c r="AJ153" s="16" t="str">
        <f>IF(AF153&amp;AF154&amp;AF155="■□□","●適合",IF(AF153&amp;AF154&amp;AF155="□■□","●適合",IF(AF153&amp;AF154&amp;AF155="□□■","●適合",IF(AF153&amp;AF154&amp;AF155="□■■","●適合",IF(AF153&amp;AF154&amp;AF155="□□□","■未答","▼矛盾")))))</f>
        <v>■未答</v>
      </c>
      <c r="AL153" s="15" t="s">
        <v>97</v>
      </c>
      <c r="AM153" s="16" t="s">
        <v>98</v>
      </c>
      <c r="AN153" s="16" t="s">
        <v>99</v>
      </c>
      <c r="AO153" s="16" t="s">
        <v>100</v>
      </c>
      <c r="AP153" s="16" t="s">
        <v>101</v>
      </c>
      <c r="AQ153" s="16" t="s">
        <v>84</v>
      </c>
    </row>
    <row r="154" spans="2:44" ht="21.9" customHeight="1" x14ac:dyDescent="0.2">
      <c r="B154" s="729"/>
      <c r="C154" s="730"/>
      <c r="D154" s="718"/>
      <c r="E154" s="714"/>
      <c r="F154" s="709"/>
      <c r="G154" s="709"/>
      <c r="H154" s="710"/>
      <c r="I154" s="723" t="s">
        <v>379</v>
      </c>
      <c r="J154" s="724"/>
      <c r="K154" s="724"/>
      <c r="L154" s="724"/>
      <c r="M154" s="724"/>
      <c r="N154" s="724"/>
      <c r="O154" s="724"/>
      <c r="P154" s="724"/>
      <c r="Q154" s="725"/>
      <c r="R154" s="157" t="s">
        <v>68</v>
      </c>
      <c r="S154" s="429" t="s">
        <v>378</v>
      </c>
      <c r="T154" s="429"/>
      <c r="U154" s="429"/>
      <c r="V154" s="429"/>
      <c r="W154" s="429"/>
      <c r="X154" s="429"/>
      <c r="Y154" s="429"/>
      <c r="Z154" s="429"/>
      <c r="AA154" s="429"/>
      <c r="AB154" s="528"/>
      <c r="AC154" s="634"/>
      <c r="AD154" s="46"/>
      <c r="AF154" s="1" t="str">
        <f>R154</f>
        <v>□</v>
      </c>
      <c r="AG154" s="46"/>
      <c r="AH154" s="10"/>
      <c r="AI154" s="10"/>
      <c r="AL154" s="15"/>
      <c r="AM154" s="17" t="s">
        <v>63</v>
      </c>
      <c r="AN154" s="17" t="s">
        <v>64</v>
      </c>
      <c r="AO154" s="17" t="s">
        <v>65</v>
      </c>
      <c r="AP154" s="17" t="s">
        <v>85</v>
      </c>
      <c r="AQ154" s="17" t="s">
        <v>66</v>
      </c>
    </row>
    <row r="155" spans="2:44" ht="21.9" customHeight="1" x14ac:dyDescent="0.2">
      <c r="B155" s="729"/>
      <c r="C155" s="730"/>
      <c r="D155" s="718"/>
      <c r="E155" s="714"/>
      <c r="F155" s="709"/>
      <c r="G155" s="709"/>
      <c r="H155" s="710"/>
      <c r="I155" s="143"/>
      <c r="J155" s="126"/>
      <c r="K155" s="126"/>
      <c r="L155" s="126"/>
      <c r="M155" s="126"/>
      <c r="N155" s="126"/>
      <c r="O155" s="126"/>
      <c r="P155" s="126"/>
      <c r="Q155" s="137"/>
      <c r="R155" s="157" t="s">
        <v>68</v>
      </c>
      <c r="S155" s="492" t="s">
        <v>381</v>
      </c>
      <c r="T155" s="492"/>
      <c r="U155" s="492"/>
      <c r="V155" s="492"/>
      <c r="W155" s="492"/>
      <c r="X155" s="492"/>
      <c r="Y155" s="492"/>
      <c r="Z155" s="492"/>
      <c r="AA155" s="492"/>
      <c r="AB155" s="726"/>
      <c r="AC155" s="634"/>
      <c r="AD155" s="46"/>
      <c r="AF155" s="1" t="str">
        <f>R155</f>
        <v>□</v>
      </c>
      <c r="AG155" s="46"/>
      <c r="AH155" s="10"/>
      <c r="AI155" s="10"/>
      <c r="AL155" s="15" t="s">
        <v>97</v>
      </c>
      <c r="AM155" s="16" t="s">
        <v>98</v>
      </c>
      <c r="AN155" s="16" t="s">
        <v>99</v>
      </c>
      <c r="AO155" s="16" t="s">
        <v>100</v>
      </c>
      <c r="AP155" s="16" t="s">
        <v>323</v>
      </c>
      <c r="AQ155" s="16" t="s">
        <v>101</v>
      </c>
      <c r="AR155" s="16" t="s">
        <v>84</v>
      </c>
    </row>
    <row r="156" spans="2:44" ht="21.75" customHeight="1" x14ac:dyDescent="0.2">
      <c r="B156" s="729"/>
      <c r="C156" s="730"/>
      <c r="D156" s="718"/>
      <c r="E156" s="714"/>
      <c r="F156" s="709"/>
      <c r="G156" s="709"/>
      <c r="H156" s="710"/>
      <c r="I156" s="143"/>
      <c r="J156" s="126"/>
      <c r="K156" s="126"/>
      <c r="L156" s="126"/>
      <c r="M156" s="126"/>
      <c r="N156" s="126"/>
      <c r="O156" s="126"/>
      <c r="P156" s="126"/>
      <c r="Q156" s="137"/>
      <c r="R156" s="66"/>
      <c r="S156" s="66"/>
      <c r="T156" s="66"/>
      <c r="U156" s="66"/>
      <c r="V156" s="66"/>
      <c r="W156" s="66"/>
      <c r="X156" s="66"/>
      <c r="Y156" s="66"/>
      <c r="Z156" s="66"/>
      <c r="AA156" s="66"/>
      <c r="AB156" s="66"/>
      <c r="AC156" s="634"/>
      <c r="AD156" s="46"/>
      <c r="AE156" s="1" t="str">
        <f>I158</f>
        <v>□</v>
      </c>
      <c r="AF156" s="46"/>
      <c r="AG156" s="46"/>
      <c r="AL156" s="15"/>
      <c r="AM156" s="17" t="s">
        <v>63</v>
      </c>
      <c r="AN156" s="17" t="s">
        <v>64</v>
      </c>
      <c r="AO156" s="17" t="s">
        <v>64</v>
      </c>
      <c r="AP156" s="17" t="s">
        <v>64</v>
      </c>
      <c r="AQ156" s="17" t="s">
        <v>85</v>
      </c>
      <c r="AR156" s="17" t="s">
        <v>66</v>
      </c>
    </row>
    <row r="157" spans="2:44" ht="17.25" customHeight="1" x14ac:dyDescent="0.2">
      <c r="B157" s="729"/>
      <c r="C157" s="730"/>
      <c r="D157" s="718"/>
      <c r="E157" s="714"/>
      <c r="F157" s="709"/>
      <c r="G157" s="709"/>
      <c r="H157" s="710"/>
      <c r="K157" s="126"/>
      <c r="L157" s="126"/>
      <c r="M157" s="126"/>
      <c r="N157" s="126"/>
      <c r="O157" s="126"/>
      <c r="P157" s="126"/>
      <c r="Q157" s="137"/>
      <c r="R157" s="510" t="s">
        <v>96</v>
      </c>
      <c r="S157" s="511"/>
      <c r="T157" s="511"/>
      <c r="U157" s="511"/>
      <c r="V157" s="511"/>
      <c r="W157" s="511"/>
      <c r="X157" s="511"/>
      <c r="Y157" s="511"/>
      <c r="Z157" s="511"/>
      <c r="AA157" s="511"/>
      <c r="AB157" s="512"/>
      <c r="AC157" s="634"/>
      <c r="AD157" s="46"/>
      <c r="AE157" s="1" t="str">
        <f>I159</f>
        <v>□</v>
      </c>
      <c r="AF157" s="46"/>
      <c r="AG157" s="46"/>
      <c r="AH157" s="23" t="s">
        <v>219</v>
      </c>
      <c r="AJ157" s="17" t="str">
        <f>IF(Y158&gt;0,IF(Y158&lt;300,"③床1100",IF(Y158&lt;650,"②腰800",IF(Y158&gt;=800,"基準なし","①床から"))),"■未答")</f>
        <v>■未答</v>
      </c>
    </row>
    <row r="158" spans="2:44" ht="20.100000000000001" customHeight="1" x14ac:dyDescent="0.2">
      <c r="B158" s="729"/>
      <c r="C158" s="730"/>
      <c r="D158" s="718"/>
      <c r="E158" s="714"/>
      <c r="F158" s="709" t="s">
        <v>220</v>
      </c>
      <c r="G158" s="709"/>
      <c r="H158" s="710"/>
      <c r="I158" s="157" t="s">
        <v>68</v>
      </c>
      <c r="J158" s="429" t="s">
        <v>391</v>
      </c>
      <c r="K158" s="429"/>
      <c r="L158" s="429"/>
      <c r="M158" s="429"/>
      <c r="N158" s="429"/>
      <c r="O158" s="429"/>
      <c r="P158" s="429"/>
      <c r="Q158" s="528"/>
      <c r="R158" s="502" t="s">
        <v>218</v>
      </c>
      <c r="S158" s="429"/>
      <c r="T158" s="429"/>
      <c r="U158" s="429"/>
      <c r="V158" s="429"/>
      <c r="W158" s="429"/>
      <c r="X158" s="429"/>
      <c r="Y158" s="554"/>
      <c r="Z158" s="554"/>
      <c r="AA158" s="130" t="s">
        <v>103</v>
      </c>
      <c r="AB158" s="129"/>
      <c r="AC158" s="634"/>
      <c r="AD158" s="46"/>
      <c r="AE158" s="46"/>
      <c r="AF158" s="46"/>
      <c r="AG158" s="46"/>
      <c r="AH158" s="23" t="s">
        <v>222</v>
      </c>
      <c r="AJ158" s="17" t="str">
        <f>IF(Y159&gt;0,IF(Y158&lt;300,"◎不問",IF(Y158&lt;650,IF(Y159&lt;800,"◆未達","●適合"),IF(Y158&gt;=800,"基準なし","◎不問"))),"■未答")</f>
        <v>■未答</v>
      </c>
    </row>
    <row r="159" spans="2:44" ht="20.100000000000001" customHeight="1" x14ac:dyDescent="0.2">
      <c r="B159" s="729"/>
      <c r="C159" s="730"/>
      <c r="D159" s="718"/>
      <c r="E159" s="714"/>
      <c r="F159" s="709"/>
      <c r="G159" s="709"/>
      <c r="H159" s="710"/>
      <c r="I159" s="157" t="s">
        <v>68</v>
      </c>
      <c r="J159" s="429" t="s">
        <v>387</v>
      </c>
      <c r="K159" s="429"/>
      <c r="L159" s="429"/>
      <c r="M159" s="429"/>
      <c r="N159" s="429"/>
      <c r="O159" s="429"/>
      <c r="P159" s="429"/>
      <c r="Q159" s="528"/>
      <c r="R159" s="502" t="s">
        <v>221</v>
      </c>
      <c r="S159" s="429"/>
      <c r="T159" s="429"/>
      <c r="U159" s="429"/>
      <c r="V159" s="429"/>
      <c r="W159" s="429"/>
      <c r="X159" s="429"/>
      <c r="Y159" s="509"/>
      <c r="Z159" s="509"/>
      <c r="AA159" s="130" t="s">
        <v>103</v>
      </c>
      <c r="AB159" s="129"/>
      <c r="AC159" s="634"/>
      <c r="AD159" s="46"/>
      <c r="AE159" s="46"/>
      <c r="AF159" s="46"/>
      <c r="AG159" s="46"/>
      <c r="AH159" s="23" t="s">
        <v>360</v>
      </c>
      <c r="AJ159" s="17" t="str">
        <f>IF(Y158&gt;0,IF(Y158&gt;=300,IF(Y158&lt;650,"◎不問",IF(Y158&lt;800,IF(Y160&lt;800,"◆未達","●適合"),"基準なし")),IF(Y160&lt;1100,"◆未達","●適合")),"■未答")</f>
        <v>■未答</v>
      </c>
    </row>
    <row r="160" spans="2:44" ht="20.100000000000001" customHeight="1" x14ac:dyDescent="0.2">
      <c r="B160" s="729"/>
      <c r="C160" s="730"/>
      <c r="D160" s="718"/>
      <c r="E160" s="714"/>
      <c r="F160" s="709" t="s">
        <v>224</v>
      </c>
      <c r="G160" s="709"/>
      <c r="H160" s="710"/>
      <c r="I160" s="103"/>
      <c r="J160" s="126"/>
      <c r="K160" s="126"/>
      <c r="L160" s="126"/>
      <c r="M160" s="126"/>
      <c r="N160" s="126"/>
      <c r="O160" s="126"/>
      <c r="P160" s="126"/>
      <c r="Q160" s="137"/>
      <c r="R160" s="502" t="s">
        <v>223</v>
      </c>
      <c r="S160" s="429"/>
      <c r="T160" s="429"/>
      <c r="U160" s="429"/>
      <c r="V160" s="429"/>
      <c r="W160" s="429"/>
      <c r="X160" s="429"/>
      <c r="Y160" s="509"/>
      <c r="Z160" s="509"/>
      <c r="AA160" s="130" t="s">
        <v>103</v>
      </c>
      <c r="AB160" s="129"/>
      <c r="AC160" s="634"/>
      <c r="AD160" s="46"/>
      <c r="AE160" s="46"/>
      <c r="AF160" s="46"/>
      <c r="AG160" s="46"/>
      <c r="AH160" s="23" t="s">
        <v>359</v>
      </c>
      <c r="AJ160" s="17" t="str">
        <f>IF(Y158&gt;0,IF(Y158&gt;=300,IF(Y158&lt;650,"◎不問",IF(Y158&lt;800,IF(Y161&lt;1100,"◆未達","●適合"),"基準なし")),IF(Y161&lt;1100,"◆未達","●適合")),"■未答")</f>
        <v>■未答</v>
      </c>
    </row>
    <row r="161" spans="2:44" ht="18" customHeight="1" x14ac:dyDescent="0.2">
      <c r="B161" s="729"/>
      <c r="C161" s="730"/>
      <c r="D161" s="718"/>
      <c r="E161" s="722"/>
      <c r="F161" s="731"/>
      <c r="G161" s="731"/>
      <c r="H161" s="732"/>
      <c r="I161" s="183"/>
      <c r="J161" s="161"/>
      <c r="K161" s="161"/>
      <c r="L161" s="161"/>
      <c r="M161" s="161"/>
      <c r="N161" s="161"/>
      <c r="O161" s="161"/>
      <c r="P161" s="161"/>
      <c r="Q161" s="118"/>
      <c r="R161" s="463" t="s">
        <v>225</v>
      </c>
      <c r="S161" s="464"/>
      <c r="T161" s="464"/>
      <c r="U161" s="464"/>
      <c r="V161" s="464"/>
      <c r="W161" s="464"/>
      <c r="X161" s="464"/>
      <c r="Y161" s="560"/>
      <c r="Z161" s="560"/>
      <c r="AA161" s="69" t="s">
        <v>103</v>
      </c>
      <c r="AB161" s="105"/>
      <c r="AC161" s="634"/>
      <c r="AD161" s="46"/>
      <c r="AE161" s="46"/>
      <c r="AF161" s="46"/>
      <c r="AG161" s="46"/>
    </row>
    <row r="162" spans="2:44" ht="21.75" customHeight="1" x14ac:dyDescent="0.2">
      <c r="B162" s="729" t="s">
        <v>504</v>
      </c>
      <c r="C162" s="730"/>
      <c r="D162" s="718"/>
      <c r="E162" s="746" t="s">
        <v>505</v>
      </c>
      <c r="F162" s="566" t="s">
        <v>226</v>
      </c>
      <c r="G162" s="566"/>
      <c r="H162" s="567"/>
      <c r="I162" s="157" t="s">
        <v>68</v>
      </c>
      <c r="J162" s="526" t="s">
        <v>415</v>
      </c>
      <c r="K162" s="526"/>
      <c r="L162" s="526"/>
      <c r="M162" s="526"/>
      <c r="N162" s="526"/>
      <c r="O162" s="526"/>
      <c r="P162" s="526"/>
      <c r="Q162" s="527"/>
      <c r="R162" s="157" t="s">
        <v>68</v>
      </c>
      <c r="S162" s="526" t="s">
        <v>311</v>
      </c>
      <c r="T162" s="526"/>
      <c r="U162" s="526"/>
      <c r="V162" s="526"/>
      <c r="W162" s="526"/>
      <c r="X162" s="526"/>
      <c r="Y162" s="526"/>
      <c r="Z162" s="526"/>
      <c r="AA162" s="526"/>
      <c r="AB162" s="527"/>
      <c r="AC162" s="634"/>
      <c r="AE162" s="1" t="str">
        <f>I162</f>
        <v>□</v>
      </c>
      <c r="AF162" s="1" t="str">
        <f>R162</f>
        <v>□</v>
      </c>
      <c r="AH162" s="17" t="str">
        <f>IF(AE162&amp;AE166&amp;AE167="■□□","◎無し",IF(AE162&amp;AE166&amp;AE167="□■□","●適合",IF(AE162&amp;AE166&amp;AE167="□□■","◆未達",IF(AE162&amp;AE166&amp;AE167="□□□","■未答","▼矛盾"))))</f>
        <v>■未答</v>
      </c>
      <c r="AI162" s="10"/>
      <c r="AJ162" s="16" t="str">
        <f>IF(AF162&amp;AF163&amp;AF164="■□□","◎無し",IF(AF162&amp;AF163&amp;AF164="□■□","●適合",IF(AF162&amp;AF163&amp;AF164="□□■","●適合",IF(AF162&amp;AF163&amp;AF164="□■■","●適合",IF(AF162&amp;AF163&amp;AF164="□□□","■未答","▼矛盾")))))</f>
        <v>■未答</v>
      </c>
      <c r="AL162" s="15" t="s">
        <v>97</v>
      </c>
      <c r="AM162" s="16" t="s">
        <v>98</v>
      </c>
      <c r="AN162" s="16" t="s">
        <v>99</v>
      </c>
      <c r="AO162" s="16" t="s">
        <v>100</v>
      </c>
      <c r="AP162" s="16" t="s">
        <v>101</v>
      </c>
      <c r="AQ162" s="16" t="s">
        <v>84</v>
      </c>
    </row>
    <row r="163" spans="2:44" ht="21.75" customHeight="1" x14ac:dyDescent="0.2">
      <c r="B163" s="729"/>
      <c r="C163" s="730"/>
      <c r="D163" s="718"/>
      <c r="E163" s="747"/>
      <c r="F163" s="521"/>
      <c r="G163" s="521"/>
      <c r="H163" s="522"/>
      <c r="I163" s="723" t="s">
        <v>361</v>
      </c>
      <c r="J163" s="724"/>
      <c r="K163" s="724"/>
      <c r="L163" s="724"/>
      <c r="M163" s="724"/>
      <c r="N163" s="724"/>
      <c r="O163" s="724"/>
      <c r="P163" s="724"/>
      <c r="Q163" s="725"/>
      <c r="R163" s="157" t="s">
        <v>68</v>
      </c>
      <c r="S163" s="429" t="s">
        <v>310</v>
      </c>
      <c r="T163" s="429"/>
      <c r="U163" s="429"/>
      <c r="V163" s="429"/>
      <c r="W163" s="429"/>
      <c r="X163" s="429"/>
      <c r="Y163" s="429"/>
      <c r="Z163" s="429"/>
      <c r="AA163" s="429"/>
      <c r="AB163" s="528"/>
      <c r="AC163" s="634"/>
      <c r="AF163" s="1" t="str">
        <f>R163</f>
        <v>□</v>
      </c>
      <c r="AH163" s="10"/>
      <c r="AI163" s="10"/>
      <c r="AL163" s="15"/>
      <c r="AM163" s="17" t="s">
        <v>63</v>
      </c>
      <c r="AN163" s="17" t="s">
        <v>64</v>
      </c>
      <c r="AO163" s="17" t="s">
        <v>65</v>
      </c>
      <c r="AP163" s="17" t="s">
        <v>85</v>
      </c>
      <c r="AQ163" s="17" t="s">
        <v>66</v>
      </c>
    </row>
    <row r="164" spans="2:44" ht="21.75" customHeight="1" x14ac:dyDescent="0.2">
      <c r="B164" s="729"/>
      <c r="C164" s="730"/>
      <c r="D164" s="718"/>
      <c r="E164" s="747"/>
      <c r="F164" s="521"/>
      <c r="G164" s="521"/>
      <c r="H164" s="522"/>
      <c r="I164" s="143"/>
      <c r="J164" s="126"/>
      <c r="K164" s="126"/>
      <c r="L164" s="126"/>
      <c r="M164" s="126"/>
      <c r="N164" s="126"/>
      <c r="O164" s="126"/>
      <c r="P164" s="126"/>
      <c r="Q164" s="137"/>
      <c r="R164" s="157" t="s">
        <v>68</v>
      </c>
      <c r="S164" s="429" t="s">
        <v>377</v>
      </c>
      <c r="T164" s="429"/>
      <c r="U164" s="429"/>
      <c r="V164" s="429"/>
      <c r="W164" s="429"/>
      <c r="X164" s="429"/>
      <c r="Y164" s="429"/>
      <c r="Z164" s="429"/>
      <c r="AA164" s="429"/>
      <c r="AB164" s="528"/>
      <c r="AC164" s="634"/>
      <c r="AF164" s="1" t="str">
        <f>R164</f>
        <v>□</v>
      </c>
      <c r="AH164" s="10"/>
      <c r="AI164" s="10"/>
      <c r="AL164" s="15" t="s">
        <v>97</v>
      </c>
      <c r="AM164" s="16" t="s">
        <v>98</v>
      </c>
      <c r="AN164" s="16" t="s">
        <v>99</v>
      </c>
      <c r="AO164" s="16" t="s">
        <v>100</v>
      </c>
      <c r="AP164" s="16" t="s">
        <v>323</v>
      </c>
      <c r="AQ164" s="16" t="s">
        <v>101</v>
      </c>
      <c r="AR164" s="16" t="s">
        <v>84</v>
      </c>
    </row>
    <row r="165" spans="2:44" ht="21.75" customHeight="1" x14ac:dyDescent="0.2">
      <c r="B165" s="729"/>
      <c r="C165" s="730"/>
      <c r="D165" s="718"/>
      <c r="E165" s="747"/>
      <c r="F165" s="521"/>
      <c r="G165" s="521"/>
      <c r="H165" s="522"/>
      <c r="I165" s="143"/>
      <c r="J165" s="126"/>
      <c r="K165" s="126"/>
      <c r="L165" s="126"/>
      <c r="M165" s="126"/>
      <c r="N165" s="126"/>
      <c r="O165" s="126"/>
      <c r="P165" s="126"/>
      <c r="Q165" s="137"/>
      <c r="R165" s="157" t="s">
        <v>68</v>
      </c>
      <c r="S165" s="492" t="s">
        <v>382</v>
      </c>
      <c r="T165" s="492"/>
      <c r="U165" s="492"/>
      <c r="V165" s="492"/>
      <c r="W165" s="492"/>
      <c r="X165" s="492"/>
      <c r="Y165" s="492"/>
      <c r="Z165" s="492"/>
      <c r="AA165" s="492"/>
      <c r="AB165" s="726"/>
      <c r="AC165" s="634"/>
      <c r="AH165" s="10"/>
      <c r="AI165" s="10"/>
      <c r="AL165" s="15"/>
      <c r="AM165" s="16"/>
      <c r="AN165" s="16"/>
      <c r="AO165" s="16"/>
      <c r="AP165" s="16"/>
      <c r="AQ165" s="16"/>
      <c r="AR165" s="16"/>
    </row>
    <row r="166" spans="2:44" ht="18" customHeight="1" x14ac:dyDescent="0.15">
      <c r="B166" s="729"/>
      <c r="C166" s="730"/>
      <c r="D166" s="718"/>
      <c r="E166" s="747"/>
      <c r="F166" s="521"/>
      <c r="G166" s="521"/>
      <c r="H166" s="522"/>
      <c r="I166" s="143"/>
      <c r="J166" s="126"/>
      <c r="K166" s="126"/>
      <c r="L166" s="126"/>
      <c r="M166" s="126"/>
      <c r="N166" s="126"/>
      <c r="O166" s="126"/>
      <c r="P166" s="126"/>
      <c r="Q166" s="137"/>
      <c r="R166" s="733" t="s">
        <v>96</v>
      </c>
      <c r="S166" s="734"/>
      <c r="T166" s="734"/>
      <c r="U166" s="734"/>
      <c r="V166" s="734"/>
      <c r="W166" s="734"/>
      <c r="X166" s="734"/>
      <c r="Y166" s="734"/>
      <c r="Z166" s="734"/>
      <c r="AA166" s="734"/>
      <c r="AB166" s="735"/>
      <c r="AC166" s="634"/>
      <c r="AE166" s="1" t="str">
        <f>I167</f>
        <v>□</v>
      </c>
      <c r="AL166" s="15"/>
      <c r="AM166" s="17" t="s">
        <v>63</v>
      </c>
      <c r="AN166" s="17" t="s">
        <v>64</v>
      </c>
      <c r="AO166" s="17" t="s">
        <v>64</v>
      </c>
      <c r="AP166" s="17" t="s">
        <v>64</v>
      </c>
      <c r="AQ166" s="17" t="s">
        <v>85</v>
      </c>
      <c r="AR166" s="17" t="s">
        <v>66</v>
      </c>
    </row>
    <row r="167" spans="2:44" ht="24" customHeight="1" x14ac:dyDescent="0.2">
      <c r="B167" s="729"/>
      <c r="C167" s="730"/>
      <c r="D167" s="718"/>
      <c r="E167" s="747"/>
      <c r="F167" s="521"/>
      <c r="G167" s="521"/>
      <c r="H167" s="522"/>
      <c r="I167" s="157" t="s">
        <v>68</v>
      </c>
      <c r="J167" s="429" t="s">
        <v>391</v>
      </c>
      <c r="K167" s="429"/>
      <c r="L167" s="429"/>
      <c r="M167" s="429"/>
      <c r="N167" s="429"/>
      <c r="O167" s="429"/>
      <c r="P167" s="429"/>
      <c r="Q167" s="528"/>
      <c r="R167" s="515" t="s">
        <v>208</v>
      </c>
      <c r="S167" s="516"/>
      <c r="T167" s="516"/>
      <c r="U167" s="516"/>
      <c r="V167" s="516"/>
      <c r="W167" s="516"/>
      <c r="X167" s="516"/>
      <c r="Y167" s="554"/>
      <c r="Z167" s="554"/>
      <c r="AA167" s="130" t="s">
        <v>103</v>
      </c>
      <c r="AB167" s="129"/>
      <c r="AC167" s="634"/>
      <c r="AE167" s="1" t="str">
        <f>I168</f>
        <v>□</v>
      </c>
      <c r="AH167" s="23" t="s">
        <v>227</v>
      </c>
      <c r="AJ167" s="17" t="str">
        <f>IF(Y167&gt;0,IF(Y167&lt;650,"②擁800",IF(Y167&gt;800,"基準なし","①床踏800")),"■未答")</f>
        <v>■未答</v>
      </c>
    </row>
    <row r="168" spans="2:44" ht="24" customHeight="1" x14ac:dyDescent="0.2">
      <c r="B168" s="729"/>
      <c r="C168" s="730"/>
      <c r="D168" s="718"/>
      <c r="E168" s="747"/>
      <c r="F168" s="434" t="s">
        <v>41</v>
      </c>
      <c r="G168" s="656"/>
      <c r="H168" s="657"/>
      <c r="I168" s="157" t="s">
        <v>68</v>
      </c>
      <c r="J168" s="429" t="s">
        <v>387</v>
      </c>
      <c r="K168" s="429"/>
      <c r="L168" s="429"/>
      <c r="M168" s="429"/>
      <c r="N168" s="429"/>
      <c r="O168" s="429"/>
      <c r="P168" s="429"/>
      <c r="Q168" s="528"/>
      <c r="R168" s="515" t="s">
        <v>210</v>
      </c>
      <c r="S168" s="516"/>
      <c r="T168" s="516"/>
      <c r="U168" s="516"/>
      <c r="V168" s="516"/>
      <c r="W168" s="516"/>
      <c r="X168" s="516"/>
      <c r="Y168" s="554"/>
      <c r="Z168" s="554"/>
      <c r="AA168" s="130" t="s">
        <v>103</v>
      </c>
      <c r="AB168" s="129"/>
      <c r="AC168" s="634"/>
      <c r="AH168" s="23" t="s">
        <v>228</v>
      </c>
      <c r="AJ168" s="17" t="str">
        <f>IF(Y168&gt;0,IF(Y168&lt;800,"◆未達","●適合"),"■未答")</f>
        <v>■未答</v>
      </c>
    </row>
    <row r="169" spans="2:44" ht="24" customHeight="1" x14ac:dyDescent="0.2">
      <c r="B169" s="729"/>
      <c r="C169" s="730"/>
      <c r="D169" s="718"/>
      <c r="E169" s="748"/>
      <c r="F169" s="749"/>
      <c r="G169" s="750"/>
      <c r="H169" s="751"/>
      <c r="K169" s="161"/>
      <c r="L169" s="161"/>
      <c r="M169" s="161"/>
      <c r="N169" s="161"/>
      <c r="O169" s="161"/>
      <c r="P169" s="161"/>
      <c r="Q169" s="118"/>
      <c r="R169" s="463" t="s">
        <v>212</v>
      </c>
      <c r="S169" s="464"/>
      <c r="T169" s="464"/>
      <c r="U169" s="464"/>
      <c r="V169" s="464"/>
      <c r="W169" s="464"/>
      <c r="X169" s="464"/>
      <c r="Y169" s="554"/>
      <c r="Z169" s="554"/>
      <c r="AA169" s="130" t="s">
        <v>103</v>
      </c>
      <c r="AB169" s="105"/>
      <c r="AC169" s="634"/>
      <c r="AH169" s="23" t="s">
        <v>213</v>
      </c>
      <c r="AJ169" s="17" t="str">
        <f>IF(Y169&gt;0,IF(Y169&lt;800,"◆未達","●適合"),"■未答")</f>
        <v>■未答</v>
      </c>
    </row>
    <row r="170" spans="2:44" ht="24" customHeight="1" x14ac:dyDescent="0.2">
      <c r="B170" s="729"/>
      <c r="C170" s="730"/>
      <c r="D170" s="685" t="s">
        <v>410</v>
      </c>
      <c r="E170" s="686"/>
      <c r="F170" s="686"/>
      <c r="G170" s="686"/>
      <c r="H170" s="687"/>
      <c r="I170" s="87" t="s">
        <v>68</v>
      </c>
      <c r="J170" s="526" t="s">
        <v>386</v>
      </c>
      <c r="K170" s="526"/>
      <c r="L170" s="526"/>
      <c r="M170" s="526"/>
      <c r="N170" s="526"/>
      <c r="O170" s="526"/>
      <c r="P170" s="526"/>
      <c r="Q170" s="527"/>
      <c r="R170" s="106" t="s">
        <v>68</v>
      </c>
      <c r="S170" s="526" t="s">
        <v>392</v>
      </c>
      <c r="T170" s="526"/>
      <c r="U170" s="526"/>
      <c r="V170" s="526"/>
      <c r="W170" s="526"/>
      <c r="X170" s="526"/>
      <c r="Y170" s="526"/>
      <c r="Z170" s="526"/>
      <c r="AA170" s="526"/>
      <c r="AB170" s="527"/>
      <c r="AC170" s="635"/>
      <c r="AE170" s="1" t="str">
        <f t="shared" ref="AE170:AE176" si="1">+I170</f>
        <v>□</v>
      </c>
      <c r="AH170" s="17" t="str">
        <f>IF(AE170&amp;AE171&amp;AE172="■□□","◎無し",IF(AE170&amp;AE171&amp;AE172="□■□","●適合",IF(AE170&amp;AE171&amp;AE172="□□■","◆未達",IF(AE170&amp;AE171&amp;AE172="□□□","■未答","▼矛盾"))))</f>
        <v>■未答</v>
      </c>
      <c r="AI170" s="10"/>
      <c r="AJ170" s="1" t="str">
        <f>IF(W172&gt;110,"&gt;110","")</f>
        <v/>
      </c>
      <c r="AL170" s="15" t="s">
        <v>97</v>
      </c>
      <c r="AM170" s="16" t="s">
        <v>98</v>
      </c>
      <c r="AN170" s="16" t="s">
        <v>99</v>
      </c>
      <c r="AO170" s="16" t="s">
        <v>100</v>
      </c>
      <c r="AP170" s="16" t="s">
        <v>101</v>
      </c>
      <c r="AQ170" s="16" t="s">
        <v>84</v>
      </c>
    </row>
    <row r="171" spans="2:44" ht="29.25" customHeight="1" x14ac:dyDescent="0.2">
      <c r="B171" s="729"/>
      <c r="C171" s="730"/>
      <c r="D171" s="601"/>
      <c r="E171" s="602"/>
      <c r="F171" s="602"/>
      <c r="G171" s="602"/>
      <c r="H171" s="603"/>
      <c r="I171" s="157" t="s">
        <v>68</v>
      </c>
      <c r="J171" s="429" t="s">
        <v>391</v>
      </c>
      <c r="K171" s="429"/>
      <c r="L171" s="429"/>
      <c r="M171" s="429"/>
      <c r="N171" s="429"/>
      <c r="O171" s="429"/>
      <c r="P171" s="429"/>
      <c r="Q171" s="528"/>
      <c r="R171" s="66"/>
      <c r="S171" s="66"/>
      <c r="T171" s="66"/>
      <c r="U171" s="66"/>
      <c r="V171" s="107"/>
      <c r="W171" s="107"/>
      <c r="X171" s="107"/>
      <c r="Y171" s="107"/>
      <c r="Z171" s="107"/>
      <c r="AA171" s="107"/>
      <c r="AB171" s="107"/>
      <c r="AC171" s="626"/>
      <c r="AE171" s="1" t="str">
        <f t="shared" si="1"/>
        <v>□</v>
      </c>
      <c r="AH171" s="23" t="s">
        <v>230</v>
      </c>
      <c r="AJ171" s="17" t="str">
        <f>IF(Y172&gt;0,IF(Y172&gt;110,"◆未達","●適合"),"■未答")</f>
        <v>■未答</v>
      </c>
      <c r="AL171" s="15"/>
      <c r="AM171" s="17" t="s">
        <v>63</v>
      </c>
      <c r="AN171" s="17" t="s">
        <v>64</v>
      </c>
      <c r="AO171" s="17" t="s">
        <v>65</v>
      </c>
      <c r="AP171" s="17" t="s">
        <v>85</v>
      </c>
      <c r="AQ171" s="17" t="s">
        <v>66</v>
      </c>
    </row>
    <row r="172" spans="2:44" ht="24" customHeight="1" thickBot="1" x14ac:dyDescent="0.25">
      <c r="B172" s="744"/>
      <c r="C172" s="745"/>
      <c r="D172" s="688"/>
      <c r="E172" s="689"/>
      <c r="F172" s="689"/>
      <c r="G172" s="689"/>
      <c r="H172" s="690"/>
      <c r="I172" s="88" t="s">
        <v>68</v>
      </c>
      <c r="J172" s="572" t="s">
        <v>387</v>
      </c>
      <c r="K172" s="572"/>
      <c r="L172" s="572"/>
      <c r="M172" s="572"/>
      <c r="N172" s="572"/>
      <c r="O172" s="572"/>
      <c r="P172" s="572"/>
      <c r="Q172" s="573"/>
      <c r="R172" s="515" t="s">
        <v>229</v>
      </c>
      <c r="S172" s="516"/>
      <c r="T172" s="516"/>
      <c r="U172" s="516"/>
      <c r="V172" s="516"/>
      <c r="W172" s="516"/>
      <c r="X172" s="516"/>
      <c r="Y172" s="554"/>
      <c r="Z172" s="554"/>
      <c r="AA172" s="130" t="s">
        <v>103</v>
      </c>
      <c r="AB172" s="81"/>
      <c r="AC172" s="674"/>
      <c r="AE172" s="1" t="str">
        <f t="shared" si="1"/>
        <v>□</v>
      </c>
    </row>
    <row r="173" spans="2:44" ht="15.9" customHeight="1" x14ac:dyDescent="0.2">
      <c r="B173" s="738" t="s">
        <v>231</v>
      </c>
      <c r="C173" s="739"/>
      <c r="D173" s="598" t="s">
        <v>506</v>
      </c>
      <c r="E173" s="599"/>
      <c r="F173" s="599"/>
      <c r="G173" s="599"/>
      <c r="H173" s="600"/>
      <c r="I173" s="159" t="s">
        <v>68</v>
      </c>
      <c r="J173" s="453" t="s">
        <v>312</v>
      </c>
      <c r="K173" s="453"/>
      <c r="L173" s="453"/>
      <c r="M173" s="453"/>
      <c r="N173" s="453"/>
      <c r="O173" s="453"/>
      <c r="P173" s="453"/>
      <c r="Q173" s="681"/>
      <c r="R173" s="108"/>
      <c r="S173" s="145"/>
      <c r="T173" s="145"/>
      <c r="U173" s="145"/>
      <c r="V173" s="145"/>
      <c r="W173" s="145"/>
      <c r="X173" s="145"/>
      <c r="Y173" s="145"/>
      <c r="Z173" s="145"/>
      <c r="AA173" s="145"/>
      <c r="AB173" s="145"/>
      <c r="AC173" s="693"/>
      <c r="AE173" s="1" t="str">
        <f t="shared" si="1"/>
        <v>□</v>
      </c>
      <c r="AH173" s="17" t="str">
        <f>IF(AE173&amp;AE174&amp;AE175="■□□","◎無し",IF(AE173&amp;AE174&amp;AE175="□■□","●適合",IF(AE173&amp;AE174&amp;AE175="□□■","◆未達",IF(AE173&amp;AE174&amp;AE175="□□□","■未答","▼矛盾"))))</f>
        <v>■未答</v>
      </c>
      <c r="AI173" s="10"/>
      <c r="AL173" s="15" t="s">
        <v>97</v>
      </c>
      <c r="AM173" s="16" t="s">
        <v>98</v>
      </c>
      <c r="AN173" s="16" t="s">
        <v>99</v>
      </c>
      <c r="AO173" s="16" t="s">
        <v>100</v>
      </c>
      <c r="AP173" s="16" t="s">
        <v>101</v>
      </c>
      <c r="AQ173" s="16" t="s">
        <v>84</v>
      </c>
    </row>
    <row r="174" spans="2:44" ht="15.9" customHeight="1" x14ac:dyDescent="0.2">
      <c r="B174" s="740"/>
      <c r="C174" s="741"/>
      <c r="D174" s="601"/>
      <c r="E174" s="602"/>
      <c r="F174" s="602"/>
      <c r="G174" s="602"/>
      <c r="H174" s="603"/>
      <c r="I174" s="157" t="s">
        <v>68</v>
      </c>
      <c r="J174" s="429" t="s">
        <v>339</v>
      </c>
      <c r="K174" s="429"/>
      <c r="L174" s="429"/>
      <c r="M174" s="429"/>
      <c r="N174" s="429"/>
      <c r="O174" s="429"/>
      <c r="P174" s="429"/>
      <c r="Q174" s="528"/>
      <c r="R174" s="131"/>
      <c r="S174" s="130"/>
      <c r="T174" s="130"/>
      <c r="U174" s="130"/>
      <c r="V174" s="130"/>
      <c r="W174" s="130"/>
      <c r="X174" s="130"/>
      <c r="Y174" s="130"/>
      <c r="Z174" s="130"/>
      <c r="AA174" s="130"/>
      <c r="AB174" s="130"/>
      <c r="AC174" s="626"/>
      <c r="AE174" s="1" t="str">
        <f t="shared" si="1"/>
        <v>□</v>
      </c>
      <c r="AL174" s="15"/>
      <c r="AM174" s="17" t="s">
        <v>63</v>
      </c>
      <c r="AN174" s="17" t="s">
        <v>64</v>
      </c>
      <c r="AO174" s="17" t="s">
        <v>65</v>
      </c>
      <c r="AP174" s="17" t="s">
        <v>85</v>
      </c>
      <c r="AQ174" s="17" t="s">
        <v>66</v>
      </c>
    </row>
    <row r="175" spans="2:44" ht="15.9" customHeight="1" thickBot="1" x14ac:dyDescent="0.25">
      <c r="B175" s="742"/>
      <c r="C175" s="743"/>
      <c r="D175" s="688"/>
      <c r="E175" s="689"/>
      <c r="F175" s="689"/>
      <c r="G175" s="689"/>
      <c r="H175" s="690"/>
      <c r="I175" s="88" t="s">
        <v>68</v>
      </c>
      <c r="J175" s="572" t="s">
        <v>232</v>
      </c>
      <c r="K175" s="572"/>
      <c r="L175" s="572"/>
      <c r="M175" s="572"/>
      <c r="N175" s="572"/>
      <c r="O175" s="572"/>
      <c r="P175" s="572"/>
      <c r="Q175" s="573"/>
      <c r="R175" s="109"/>
      <c r="S175" s="81"/>
      <c r="T175" s="81"/>
      <c r="U175" s="81"/>
      <c r="V175" s="81"/>
      <c r="W175" s="81"/>
      <c r="X175" s="81"/>
      <c r="Y175" s="81"/>
      <c r="Z175" s="81"/>
      <c r="AA175" s="81"/>
      <c r="AB175" s="81"/>
      <c r="AC175" s="674"/>
      <c r="AE175" s="1" t="str">
        <f t="shared" si="1"/>
        <v>□</v>
      </c>
    </row>
    <row r="176" spans="2:44" ht="21.9" customHeight="1" x14ac:dyDescent="0.2">
      <c r="B176" s="738" t="s">
        <v>507</v>
      </c>
      <c r="C176" s="739"/>
      <c r="D176" s="598" t="s">
        <v>233</v>
      </c>
      <c r="E176" s="599"/>
      <c r="F176" s="599"/>
      <c r="G176" s="599"/>
      <c r="H176" s="600"/>
      <c r="I176" s="110" t="s">
        <v>68</v>
      </c>
      <c r="J176" s="453" t="s">
        <v>318</v>
      </c>
      <c r="K176" s="453"/>
      <c r="L176" s="111"/>
      <c r="M176" s="453"/>
      <c r="N176" s="453"/>
      <c r="O176" s="453"/>
      <c r="P176" s="144"/>
      <c r="Q176" s="150"/>
      <c r="R176" s="112" t="s">
        <v>68</v>
      </c>
      <c r="S176" s="454" t="s">
        <v>236</v>
      </c>
      <c r="T176" s="454"/>
      <c r="U176" s="454"/>
      <c r="V176" s="454"/>
      <c r="W176" s="454"/>
      <c r="X176" s="454"/>
      <c r="Y176" s="454"/>
      <c r="Z176" s="454"/>
      <c r="AA176" s="454"/>
      <c r="AB176" s="754"/>
      <c r="AC176" s="693"/>
      <c r="AE176" s="1" t="str">
        <f t="shared" si="1"/>
        <v>□</v>
      </c>
      <c r="AH176" s="17" t="str">
        <f>IF(AE176&amp;AE177="■□","●適合",IF(AE176&amp;AE177="□■","◆未達",IF(AE176&amp;AE177="□□","■未答","▼矛盾")))</f>
        <v>■未答</v>
      </c>
      <c r="AI176" s="10"/>
      <c r="AL176" s="15" t="s">
        <v>80</v>
      </c>
      <c r="AM176" s="16" t="s">
        <v>81</v>
      </c>
      <c r="AN176" s="16" t="s">
        <v>82</v>
      </c>
      <c r="AO176" s="16" t="s">
        <v>83</v>
      </c>
      <c r="AP176" s="16" t="s">
        <v>84</v>
      </c>
    </row>
    <row r="177" spans="2:43" ht="21.9" customHeight="1" x14ac:dyDescent="0.2">
      <c r="B177" s="740"/>
      <c r="C177" s="741"/>
      <c r="D177" s="601"/>
      <c r="E177" s="602"/>
      <c r="F177" s="602"/>
      <c r="G177" s="602"/>
      <c r="H177" s="603"/>
      <c r="I177" s="113" t="s">
        <v>68</v>
      </c>
      <c r="J177" s="141" t="s">
        <v>313</v>
      </c>
      <c r="K177" s="141"/>
      <c r="L177" s="141"/>
      <c r="M177" s="141"/>
      <c r="N177" s="141"/>
      <c r="O177" s="141"/>
      <c r="P177" s="126"/>
      <c r="Q177" s="137"/>
      <c r="R177" s="131"/>
      <c r="S177" s="130"/>
      <c r="T177" s="130"/>
      <c r="U177" s="130"/>
      <c r="V177" s="130"/>
      <c r="W177" s="130"/>
      <c r="X177" s="130"/>
      <c r="Y177" s="130"/>
      <c r="Z177" s="130"/>
      <c r="AA177" s="130"/>
      <c r="AB177" s="149"/>
      <c r="AC177" s="626"/>
      <c r="AE177" s="1" t="str">
        <f>+I177</f>
        <v>□</v>
      </c>
      <c r="AM177" s="17" t="s">
        <v>64</v>
      </c>
      <c r="AN177" s="17" t="s">
        <v>65</v>
      </c>
      <c r="AO177" s="17" t="s">
        <v>85</v>
      </c>
      <c r="AP177" s="17" t="s">
        <v>66</v>
      </c>
    </row>
    <row r="178" spans="2:43" ht="17.100000000000001" customHeight="1" x14ac:dyDescent="0.2">
      <c r="B178" s="740"/>
      <c r="C178" s="741"/>
      <c r="D178" s="342"/>
      <c r="E178" s="615" t="s">
        <v>237</v>
      </c>
      <c r="F178" s="616"/>
      <c r="G178" s="616"/>
      <c r="H178" s="616"/>
      <c r="I178" s="114"/>
      <c r="O178" s="126"/>
      <c r="P178" s="146"/>
      <c r="Q178" s="147"/>
      <c r="R178" s="498" t="s">
        <v>238</v>
      </c>
      <c r="S178" s="620"/>
      <c r="T178" s="620"/>
      <c r="U178" s="620"/>
      <c r="V178" s="620"/>
      <c r="W178" s="620"/>
      <c r="X178" s="620"/>
      <c r="Y178" s="620"/>
      <c r="Z178" s="620"/>
      <c r="AA178" s="620"/>
      <c r="AB178" s="621"/>
      <c r="AC178" s="630"/>
      <c r="AE178" s="1" t="str">
        <f>+I180</f>
        <v>□</v>
      </c>
      <c r="AH178" s="17" t="str">
        <f>IF(AE178&amp;AE179="■□","●適合",IF(AE178&amp;AE179="□■","◆未達",IF(AE178&amp;AE179="□□","■未答","▼矛盾")))</f>
        <v>■未答</v>
      </c>
      <c r="AI178" s="10"/>
      <c r="AL178" s="15" t="s">
        <v>80</v>
      </c>
      <c r="AM178" s="16" t="s">
        <v>81</v>
      </c>
      <c r="AN178" s="16" t="s">
        <v>82</v>
      </c>
      <c r="AO178" s="16" t="s">
        <v>83</v>
      </c>
      <c r="AP178" s="16" t="s">
        <v>84</v>
      </c>
    </row>
    <row r="179" spans="2:43" ht="17.100000000000001" customHeight="1" x14ac:dyDescent="0.2">
      <c r="B179" s="752"/>
      <c r="C179" s="697"/>
      <c r="D179" s="342"/>
      <c r="E179" s="612"/>
      <c r="F179" s="602"/>
      <c r="G179" s="602"/>
      <c r="H179" s="603"/>
      <c r="K179" s="126"/>
      <c r="L179" s="126"/>
      <c r="M179" s="126"/>
      <c r="N179" s="126"/>
      <c r="O179" s="126"/>
      <c r="P179" s="126"/>
      <c r="Q179" s="137"/>
      <c r="R179" s="66"/>
      <c r="S179" s="66"/>
      <c r="T179" s="66"/>
      <c r="U179" s="66"/>
      <c r="V179" s="66"/>
      <c r="W179" s="66"/>
      <c r="X179" s="66"/>
      <c r="Y179" s="66"/>
      <c r="Z179" s="66"/>
      <c r="AA179" s="66"/>
      <c r="AB179" s="130"/>
      <c r="AC179" s="626"/>
      <c r="AE179" s="1" t="str">
        <f>+I181</f>
        <v>□</v>
      </c>
      <c r="AH179" s="23" t="s">
        <v>240</v>
      </c>
      <c r="AJ179" s="17" t="str">
        <f>IF(X180&gt;0,IF(X180&lt;1300,"◆未達","●適合"),"■未答")</f>
        <v>■未答</v>
      </c>
      <c r="AM179" s="17" t="s">
        <v>64</v>
      </c>
      <c r="AN179" s="17" t="s">
        <v>65</v>
      </c>
      <c r="AO179" s="17" t="s">
        <v>85</v>
      </c>
      <c r="AP179" s="17" t="s">
        <v>66</v>
      </c>
    </row>
    <row r="180" spans="2:43" ht="17.100000000000001" customHeight="1" x14ac:dyDescent="0.2">
      <c r="B180" s="752"/>
      <c r="C180" s="697"/>
      <c r="D180" s="342"/>
      <c r="E180" s="612"/>
      <c r="F180" s="602"/>
      <c r="G180" s="602"/>
      <c r="H180" s="603"/>
      <c r="I180" s="80" t="s">
        <v>68</v>
      </c>
      <c r="J180" s="429" t="s">
        <v>395</v>
      </c>
      <c r="K180" s="429"/>
      <c r="L180" s="429"/>
      <c r="M180" s="429"/>
      <c r="N180" s="429"/>
      <c r="O180" s="429"/>
      <c r="P180" s="429"/>
      <c r="Q180" s="528"/>
      <c r="R180" s="515" t="s">
        <v>239</v>
      </c>
      <c r="S180" s="516"/>
      <c r="T180" s="516"/>
      <c r="U180" s="516"/>
      <c r="V180" s="516"/>
      <c r="W180" s="516"/>
      <c r="X180" s="554"/>
      <c r="Y180" s="554"/>
      <c r="Z180" s="554"/>
      <c r="AA180" s="130" t="s">
        <v>103</v>
      </c>
      <c r="AB180" s="130"/>
      <c r="AC180" s="626"/>
    </row>
    <row r="181" spans="2:43" ht="20.100000000000001" customHeight="1" x14ac:dyDescent="0.2">
      <c r="B181" s="752"/>
      <c r="C181" s="697"/>
      <c r="D181" s="342"/>
      <c r="E181" s="615" t="s">
        <v>241</v>
      </c>
      <c r="F181" s="616"/>
      <c r="G181" s="616"/>
      <c r="H181" s="617"/>
      <c r="I181" s="80" t="s">
        <v>68</v>
      </c>
      <c r="J181" s="429" t="s">
        <v>396</v>
      </c>
      <c r="K181" s="429"/>
      <c r="L181" s="429"/>
      <c r="M181" s="429"/>
      <c r="N181" s="429"/>
      <c r="O181" s="429"/>
      <c r="P181" s="429"/>
      <c r="Q181" s="528"/>
      <c r="R181" s="624" t="s">
        <v>242</v>
      </c>
      <c r="S181" s="444"/>
      <c r="T181" s="444"/>
      <c r="U181" s="444"/>
      <c r="V181" s="444"/>
      <c r="W181" s="444"/>
      <c r="X181" s="550"/>
      <c r="Y181" s="550"/>
      <c r="Z181" s="550"/>
      <c r="AA181" s="128" t="s">
        <v>103</v>
      </c>
      <c r="AB181" s="128"/>
      <c r="AC181" s="630"/>
      <c r="AE181" s="1" t="e">
        <f>+#REF!</f>
        <v>#REF!</v>
      </c>
      <c r="AH181" s="17" t="e">
        <f>IF(AE181&amp;AE182="■□","●適合",IF(AE181&amp;AE182="□■","◆未達",IF(AE181&amp;AE182="□□","■未答","▼矛盾")))</f>
        <v>#REF!</v>
      </c>
      <c r="AI181" s="10"/>
      <c r="AL181" s="15" t="s">
        <v>80</v>
      </c>
      <c r="AM181" s="16" t="s">
        <v>81</v>
      </c>
      <c r="AN181" s="16" t="s">
        <v>82</v>
      </c>
      <c r="AO181" s="16" t="s">
        <v>83</v>
      </c>
      <c r="AP181" s="16" t="s">
        <v>84</v>
      </c>
    </row>
    <row r="182" spans="2:43" ht="20.100000000000001" customHeight="1" x14ac:dyDescent="0.2">
      <c r="B182" s="752"/>
      <c r="C182" s="697"/>
      <c r="D182" s="342"/>
      <c r="E182" s="612"/>
      <c r="F182" s="602"/>
      <c r="G182" s="602"/>
      <c r="H182" s="603"/>
      <c r="I182" s="157" t="s">
        <v>68</v>
      </c>
      <c r="J182" s="429" t="s">
        <v>375</v>
      </c>
      <c r="K182" s="429"/>
      <c r="L182" s="429"/>
      <c r="M182" s="429"/>
      <c r="N182" s="429"/>
      <c r="O182" s="429"/>
      <c r="P182" s="429"/>
      <c r="Q182" s="528"/>
      <c r="R182" s="131"/>
      <c r="S182" s="130"/>
      <c r="T182" s="130"/>
      <c r="U182" s="130"/>
      <c r="V182" s="130"/>
      <c r="W182" s="130"/>
      <c r="X182" s="130"/>
      <c r="Y182" s="130"/>
      <c r="Z182" s="130"/>
      <c r="AA182" s="130"/>
      <c r="AB182" s="130"/>
      <c r="AC182" s="626"/>
      <c r="AE182" s="1" t="str">
        <f>+I182</f>
        <v>□</v>
      </c>
      <c r="AH182" s="23" t="s">
        <v>243</v>
      </c>
      <c r="AJ182" s="17" t="str">
        <f>IF(X181&gt;0,IF(X181&lt;500,"◆未達","●適合"),"■未答")</f>
        <v>■未答</v>
      </c>
      <c r="AM182" s="17" t="s">
        <v>64</v>
      </c>
      <c r="AN182" s="17" t="s">
        <v>65</v>
      </c>
      <c r="AO182" s="17" t="s">
        <v>85</v>
      </c>
      <c r="AP182" s="17" t="s">
        <v>66</v>
      </c>
    </row>
    <row r="183" spans="2:43" ht="20.100000000000001" customHeight="1" x14ac:dyDescent="0.2">
      <c r="B183" s="752"/>
      <c r="C183" s="697"/>
      <c r="D183" s="342"/>
      <c r="E183" s="755"/>
      <c r="F183" s="679"/>
      <c r="G183" s="679"/>
      <c r="H183" s="680"/>
      <c r="I183" s="68"/>
      <c r="J183" s="161"/>
      <c r="K183" s="161"/>
      <c r="L183" s="161"/>
      <c r="M183" s="161"/>
      <c r="N183" s="161"/>
      <c r="O183" s="161"/>
      <c r="P183" s="161"/>
      <c r="Q183" s="118"/>
      <c r="R183" s="90"/>
      <c r="S183" s="69"/>
      <c r="T183" s="69"/>
      <c r="U183" s="69"/>
      <c r="V183" s="69"/>
      <c r="W183" s="69"/>
      <c r="X183" s="69"/>
      <c r="Y183" s="69"/>
      <c r="Z183" s="69"/>
      <c r="AA183" s="69"/>
      <c r="AB183" s="69"/>
      <c r="AC183" s="633"/>
    </row>
    <row r="184" spans="2:43" ht="17.100000000000001" customHeight="1" x14ac:dyDescent="0.2">
      <c r="B184" s="752"/>
      <c r="C184" s="697"/>
      <c r="D184" s="685" t="s">
        <v>244</v>
      </c>
      <c r="E184" s="686"/>
      <c r="F184" s="686"/>
      <c r="G184" s="686"/>
      <c r="H184" s="687"/>
      <c r="I184" s="87" t="s">
        <v>68</v>
      </c>
      <c r="J184" s="526" t="s">
        <v>139</v>
      </c>
      <c r="K184" s="526"/>
      <c r="L184" s="526"/>
      <c r="M184" s="526"/>
      <c r="N184" s="526"/>
      <c r="O184" s="526"/>
      <c r="P184" s="526"/>
      <c r="Q184" s="527"/>
      <c r="R184" s="756" t="s">
        <v>245</v>
      </c>
      <c r="S184" s="757"/>
      <c r="T184" s="757"/>
      <c r="U184" s="757"/>
      <c r="V184" s="757"/>
      <c r="W184" s="757"/>
      <c r="X184" s="758"/>
      <c r="Y184" s="758"/>
      <c r="Z184" s="758"/>
      <c r="AA184" s="142" t="s">
        <v>107</v>
      </c>
      <c r="AB184" s="142"/>
      <c r="AC184" s="635"/>
      <c r="AE184" s="1" t="str">
        <f>+I184</f>
        <v>□</v>
      </c>
      <c r="AH184" s="17" t="str">
        <f>IF(AE184&amp;AE185="■□","●適合",IF(AE184&amp;AE185="□■","◆未達",IF(AE184&amp;AE185="□□","■未答","▼矛盾")))</f>
        <v>■未答</v>
      </c>
      <c r="AI184" s="10"/>
      <c r="AL184" s="15" t="s">
        <v>80</v>
      </c>
      <c r="AM184" s="16" t="s">
        <v>81</v>
      </c>
      <c r="AN184" s="16" t="s">
        <v>82</v>
      </c>
      <c r="AO184" s="16" t="s">
        <v>83</v>
      </c>
      <c r="AP184" s="16" t="s">
        <v>84</v>
      </c>
    </row>
    <row r="185" spans="2:43" ht="17.100000000000001" customHeight="1" thickBot="1" x14ac:dyDescent="0.25">
      <c r="B185" s="753"/>
      <c r="C185" s="698"/>
      <c r="D185" s="688"/>
      <c r="E185" s="689"/>
      <c r="F185" s="689"/>
      <c r="G185" s="689"/>
      <c r="H185" s="690"/>
      <c r="I185" s="88" t="s">
        <v>68</v>
      </c>
      <c r="J185" s="759" t="s">
        <v>362</v>
      </c>
      <c r="K185" s="759"/>
      <c r="L185" s="759"/>
      <c r="M185" s="759"/>
      <c r="N185" s="759"/>
      <c r="O185" s="759"/>
      <c r="P185" s="759"/>
      <c r="Q185" s="760"/>
      <c r="R185" s="109"/>
      <c r="S185" s="81"/>
      <c r="T185" s="81"/>
      <c r="U185" s="81"/>
      <c r="V185" s="81"/>
      <c r="W185" s="81"/>
      <c r="X185" s="81"/>
      <c r="Y185" s="81"/>
      <c r="Z185" s="81"/>
      <c r="AA185" s="81"/>
      <c r="AB185" s="81"/>
      <c r="AC185" s="674"/>
      <c r="AE185" s="1" t="str">
        <f>+I185</f>
        <v>□</v>
      </c>
      <c r="AH185" s="23" t="s">
        <v>243</v>
      </c>
      <c r="AJ185" s="17" t="str">
        <f>IF(X184&gt;0,IF(X184&lt;9,"◆未達","●適合"),"■未答")</f>
        <v>■未答</v>
      </c>
      <c r="AM185" s="17" t="s">
        <v>64</v>
      </c>
      <c r="AN185" s="17" t="s">
        <v>65</v>
      </c>
      <c r="AO185" s="17" t="s">
        <v>85</v>
      </c>
      <c r="AP185" s="17" t="s">
        <v>66</v>
      </c>
    </row>
    <row r="186" spans="2:43" ht="24" customHeight="1" thickBot="1" x14ac:dyDescent="0.25">
      <c r="B186" s="761" t="s">
        <v>317</v>
      </c>
      <c r="C186" s="762"/>
      <c r="D186" s="762"/>
      <c r="E186" s="762"/>
      <c r="F186" s="762"/>
      <c r="G186" s="762"/>
      <c r="H186" s="762"/>
      <c r="I186" s="184"/>
      <c r="J186" s="184"/>
      <c r="K186" s="184"/>
      <c r="L186" s="184"/>
      <c r="M186" s="184"/>
      <c r="N186" s="184"/>
      <c r="O186" s="184"/>
      <c r="P186" s="184"/>
      <c r="Q186" s="184"/>
      <c r="R186" s="221"/>
      <c r="S186" s="221"/>
      <c r="T186" s="221"/>
      <c r="U186" s="221"/>
      <c r="V186" s="221"/>
      <c r="W186" s="221"/>
      <c r="X186" s="221"/>
      <c r="Y186" s="221"/>
      <c r="Z186" s="221"/>
      <c r="AA186" s="221"/>
      <c r="AB186" s="221"/>
      <c r="AC186" s="222"/>
    </row>
    <row r="187" spans="2:43" ht="24" customHeight="1" x14ac:dyDescent="0.2">
      <c r="B187" s="593" t="s">
        <v>246</v>
      </c>
      <c r="C187" s="599"/>
      <c r="D187" s="599" t="s">
        <v>42</v>
      </c>
      <c r="E187" s="599"/>
      <c r="F187" s="599"/>
      <c r="G187" s="599"/>
      <c r="H187" s="600"/>
      <c r="I187" s="87" t="s">
        <v>68</v>
      </c>
      <c r="J187" s="453" t="s">
        <v>247</v>
      </c>
      <c r="K187" s="453"/>
      <c r="L187" s="453"/>
      <c r="M187" s="453"/>
      <c r="N187" s="453"/>
      <c r="O187" s="453"/>
      <c r="P187" s="453"/>
      <c r="Q187" s="681"/>
      <c r="R187" s="108"/>
      <c r="S187" s="145"/>
      <c r="T187" s="145"/>
      <c r="U187" s="145"/>
      <c r="V187" s="145"/>
      <c r="W187" s="145"/>
      <c r="X187" s="145"/>
      <c r="Y187" s="145"/>
      <c r="Z187" s="145"/>
      <c r="AA187" s="145"/>
      <c r="AB187" s="145"/>
      <c r="AC187" s="206"/>
      <c r="AE187" s="16" t="str">
        <f>+I187</f>
        <v>□</v>
      </c>
      <c r="AH187" s="17" t="str">
        <f>IF(AE187&amp;AE188&amp;AE189="■□□","◎無し",IF(AE187&amp;AE188&amp;AE189="□■□","●適合",IF(AE187&amp;AE188&amp;AE189="□□■","◆未達",IF(AE187&amp;AE188&amp;AE189="□□□","■未答","▼矛盾"))))</f>
        <v>■未答</v>
      </c>
      <c r="AI187" s="10"/>
      <c r="AL187" s="15" t="s">
        <v>97</v>
      </c>
      <c r="AM187" s="16" t="s">
        <v>98</v>
      </c>
      <c r="AN187" s="16" t="s">
        <v>99</v>
      </c>
      <c r="AO187" s="16" t="s">
        <v>100</v>
      </c>
      <c r="AP187" s="16" t="s">
        <v>101</v>
      </c>
      <c r="AQ187" s="16" t="s">
        <v>84</v>
      </c>
    </row>
    <row r="188" spans="2:43" ht="24" customHeight="1" x14ac:dyDescent="0.2">
      <c r="B188" s="595"/>
      <c r="C188" s="602"/>
      <c r="D188" s="679"/>
      <c r="E188" s="679"/>
      <c r="F188" s="679"/>
      <c r="G188" s="679"/>
      <c r="H188" s="680"/>
      <c r="I188" s="157" t="s">
        <v>68</v>
      </c>
      <c r="J188" s="464" t="s">
        <v>234</v>
      </c>
      <c r="K188" s="464"/>
      <c r="L188" s="164" t="s">
        <v>68</v>
      </c>
      <c r="M188" s="464" t="s">
        <v>235</v>
      </c>
      <c r="N188" s="464"/>
      <c r="O188" s="464"/>
      <c r="P188" s="161"/>
      <c r="Q188" s="118"/>
      <c r="R188" s="90"/>
      <c r="S188" s="69"/>
      <c r="T188" s="69"/>
      <c r="U188" s="69"/>
      <c r="V188" s="69"/>
      <c r="W188" s="69"/>
      <c r="X188" s="69"/>
      <c r="Y188" s="69"/>
      <c r="Z188" s="69"/>
      <c r="AA188" s="69"/>
      <c r="AB188" s="69"/>
      <c r="AC188" s="216"/>
      <c r="AE188" s="1" t="str">
        <f>+I188</f>
        <v>□</v>
      </c>
      <c r="AL188" s="15"/>
      <c r="AM188" s="17" t="s">
        <v>63</v>
      </c>
      <c r="AN188" s="17" t="s">
        <v>64</v>
      </c>
      <c r="AO188" s="17" t="s">
        <v>65</v>
      </c>
      <c r="AP188" s="17" t="s">
        <v>85</v>
      </c>
      <c r="AQ188" s="17" t="s">
        <v>66</v>
      </c>
    </row>
    <row r="189" spans="2:43" ht="17.100000000000001" customHeight="1" x14ac:dyDescent="0.2">
      <c r="B189" s="595"/>
      <c r="C189" s="602"/>
      <c r="D189" s="685" t="s">
        <v>43</v>
      </c>
      <c r="E189" s="686"/>
      <c r="F189" s="686"/>
      <c r="G189" s="686"/>
      <c r="H189" s="687"/>
      <c r="I189" s="140"/>
      <c r="J189" s="138"/>
      <c r="K189" s="138"/>
      <c r="L189" s="140"/>
      <c r="M189" s="138"/>
      <c r="N189" s="107"/>
      <c r="O189" s="107"/>
      <c r="P189" s="107"/>
      <c r="Q189" s="107"/>
      <c r="R189" s="192"/>
      <c r="S189" s="142"/>
      <c r="T189" s="142"/>
      <c r="U189" s="142"/>
      <c r="V189" s="142"/>
      <c r="W189" s="142"/>
      <c r="X189" s="142"/>
      <c r="Y189" s="142"/>
      <c r="Z189" s="142"/>
      <c r="AA189" s="142"/>
      <c r="AB189" s="142"/>
      <c r="AC189" s="635"/>
      <c r="AE189" s="1" t="str">
        <f>+L188</f>
        <v>□</v>
      </c>
    </row>
    <row r="190" spans="2:43" ht="17.100000000000001" customHeight="1" x14ac:dyDescent="0.2">
      <c r="B190" s="595"/>
      <c r="C190" s="602"/>
      <c r="D190" s="601"/>
      <c r="E190" s="602"/>
      <c r="F190" s="602"/>
      <c r="G190" s="602"/>
      <c r="H190" s="603"/>
      <c r="I190" s="157" t="s">
        <v>68</v>
      </c>
      <c r="J190" s="429" t="s">
        <v>248</v>
      </c>
      <c r="K190" s="429"/>
      <c r="L190" s="429"/>
      <c r="M190" s="429"/>
      <c r="N190" s="429"/>
      <c r="O190" s="429"/>
      <c r="P190" s="429"/>
      <c r="Q190" s="528"/>
      <c r="R190" s="131"/>
      <c r="S190" s="130"/>
      <c r="T190" s="130"/>
      <c r="U190" s="130"/>
      <c r="V190" s="130"/>
      <c r="W190" s="130"/>
      <c r="X190" s="130"/>
      <c r="Y190" s="130"/>
      <c r="Z190" s="130"/>
      <c r="AA190" s="130"/>
      <c r="AB190" s="130"/>
      <c r="AC190" s="626"/>
      <c r="AE190" s="16"/>
      <c r="AH190" s="17" t="str">
        <f>IF(AE191&amp;AE192="■□","●適合",IF(AE191&amp;AE192="□■","◆未達",IF(AE191&amp;AE192="□□","■未答","▼矛盾")))</f>
        <v>■未答</v>
      </c>
      <c r="AI190" s="10"/>
      <c r="AL190" s="15" t="s">
        <v>97</v>
      </c>
      <c r="AM190" s="16" t="s">
        <v>98</v>
      </c>
      <c r="AN190" s="16" t="s">
        <v>99</v>
      </c>
      <c r="AO190" s="16" t="s">
        <v>100</v>
      </c>
      <c r="AP190" s="16" t="s">
        <v>101</v>
      </c>
      <c r="AQ190" s="16" t="s">
        <v>84</v>
      </c>
    </row>
    <row r="191" spans="2:43" ht="17.100000000000001" customHeight="1" x14ac:dyDescent="0.2">
      <c r="B191" s="595"/>
      <c r="C191" s="602"/>
      <c r="D191" s="678"/>
      <c r="E191" s="679"/>
      <c r="F191" s="679"/>
      <c r="G191" s="679"/>
      <c r="H191" s="680"/>
      <c r="I191" s="164" t="s">
        <v>68</v>
      </c>
      <c r="J191" s="464" t="s">
        <v>249</v>
      </c>
      <c r="K191" s="464"/>
      <c r="L191" s="464"/>
      <c r="M191" s="464"/>
      <c r="N191" s="464"/>
      <c r="O191" s="464"/>
      <c r="P191" s="464"/>
      <c r="Q191" s="468"/>
      <c r="R191" s="90"/>
      <c r="S191" s="69"/>
      <c r="T191" s="69"/>
      <c r="U191" s="69"/>
      <c r="V191" s="69"/>
      <c r="W191" s="69"/>
      <c r="X191" s="69"/>
      <c r="Y191" s="69"/>
      <c r="Z191" s="69"/>
      <c r="AA191" s="69"/>
      <c r="AB191" s="69"/>
      <c r="AC191" s="633"/>
      <c r="AE191" s="1" t="str">
        <f>+I190</f>
        <v>□</v>
      </c>
      <c r="AL191" s="15"/>
      <c r="AM191" s="17" t="s">
        <v>63</v>
      </c>
      <c r="AN191" s="17" t="s">
        <v>64</v>
      </c>
      <c r="AO191" s="17" t="s">
        <v>65</v>
      </c>
      <c r="AP191" s="17" t="s">
        <v>85</v>
      </c>
      <c r="AQ191" s="17" t="s">
        <v>66</v>
      </c>
    </row>
    <row r="192" spans="2:43" ht="17.100000000000001" customHeight="1" x14ac:dyDescent="0.2">
      <c r="B192" s="595"/>
      <c r="C192" s="602"/>
      <c r="D192" s="685" t="s">
        <v>44</v>
      </c>
      <c r="E192" s="686"/>
      <c r="F192" s="686"/>
      <c r="G192" s="686"/>
      <c r="H192" s="687"/>
      <c r="I192" s="115" t="s">
        <v>68</v>
      </c>
      <c r="J192" s="526" t="s">
        <v>388</v>
      </c>
      <c r="K192" s="526"/>
      <c r="L192" s="526"/>
      <c r="M192" s="526"/>
      <c r="N192" s="526"/>
      <c r="O192" s="526"/>
      <c r="P192" s="526"/>
      <c r="Q192" s="527"/>
      <c r="R192" s="223"/>
      <c r="S192" s="757"/>
      <c r="T192" s="757"/>
      <c r="U192" s="757"/>
      <c r="V192" s="757"/>
      <c r="W192" s="757"/>
      <c r="X192" s="757"/>
      <c r="Y192" s="757"/>
      <c r="Z192" s="757"/>
      <c r="AA192" s="757"/>
      <c r="AB192" s="764"/>
      <c r="AC192" s="635"/>
      <c r="AE192" s="1" t="str">
        <f>+I191</f>
        <v>□</v>
      </c>
    </row>
    <row r="193" spans="2:43" ht="17.100000000000001" customHeight="1" x14ac:dyDescent="0.2">
      <c r="B193" s="595"/>
      <c r="C193" s="602"/>
      <c r="D193" s="601"/>
      <c r="E193" s="602"/>
      <c r="F193" s="602"/>
      <c r="G193" s="602"/>
      <c r="H193" s="603"/>
      <c r="I193" s="157" t="s">
        <v>68</v>
      </c>
      <c r="J193" s="429" t="s">
        <v>250</v>
      </c>
      <c r="K193" s="429"/>
      <c r="L193" s="429"/>
      <c r="M193" s="429"/>
      <c r="N193" s="429"/>
      <c r="O193" s="429"/>
      <c r="P193" s="429"/>
      <c r="Q193" s="528"/>
      <c r="R193" s="224"/>
      <c r="S193" s="516"/>
      <c r="T193" s="516"/>
      <c r="U193" s="516"/>
      <c r="V193" s="516"/>
      <c r="W193" s="516"/>
      <c r="X193" s="516"/>
      <c r="Y193" s="516"/>
      <c r="Z193" s="516"/>
      <c r="AA193" s="516"/>
      <c r="AB193" s="715"/>
      <c r="AC193" s="626"/>
      <c r="AE193" s="16" t="str">
        <f>+I192</f>
        <v>□</v>
      </c>
      <c r="AH193" s="17" t="str">
        <f>IF(AE193&amp;AE194&amp;AE195="■□□","◎無し",IF(AE193&amp;AE194&amp;AE195="□■□","●適合",IF(AE193&amp;AE194&amp;AE195="□□■","◆未達",IF(AE193&amp;AE194&amp;AE195="□□□","■未答","▼矛盾"))))</f>
        <v>■未答</v>
      </c>
      <c r="AI193" s="10"/>
      <c r="AL193" s="15" t="s">
        <v>97</v>
      </c>
      <c r="AM193" s="16" t="s">
        <v>98</v>
      </c>
      <c r="AN193" s="16" t="s">
        <v>99</v>
      </c>
      <c r="AO193" s="16" t="s">
        <v>100</v>
      </c>
      <c r="AP193" s="16" t="s">
        <v>101</v>
      </c>
      <c r="AQ193" s="16" t="s">
        <v>84</v>
      </c>
    </row>
    <row r="194" spans="2:43" ht="17.100000000000001" customHeight="1" x14ac:dyDescent="0.2">
      <c r="B194" s="595"/>
      <c r="C194" s="602"/>
      <c r="D194" s="601"/>
      <c r="E194" s="602"/>
      <c r="F194" s="602"/>
      <c r="G194" s="602"/>
      <c r="H194" s="603"/>
      <c r="I194" s="157" t="s">
        <v>68</v>
      </c>
      <c r="J194" s="429" t="s">
        <v>251</v>
      </c>
      <c r="K194" s="429"/>
      <c r="L194" s="429"/>
      <c r="M194" s="429"/>
      <c r="N194" s="429"/>
      <c r="O194" s="429"/>
      <c r="P194" s="429"/>
      <c r="Q194" s="528"/>
      <c r="R194" s="131"/>
      <c r="S194" s="130"/>
      <c r="T194" s="130"/>
      <c r="U194" s="130"/>
      <c r="V194" s="130"/>
      <c r="W194" s="130"/>
      <c r="X194" s="130"/>
      <c r="Y194" s="130"/>
      <c r="Z194" s="130"/>
      <c r="AA194" s="130"/>
      <c r="AB194" s="129"/>
      <c r="AC194" s="626"/>
      <c r="AE194" s="1" t="str">
        <f>+I193</f>
        <v>□</v>
      </c>
      <c r="AL194" s="15"/>
      <c r="AM194" s="17" t="s">
        <v>63</v>
      </c>
      <c r="AN194" s="17" t="s">
        <v>64</v>
      </c>
      <c r="AO194" s="17" t="s">
        <v>65</v>
      </c>
      <c r="AP194" s="17" t="s">
        <v>85</v>
      </c>
      <c r="AQ194" s="17" t="s">
        <v>66</v>
      </c>
    </row>
    <row r="195" spans="2:43" ht="21.75" customHeight="1" x14ac:dyDescent="0.2">
      <c r="B195" s="595"/>
      <c r="C195" s="602"/>
      <c r="D195" s="341"/>
      <c r="E195" s="615" t="s">
        <v>45</v>
      </c>
      <c r="F195" s="616"/>
      <c r="G195" s="616"/>
      <c r="H195" s="617"/>
      <c r="I195" s="146"/>
      <c r="J195" s="146"/>
      <c r="K195" s="146"/>
      <c r="L195" s="146"/>
      <c r="M195" s="146"/>
      <c r="N195" s="168"/>
      <c r="O195" s="146"/>
      <c r="P195" s="146"/>
      <c r="Q195" s="147"/>
      <c r="R195" s="498" t="s">
        <v>96</v>
      </c>
      <c r="S195" s="620"/>
      <c r="T195" s="620"/>
      <c r="U195" s="620"/>
      <c r="V195" s="620"/>
      <c r="W195" s="620"/>
      <c r="X195" s="620"/>
      <c r="Y195" s="620"/>
      <c r="Z195" s="620"/>
      <c r="AA195" s="620"/>
      <c r="AB195" s="621"/>
      <c r="AC195" s="626"/>
      <c r="AE195" s="1" t="str">
        <f>+I194</f>
        <v>□</v>
      </c>
    </row>
    <row r="196" spans="2:43" ht="17.100000000000001" customHeight="1" x14ac:dyDescent="0.2">
      <c r="B196" s="595"/>
      <c r="C196" s="602"/>
      <c r="D196" s="341"/>
      <c r="E196" s="612"/>
      <c r="F196" s="602"/>
      <c r="G196" s="602"/>
      <c r="H196" s="603"/>
      <c r="I196" s="126"/>
      <c r="J196" s="126"/>
      <c r="K196" s="126"/>
      <c r="L196" s="126"/>
      <c r="M196" s="126"/>
      <c r="N196" s="107"/>
      <c r="O196" s="107"/>
      <c r="P196" s="107"/>
      <c r="Q196" s="107"/>
      <c r="R196" s="131"/>
      <c r="S196" s="130"/>
      <c r="T196" s="516" t="s">
        <v>252</v>
      </c>
      <c r="U196" s="516"/>
      <c r="V196" s="516"/>
      <c r="W196" s="516"/>
      <c r="X196" s="554"/>
      <c r="Y196" s="554"/>
      <c r="Z196" s="554"/>
      <c r="AA196" s="130" t="s">
        <v>103</v>
      </c>
      <c r="AB196" s="129"/>
      <c r="AC196" s="626"/>
      <c r="AE196" s="16"/>
      <c r="AH196" s="17" t="str">
        <f>IF(AE197&amp;AE198="■□","●適合",IF(AE197&amp;AE198="□■","◆未達",IF(AE197&amp;AE198="□□","■未答","▼矛盾")))</f>
        <v>■未答</v>
      </c>
      <c r="AI196" s="10"/>
      <c r="AL196" s="15" t="s">
        <v>97</v>
      </c>
      <c r="AM196" s="16" t="s">
        <v>98</v>
      </c>
      <c r="AN196" s="16" t="s">
        <v>99</v>
      </c>
      <c r="AO196" s="16" t="s">
        <v>100</v>
      </c>
      <c r="AP196" s="16" t="s">
        <v>101</v>
      </c>
      <c r="AQ196" s="16" t="s">
        <v>84</v>
      </c>
    </row>
    <row r="197" spans="2:43" ht="17.100000000000001" customHeight="1" x14ac:dyDescent="0.2">
      <c r="B197" s="595"/>
      <c r="C197" s="602"/>
      <c r="D197" s="341"/>
      <c r="E197" s="612"/>
      <c r="F197" s="602"/>
      <c r="G197" s="602"/>
      <c r="H197" s="603"/>
      <c r="I197" s="157" t="s">
        <v>68</v>
      </c>
      <c r="J197" s="429" t="s">
        <v>139</v>
      </c>
      <c r="K197" s="429"/>
      <c r="L197" s="429"/>
      <c r="M197" s="429"/>
      <c r="N197" s="429"/>
      <c r="O197" s="429"/>
      <c r="P197" s="429"/>
      <c r="Q197" s="528"/>
      <c r="R197" s="94" t="s">
        <v>68</v>
      </c>
      <c r="S197" s="516" t="s">
        <v>253</v>
      </c>
      <c r="T197" s="516"/>
      <c r="U197" s="516"/>
      <c r="V197" s="516"/>
      <c r="W197" s="516"/>
      <c r="X197" s="516"/>
      <c r="Y197" s="516"/>
      <c r="Z197" s="516"/>
      <c r="AA197" s="516"/>
      <c r="AB197" s="715"/>
      <c r="AC197" s="626"/>
      <c r="AE197" s="1" t="str">
        <f>+I197</f>
        <v>□</v>
      </c>
      <c r="AH197" s="23" t="s">
        <v>145</v>
      </c>
      <c r="AJ197" s="47" t="str">
        <f>IF(X196&gt;0,IF(X196&gt;80,12,8),"(未答)")</f>
        <v>(未答)</v>
      </c>
      <c r="AL197" s="15"/>
      <c r="AM197" s="17" t="s">
        <v>63</v>
      </c>
      <c r="AN197" s="17" t="s">
        <v>64</v>
      </c>
      <c r="AO197" s="17" t="s">
        <v>65</v>
      </c>
      <c r="AP197" s="17" t="s">
        <v>85</v>
      </c>
      <c r="AQ197" s="17" t="s">
        <v>66</v>
      </c>
    </row>
    <row r="198" spans="2:43" ht="17.100000000000001" customHeight="1" x14ac:dyDescent="0.2">
      <c r="B198" s="595"/>
      <c r="C198" s="602"/>
      <c r="D198" s="341"/>
      <c r="E198" s="612"/>
      <c r="F198" s="602"/>
      <c r="G198" s="602"/>
      <c r="H198" s="603"/>
      <c r="I198" s="157" t="s">
        <v>68</v>
      </c>
      <c r="J198" s="429" t="s">
        <v>362</v>
      </c>
      <c r="K198" s="429"/>
      <c r="L198" s="429"/>
      <c r="M198" s="429"/>
      <c r="N198" s="429"/>
      <c r="O198" s="429"/>
      <c r="P198" s="429"/>
      <c r="Q198" s="528"/>
      <c r="R198" s="94" t="s">
        <v>68</v>
      </c>
      <c r="S198" s="516" t="s">
        <v>254</v>
      </c>
      <c r="T198" s="516"/>
      <c r="U198" s="516"/>
      <c r="V198" s="516"/>
      <c r="W198" s="516"/>
      <c r="X198" s="516"/>
      <c r="Y198" s="516"/>
      <c r="Z198" s="516"/>
      <c r="AA198" s="516"/>
      <c r="AB198" s="715"/>
      <c r="AC198" s="626"/>
      <c r="AE198" s="1" t="str">
        <f>+I198</f>
        <v>□</v>
      </c>
      <c r="AH198" s="23" t="s">
        <v>255</v>
      </c>
      <c r="AJ198" s="17" t="str">
        <f>IF(Z199&gt;0,IF(Z199&lt;AJ197,"◆未達","●適合"),"■未答")</f>
        <v>■未答</v>
      </c>
    </row>
    <row r="199" spans="2:43" ht="17.100000000000001" customHeight="1" x14ac:dyDescent="0.2">
      <c r="B199" s="595"/>
      <c r="C199" s="602"/>
      <c r="D199" s="341"/>
      <c r="E199" s="609"/>
      <c r="F199" s="618"/>
      <c r="G199" s="618"/>
      <c r="H199" s="619"/>
      <c r="I199" s="141"/>
      <c r="J199" s="141"/>
      <c r="K199" s="141"/>
      <c r="L199" s="141"/>
      <c r="M199" s="141"/>
      <c r="N199" s="141"/>
      <c r="O199" s="141"/>
      <c r="P199" s="141"/>
      <c r="Q199" s="166"/>
      <c r="R199" s="135"/>
      <c r="S199" s="136"/>
      <c r="T199" s="480" t="s">
        <v>256</v>
      </c>
      <c r="U199" s="480"/>
      <c r="V199" s="480"/>
      <c r="W199" s="480"/>
      <c r="X199" s="480"/>
      <c r="Y199" s="136" t="s">
        <v>187</v>
      </c>
      <c r="Z199" s="765"/>
      <c r="AA199" s="765"/>
      <c r="AB199" s="117"/>
      <c r="AC199" s="626"/>
    </row>
    <row r="200" spans="2:43" ht="21.9" customHeight="1" x14ac:dyDescent="0.2">
      <c r="B200" s="595"/>
      <c r="C200" s="602"/>
      <c r="D200" s="341"/>
      <c r="E200" s="615" t="s">
        <v>257</v>
      </c>
      <c r="F200" s="616"/>
      <c r="G200" s="616"/>
      <c r="H200" s="617"/>
      <c r="I200" s="168"/>
      <c r="J200" s="146"/>
      <c r="K200" s="146"/>
      <c r="L200" s="168"/>
      <c r="M200" s="146"/>
      <c r="N200" s="107"/>
      <c r="O200" s="107"/>
      <c r="P200" s="107"/>
      <c r="Q200" s="107"/>
      <c r="R200" s="498" t="s">
        <v>96</v>
      </c>
      <c r="S200" s="620"/>
      <c r="T200" s="620"/>
      <c r="U200" s="620"/>
      <c r="V200" s="620"/>
      <c r="W200" s="620"/>
      <c r="X200" s="620"/>
      <c r="Y200" s="620"/>
      <c r="Z200" s="620"/>
      <c r="AA200" s="620"/>
      <c r="AB200" s="621"/>
      <c r="AC200" s="626"/>
      <c r="AE200" s="16"/>
      <c r="AH200" s="17" t="str">
        <f>IF(AE201&amp;AE202&amp;AE203="■□□","●適合",IF(AE201&amp;AE202&amp;AE203="□■□","◆未達",IF(AE201&amp;AE202&amp;AE203="□□■","●適合",IF(AE201&amp;AE202&amp;AE203="□□□","■未答","▼矛盾"))))</f>
        <v>■未答</v>
      </c>
      <c r="AI200" s="10"/>
      <c r="AL200" s="15" t="s">
        <v>97</v>
      </c>
      <c r="AM200" s="16" t="s">
        <v>98</v>
      </c>
      <c r="AN200" s="16" t="s">
        <v>99</v>
      </c>
      <c r="AO200" s="16" t="s">
        <v>100</v>
      </c>
      <c r="AP200" s="16" t="s">
        <v>101</v>
      </c>
      <c r="AQ200" s="16" t="s">
        <v>84</v>
      </c>
    </row>
    <row r="201" spans="2:43" ht="21.9" customHeight="1" x14ac:dyDescent="0.2">
      <c r="B201" s="595"/>
      <c r="C201" s="602"/>
      <c r="D201" s="341"/>
      <c r="E201" s="609"/>
      <c r="F201" s="618"/>
      <c r="G201" s="618"/>
      <c r="H201" s="619"/>
      <c r="I201" s="157" t="s">
        <v>68</v>
      </c>
      <c r="J201" s="429" t="s">
        <v>234</v>
      </c>
      <c r="K201" s="429"/>
      <c r="L201" s="157" t="s">
        <v>68</v>
      </c>
      <c r="M201" s="429" t="s">
        <v>235</v>
      </c>
      <c r="N201" s="429"/>
      <c r="O201" s="429"/>
      <c r="P201" s="126"/>
      <c r="Q201" s="137"/>
      <c r="R201" s="131"/>
      <c r="S201" s="130"/>
      <c r="T201" s="130"/>
      <c r="U201" s="130"/>
      <c r="V201" s="516"/>
      <c r="W201" s="516"/>
      <c r="X201" s="130"/>
      <c r="Y201" s="130"/>
      <c r="Z201" s="130"/>
      <c r="AA201" s="130"/>
      <c r="AB201" s="129"/>
      <c r="AC201" s="626"/>
      <c r="AE201" s="1" t="str">
        <f>+I203</f>
        <v>□</v>
      </c>
      <c r="AL201" s="15"/>
      <c r="AM201" s="17" t="s">
        <v>63</v>
      </c>
      <c r="AN201" s="17" t="s">
        <v>64</v>
      </c>
      <c r="AO201" s="17" t="s">
        <v>65</v>
      </c>
      <c r="AP201" s="17" t="s">
        <v>85</v>
      </c>
      <c r="AQ201" s="17" t="s">
        <v>66</v>
      </c>
    </row>
    <row r="202" spans="2:43" ht="20.100000000000001" customHeight="1" x14ac:dyDescent="0.2">
      <c r="B202" s="595"/>
      <c r="C202" s="602"/>
      <c r="D202" s="341"/>
      <c r="E202" s="615" t="s">
        <v>258</v>
      </c>
      <c r="F202" s="615" t="s">
        <v>308</v>
      </c>
      <c r="G202" s="616"/>
      <c r="H202" s="617"/>
      <c r="I202" s="185"/>
      <c r="J202" s="146"/>
      <c r="K202" s="146"/>
      <c r="L202" s="146"/>
      <c r="M202" s="146"/>
      <c r="N202" s="124"/>
      <c r="O202" s="124"/>
      <c r="P202" s="124"/>
      <c r="Q202" s="124"/>
      <c r="R202" s="624" t="s">
        <v>150</v>
      </c>
      <c r="S202" s="444"/>
      <c r="T202" s="444"/>
      <c r="U202" s="444"/>
      <c r="V202" s="550"/>
      <c r="W202" s="550"/>
      <c r="X202" s="128" t="s">
        <v>103</v>
      </c>
      <c r="Y202" s="128"/>
      <c r="Z202" s="128"/>
      <c r="AA202" s="128"/>
      <c r="AB202" s="121"/>
      <c r="AC202" s="626"/>
      <c r="AE202" s="1" t="str">
        <f>+I204</f>
        <v>□</v>
      </c>
    </row>
    <row r="203" spans="2:43" ht="20.100000000000001" customHeight="1" x14ac:dyDescent="0.2">
      <c r="B203" s="595"/>
      <c r="C203" s="602"/>
      <c r="D203" s="341"/>
      <c r="E203" s="612"/>
      <c r="F203" s="612"/>
      <c r="G203" s="602"/>
      <c r="H203" s="603"/>
      <c r="I203" s="80" t="s">
        <v>68</v>
      </c>
      <c r="J203" s="429" t="s">
        <v>365</v>
      </c>
      <c r="K203" s="429"/>
      <c r="L203" s="429"/>
      <c r="M203" s="429"/>
      <c r="N203" s="429"/>
      <c r="O203" s="429"/>
      <c r="P203" s="429"/>
      <c r="Q203" s="528"/>
      <c r="R203" s="515" t="s">
        <v>154</v>
      </c>
      <c r="S203" s="516"/>
      <c r="T203" s="516"/>
      <c r="U203" s="516"/>
      <c r="V203" s="554"/>
      <c r="W203" s="554"/>
      <c r="X203" s="130" t="s">
        <v>103</v>
      </c>
      <c r="Y203" s="130"/>
      <c r="Z203" s="130"/>
      <c r="AA203" s="130"/>
      <c r="AB203" s="129"/>
      <c r="AC203" s="626"/>
      <c r="AE203" s="1" t="str">
        <f>+I205</f>
        <v>□</v>
      </c>
      <c r="AH203" s="23" t="s">
        <v>155</v>
      </c>
      <c r="AJ203" s="17" t="str">
        <f>IF(V203&gt;0,IF(V203&lt;195,"◆195未満","●適合"),"■未答")</f>
        <v>■未答</v>
      </c>
    </row>
    <row r="204" spans="2:43" ht="20.100000000000001" customHeight="1" x14ac:dyDescent="0.2">
      <c r="B204" s="595"/>
      <c r="C204" s="602"/>
      <c r="D204" s="341"/>
      <c r="E204" s="612"/>
      <c r="F204" s="609"/>
      <c r="G204" s="618"/>
      <c r="H204" s="619"/>
      <c r="I204" s="80" t="s">
        <v>68</v>
      </c>
      <c r="J204" s="429" t="s">
        <v>366</v>
      </c>
      <c r="K204" s="429"/>
      <c r="L204" s="429"/>
      <c r="M204" s="429"/>
      <c r="N204" s="429"/>
      <c r="O204" s="429"/>
      <c r="P204" s="429"/>
      <c r="Q204" s="528"/>
      <c r="R204" s="131"/>
      <c r="S204" s="511" t="s">
        <v>157</v>
      </c>
      <c r="T204" s="511"/>
      <c r="U204" s="511"/>
      <c r="V204" s="511"/>
      <c r="W204" s="511"/>
      <c r="X204" s="511"/>
      <c r="Y204" s="701">
        <f>+V202*2+V203</f>
        <v>0</v>
      </c>
      <c r="Z204" s="701"/>
      <c r="AA204" s="130" t="s">
        <v>103</v>
      </c>
      <c r="AB204" s="129"/>
      <c r="AC204" s="626"/>
      <c r="AH204" s="23" t="s">
        <v>158</v>
      </c>
      <c r="AJ204" s="17" t="str">
        <f>IF(Y204&gt;0,IF(AND(Y204&gt;=550,Y204&lt;=650),"●適合","◆未達"),"■未答")</f>
        <v>■未答</v>
      </c>
    </row>
    <row r="205" spans="2:43" ht="30.75" customHeight="1" x14ac:dyDescent="0.2">
      <c r="B205" s="595"/>
      <c r="C205" s="602"/>
      <c r="D205" s="341"/>
      <c r="E205" s="612"/>
      <c r="F205" s="646" t="s">
        <v>3</v>
      </c>
      <c r="G205" s="663"/>
      <c r="H205" s="664"/>
      <c r="I205" s="116" t="s">
        <v>68</v>
      </c>
      <c r="J205" s="766" t="s">
        <v>383</v>
      </c>
      <c r="K205" s="766"/>
      <c r="L205" s="766"/>
      <c r="M205" s="766"/>
      <c r="N205" s="766"/>
      <c r="O205" s="766"/>
      <c r="P205" s="766"/>
      <c r="Q205" s="767"/>
      <c r="R205" s="768" t="s">
        <v>159</v>
      </c>
      <c r="S205" s="769"/>
      <c r="T205" s="769"/>
      <c r="U205" s="769"/>
      <c r="V205" s="765"/>
      <c r="W205" s="765"/>
      <c r="X205" s="136" t="s">
        <v>103</v>
      </c>
      <c r="Y205" s="136"/>
      <c r="Z205" s="136"/>
      <c r="AA205" s="136"/>
      <c r="AB205" s="117"/>
      <c r="AC205" s="626"/>
      <c r="AH205" s="23" t="s">
        <v>160</v>
      </c>
      <c r="AJ205" s="17" t="str">
        <f>IF(V205&gt;0,IF(V205&gt;30,"◆30超過","●適合"),"■未答")</f>
        <v>■未答</v>
      </c>
    </row>
    <row r="206" spans="2:43" ht="21.9" customHeight="1" x14ac:dyDescent="0.2">
      <c r="B206" s="595"/>
      <c r="C206" s="602"/>
      <c r="D206" s="341"/>
      <c r="E206" s="612"/>
      <c r="F206" s="615" t="s">
        <v>259</v>
      </c>
      <c r="G206" s="616"/>
      <c r="H206" s="617"/>
      <c r="I206" s="169"/>
      <c r="J206" s="126"/>
      <c r="K206" s="126"/>
      <c r="L206" s="126"/>
      <c r="M206" s="126"/>
      <c r="N206" s="126"/>
      <c r="O206" s="126"/>
      <c r="P206" s="126"/>
      <c r="Q206" s="126"/>
      <c r="R206" s="515" t="s">
        <v>260</v>
      </c>
      <c r="S206" s="516"/>
      <c r="T206" s="516"/>
      <c r="U206" s="516"/>
      <c r="V206" s="157" t="s">
        <v>68</v>
      </c>
      <c r="W206" s="442" t="s">
        <v>124</v>
      </c>
      <c r="X206" s="442"/>
      <c r="Y206" s="157" t="s">
        <v>68</v>
      </c>
      <c r="Z206" s="442" t="s">
        <v>261</v>
      </c>
      <c r="AA206" s="442"/>
      <c r="AB206" s="129"/>
      <c r="AC206" s="626"/>
    </row>
    <row r="207" spans="2:43" ht="21.9" customHeight="1" x14ac:dyDescent="0.2">
      <c r="B207" s="595"/>
      <c r="C207" s="602"/>
      <c r="D207" s="341"/>
      <c r="E207" s="612"/>
      <c r="F207" s="609"/>
      <c r="G207" s="618"/>
      <c r="H207" s="619"/>
      <c r="I207" s="80" t="s">
        <v>68</v>
      </c>
      <c r="J207" s="429" t="s">
        <v>367</v>
      </c>
      <c r="K207" s="429"/>
      <c r="L207" s="429"/>
      <c r="M207" s="429"/>
      <c r="N207" s="429"/>
      <c r="O207" s="429"/>
      <c r="P207" s="429"/>
      <c r="Q207" s="528"/>
      <c r="R207" s="515" t="s">
        <v>262</v>
      </c>
      <c r="S207" s="516"/>
      <c r="T207" s="516"/>
      <c r="U207" s="516"/>
      <c r="V207" s="157" t="s">
        <v>68</v>
      </c>
      <c r="W207" s="429" t="s">
        <v>124</v>
      </c>
      <c r="X207" s="429"/>
      <c r="Y207" s="157" t="s">
        <v>68</v>
      </c>
      <c r="Z207" s="429" t="s">
        <v>261</v>
      </c>
      <c r="AA207" s="429"/>
      <c r="AB207" s="129"/>
      <c r="AC207" s="626"/>
      <c r="AE207" s="16"/>
      <c r="AH207" s="17" t="str">
        <f>IF(AE208&amp;AE209="■□","●適合",IF(AE208&amp;AE209="□■","◆未達",IF(AE208&amp;AE209="□□","■未答","▼矛盾")))</f>
        <v>■未答</v>
      </c>
      <c r="AI207" s="10"/>
      <c r="AL207" s="15" t="s">
        <v>97</v>
      </c>
      <c r="AM207" s="16" t="s">
        <v>98</v>
      </c>
      <c r="AN207" s="16" t="s">
        <v>99</v>
      </c>
      <c r="AO207" s="16" t="s">
        <v>100</v>
      </c>
      <c r="AP207" s="16" t="s">
        <v>101</v>
      </c>
      <c r="AQ207" s="16" t="s">
        <v>84</v>
      </c>
    </row>
    <row r="208" spans="2:43" ht="20.100000000000001" customHeight="1" x14ac:dyDescent="0.2">
      <c r="B208" s="595"/>
      <c r="C208" s="602"/>
      <c r="D208" s="341"/>
      <c r="E208" s="612"/>
      <c r="F208" s="615" t="s">
        <v>47</v>
      </c>
      <c r="G208" s="616"/>
      <c r="H208" s="617"/>
      <c r="I208" s="80" t="s">
        <v>68</v>
      </c>
      <c r="J208" s="429" t="s">
        <v>368</v>
      </c>
      <c r="K208" s="429"/>
      <c r="L208" s="429"/>
      <c r="M208" s="429"/>
      <c r="N208" s="429"/>
      <c r="O208" s="429"/>
      <c r="P208" s="429"/>
      <c r="Q208" s="528"/>
      <c r="R208" s="515" t="s">
        <v>189</v>
      </c>
      <c r="S208" s="516"/>
      <c r="T208" s="516"/>
      <c r="U208" s="516"/>
      <c r="V208" s="157" t="s">
        <v>68</v>
      </c>
      <c r="W208" s="516" t="s">
        <v>190</v>
      </c>
      <c r="X208" s="516"/>
      <c r="Y208" s="157" t="s">
        <v>68</v>
      </c>
      <c r="Z208" s="715" t="s">
        <v>191</v>
      </c>
      <c r="AA208" s="516"/>
      <c r="AB208" s="129"/>
      <c r="AC208" s="626"/>
      <c r="AE208" s="1" t="str">
        <f>+I207</f>
        <v>□</v>
      </c>
      <c r="AH208" s="23" t="s">
        <v>125</v>
      </c>
      <c r="AJ208" s="17" t="str">
        <f>IF(V208&amp;Y208="■□","◎過分",IF(V208&amp;Y208="□■","●適合",IF(V208&amp;Y208="□□","■未答","▼矛盾")))</f>
        <v>■未答</v>
      </c>
      <c r="AL208" s="15"/>
      <c r="AM208" s="17" t="s">
        <v>63</v>
      </c>
      <c r="AN208" s="17" t="s">
        <v>64</v>
      </c>
      <c r="AO208" s="17" t="s">
        <v>65</v>
      </c>
      <c r="AP208" s="17" t="s">
        <v>85</v>
      </c>
      <c r="AQ208" s="17" t="s">
        <v>66</v>
      </c>
    </row>
    <row r="209" spans="2:43" ht="20.100000000000001" customHeight="1" x14ac:dyDescent="0.2">
      <c r="B209" s="595"/>
      <c r="C209" s="602"/>
      <c r="D209" s="341"/>
      <c r="E209" s="612"/>
      <c r="F209" s="612"/>
      <c r="G209" s="602"/>
      <c r="H209" s="603"/>
      <c r="R209" s="515" t="s">
        <v>192</v>
      </c>
      <c r="S209" s="516"/>
      <c r="T209" s="516"/>
      <c r="U209" s="516"/>
      <c r="V209" s="516"/>
      <c r="W209" s="516"/>
      <c r="X209" s="554"/>
      <c r="Y209" s="554"/>
      <c r="Z209" s="554"/>
      <c r="AA209" s="130" t="s">
        <v>103</v>
      </c>
      <c r="AB209" s="129"/>
      <c r="AC209" s="626"/>
      <c r="AE209" s="1" t="str">
        <f>+I208</f>
        <v>□</v>
      </c>
      <c r="AH209" s="23" t="s">
        <v>193</v>
      </c>
      <c r="AJ209" s="17" t="str">
        <f>IF(X209&gt;0,IF(X209&lt;700,"◆低すぎ",IF(X209&gt;900,"◆高すぎ","●適合")),"■未答")</f>
        <v>■未答</v>
      </c>
    </row>
    <row r="210" spans="2:43" ht="9.75" customHeight="1" x14ac:dyDescent="0.2">
      <c r="B210" s="595"/>
      <c r="C210" s="602"/>
      <c r="D210" s="344"/>
      <c r="E210" s="755"/>
      <c r="F210" s="755"/>
      <c r="G210" s="679"/>
      <c r="H210" s="680"/>
      <c r="I210" s="103"/>
      <c r="J210" s="126"/>
      <c r="K210" s="126"/>
      <c r="L210" s="126"/>
      <c r="M210" s="126"/>
      <c r="N210" s="126"/>
      <c r="O210" s="126"/>
      <c r="P210" s="126"/>
      <c r="Q210" s="137"/>
      <c r="R210" s="90"/>
      <c r="S210" s="69"/>
      <c r="T210" s="69"/>
      <c r="U210" s="69"/>
      <c r="V210" s="69"/>
      <c r="W210" s="69"/>
      <c r="X210" s="69"/>
      <c r="Y210" s="69"/>
      <c r="Z210" s="69"/>
      <c r="AA210" s="69"/>
      <c r="AB210" s="105"/>
      <c r="AC210" s="633"/>
    </row>
    <row r="211" spans="2:43" ht="17.100000000000001" customHeight="1" x14ac:dyDescent="0.2">
      <c r="B211" s="595"/>
      <c r="C211" s="602"/>
      <c r="D211" s="601" t="s">
        <v>48</v>
      </c>
      <c r="E211" s="602"/>
      <c r="F211" s="602"/>
      <c r="G211" s="602"/>
      <c r="H211" s="603"/>
      <c r="I211" s="140"/>
      <c r="J211" s="138"/>
      <c r="K211" s="138"/>
      <c r="L211" s="138"/>
      <c r="M211" s="138"/>
      <c r="N211" s="138"/>
      <c r="O211" s="138"/>
      <c r="P211" s="138"/>
      <c r="Q211" s="139"/>
      <c r="R211" s="770" t="s">
        <v>96</v>
      </c>
      <c r="S211" s="771"/>
      <c r="T211" s="771"/>
      <c r="U211" s="771"/>
      <c r="V211" s="771"/>
      <c r="W211" s="771"/>
      <c r="X211" s="771"/>
      <c r="Y211" s="771"/>
      <c r="Z211" s="771"/>
      <c r="AA211" s="771"/>
      <c r="AB211" s="772"/>
      <c r="AC211" s="635"/>
      <c r="AE211" s="16"/>
      <c r="AH211" s="17" t="str">
        <f>IF(AE212&amp;AE213="■□","●適合",IF(AE212&amp;AE213="□■","◆未達",IF(AE212&amp;AE213="□□","■未答","▼矛盾")))</f>
        <v>■未答</v>
      </c>
      <c r="AI211" s="10"/>
      <c r="AL211" s="15" t="s">
        <v>97</v>
      </c>
      <c r="AM211" s="16" t="s">
        <v>98</v>
      </c>
      <c r="AN211" s="16" t="s">
        <v>99</v>
      </c>
      <c r="AO211" s="16" t="s">
        <v>100</v>
      </c>
      <c r="AP211" s="16" t="s">
        <v>101</v>
      </c>
      <c r="AQ211" s="16" t="s">
        <v>84</v>
      </c>
    </row>
    <row r="212" spans="2:43" ht="17.100000000000001" customHeight="1" x14ac:dyDescent="0.2">
      <c r="B212" s="595"/>
      <c r="C212" s="602"/>
      <c r="D212" s="601"/>
      <c r="E212" s="602"/>
      <c r="F212" s="602"/>
      <c r="G212" s="602"/>
      <c r="H212" s="603"/>
      <c r="I212" s="157" t="s">
        <v>68</v>
      </c>
      <c r="J212" s="429" t="s">
        <v>263</v>
      </c>
      <c r="K212" s="429"/>
      <c r="L212" s="429"/>
      <c r="M212" s="429"/>
      <c r="N212" s="429"/>
      <c r="O212" s="429"/>
      <c r="P212" s="429"/>
      <c r="Q212" s="528"/>
      <c r="R212" s="515" t="s">
        <v>189</v>
      </c>
      <c r="S212" s="516"/>
      <c r="T212" s="516"/>
      <c r="U212" s="516"/>
      <c r="V212" s="157" t="s">
        <v>68</v>
      </c>
      <c r="W212" s="516" t="s">
        <v>190</v>
      </c>
      <c r="X212" s="516"/>
      <c r="Y212" s="157" t="s">
        <v>68</v>
      </c>
      <c r="Z212" s="715" t="s">
        <v>191</v>
      </c>
      <c r="AA212" s="516"/>
      <c r="AB212" s="129"/>
      <c r="AC212" s="626"/>
      <c r="AE212" s="1" t="str">
        <f>+I212</f>
        <v>□</v>
      </c>
      <c r="AH212" s="23" t="s">
        <v>125</v>
      </c>
      <c r="AJ212" s="17" t="str">
        <f>IF(V212&amp;Y212="■□","◎過分",IF(V212&amp;Y212="□■","●適合",IF(V212&amp;Y212="□□","■未答","▼矛盾")))</f>
        <v>■未答</v>
      </c>
      <c r="AL212" s="15"/>
      <c r="AM212" s="17" t="s">
        <v>63</v>
      </c>
      <c r="AN212" s="17" t="s">
        <v>64</v>
      </c>
      <c r="AO212" s="17" t="s">
        <v>65</v>
      </c>
      <c r="AP212" s="17" t="s">
        <v>85</v>
      </c>
      <c r="AQ212" s="17" t="s">
        <v>66</v>
      </c>
    </row>
    <row r="213" spans="2:43" ht="17.100000000000001" customHeight="1" x14ac:dyDescent="0.2">
      <c r="B213" s="595"/>
      <c r="C213" s="602"/>
      <c r="D213" s="601"/>
      <c r="E213" s="602"/>
      <c r="F213" s="602"/>
      <c r="G213" s="602"/>
      <c r="H213" s="603"/>
      <c r="I213" s="157" t="s">
        <v>68</v>
      </c>
      <c r="J213" s="429" t="s">
        <v>265</v>
      </c>
      <c r="K213" s="429"/>
      <c r="L213" s="429"/>
      <c r="M213" s="429"/>
      <c r="N213" s="429"/>
      <c r="O213" s="429"/>
      <c r="P213" s="429"/>
      <c r="Q213" s="528"/>
      <c r="R213" s="515" t="s">
        <v>264</v>
      </c>
      <c r="S213" s="516"/>
      <c r="T213" s="516"/>
      <c r="U213" s="516"/>
      <c r="V213" s="516"/>
      <c r="W213" s="516"/>
      <c r="X213" s="554"/>
      <c r="Y213" s="554"/>
      <c r="Z213" s="554"/>
      <c r="AA213" s="130" t="s">
        <v>103</v>
      </c>
      <c r="AB213" s="129"/>
      <c r="AC213" s="626"/>
      <c r="AE213" s="1" t="str">
        <f>+I213</f>
        <v>□</v>
      </c>
      <c r="AH213" s="23" t="s">
        <v>193</v>
      </c>
      <c r="AJ213" s="17" t="str">
        <f>IF(X213&gt;0,IF(X213&lt;700,"◆低すぎ",IF(X213&gt;900,"◆高すぎ","●適合")),"■未答")</f>
        <v>■未答</v>
      </c>
    </row>
    <row r="214" spans="2:43" ht="17.100000000000001" customHeight="1" x14ac:dyDescent="0.2">
      <c r="B214" s="595"/>
      <c r="C214" s="602"/>
      <c r="D214" s="601"/>
      <c r="E214" s="602"/>
      <c r="F214" s="602"/>
      <c r="G214" s="602"/>
      <c r="H214" s="603"/>
      <c r="R214" s="131"/>
      <c r="S214" s="130"/>
      <c r="T214" s="130"/>
      <c r="U214" s="130"/>
      <c r="V214" s="130"/>
      <c r="W214" s="130"/>
      <c r="X214" s="130"/>
      <c r="Y214" s="130"/>
      <c r="Z214" s="130"/>
      <c r="AA214" s="130"/>
      <c r="AB214" s="129"/>
      <c r="AC214" s="626"/>
    </row>
    <row r="215" spans="2:43" ht="12" customHeight="1" x14ac:dyDescent="0.2">
      <c r="B215" s="595"/>
      <c r="C215" s="602"/>
      <c r="D215" s="341"/>
      <c r="E215" s="615" t="s">
        <v>49</v>
      </c>
      <c r="F215" s="616"/>
      <c r="G215" s="616"/>
      <c r="H215" s="617"/>
      <c r="I215" s="146"/>
      <c r="J215" s="146"/>
      <c r="K215" s="146"/>
      <c r="L215" s="146"/>
      <c r="M215" s="146"/>
      <c r="N215" s="146"/>
      <c r="O215" s="146"/>
      <c r="P215" s="146"/>
      <c r="Q215" s="147"/>
      <c r="R215" s="624" t="s">
        <v>266</v>
      </c>
      <c r="S215" s="444"/>
      <c r="T215" s="444"/>
      <c r="U215" s="444"/>
      <c r="V215" s="444"/>
      <c r="W215" s="444"/>
      <c r="X215" s="444"/>
      <c r="Y215" s="444"/>
      <c r="Z215" s="444"/>
      <c r="AA215" s="444"/>
      <c r="AB215" s="625"/>
      <c r="AC215" s="626"/>
      <c r="AE215" s="16" t="str">
        <f>+I216</f>
        <v>□</v>
      </c>
      <c r="AH215" s="17" t="str">
        <f>IF(AE215&amp;AE216="■□","◎避け",IF(AE215&amp;AE216="□■","●無し",IF(AE215&amp;AE216="□□","■未答","▼矛盾")))</f>
        <v>■未答</v>
      </c>
      <c r="AI215" s="10"/>
      <c r="AL215" s="15" t="s">
        <v>80</v>
      </c>
      <c r="AM215" s="16" t="s">
        <v>81</v>
      </c>
      <c r="AN215" s="16" t="s">
        <v>82</v>
      </c>
      <c r="AO215" s="16" t="s">
        <v>83</v>
      </c>
      <c r="AP215" s="16" t="s">
        <v>84</v>
      </c>
    </row>
    <row r="216" spans="2:43" ht="12" customHeight="1" x14ac:dyDescent="0.2">
      <c r="B216" s="595"/>
      <c r="C216" s="602"/>
      <c r="D216" s="341"/>
      <c r="E216" s="612"/>
      <c r="F216" s="602"/>
      <c r="G216" s="602"/>
      <c r="H216" s="603"/>
      <c r="I216" s="157" t="s">
        <v>68</v>
      </c>
      <c r="J216" s="429" t="s">
        <v>267</v>
      </c>
      <c r="K216" s="429"/>
      <c r="L216" s="429"/>
      <c r="M216" s="429"/>
      <c r="N216" s="429"/>
      <c r="O216" s="429"/>
      <c r="P216" s="429"/>
      <c r="Q216" s="528"/>
      <c r="R216" s="781"/>
      <c r="S216" s="554"/>
      <c r="T216" s="554"/>
      <c r="U216" s="554"/>
      <c r="V216" s="554"/>
      <c r="W216" s="554"/>
      <c r="X216" s="554"/>
      <c r="Y216" s="554"/>
      <c r="Z216" s="554"/>
      <c r="AA216" s="554"/>
      <c r="AB216" s="782"/>
      <c r="AC216" s="626"/>
      <c r="AE216" s="1" t="str">
        <f>+I217</f>
        <v>□</v>
      </c>
      <c r="AM216" s="17" t="s">
        <v>268</v>
      </c>
      <c r="AN216" s="17" t="s">
        <v>269</v>
      </c>
      <c r="AO216" s="17" t="s">
        <v>85</v>
      </c>
      <c r="AP216" s="17" t="s">
        <v>66</v>
      </c>
    </row>
    <row r="217" spans="2:43" ht="12" customHeight="1" x14ac:dyDescent="0.2">
      <c r="B217" s="595"/>
      <c r="C217" s="602"/>
      <c r="D217" s="341"/>
      <c r="E217" s="612"/>
      <c r="F217" s="602"/>
      <c r="G217" s="602"/>
      <c r="H217" s="603"/>
      <c r="I217" s="157" t="s">
        <v>68</v>
      </c>
      <c r="J217" s="429" t="s">
        <v>270</v>
      </c>
      <c r="K217" s="429"/>
      <c r="L217" s="429"/>
      <c r="M217" s="429"/>
      <c r="N217" s="429"/>
      <c r="O217" s="429"/>
      <c r="P217" s="429"/>
      <c r="Q217" s="528"/>
      <c r="R217" s="781"/>
      <c r="S217" s="554"/>
      <c r="T217" s="554"/>
      <c r="U217" s="554"/>
      <c r="V217" s="554"/>
      <c r="W217" s="554"/>
      <c r="X217" s="554"/>
      <c r="Y217" s="554"/>
      <c r="Z217" s="554"/>
      <c r="AA217" s="554"/>
      <c r="AB217" s="782"/>
      <c r="AC217" s="626"/>
    </row>
    <row r="218" spans="2:43" ht="26.25" customHeight="1" x14ac:dyDescent="0.2">
      <c r="B218" s="595"/>
      <c r="C218" s="602"/>
      <c r="D218" s="341"/>
      <c r="E218" s="609"/>
      <c r="F218" s="618"/>
      <c r="G218" s="618"/>
      <c r="H218" s="619"/>
      <c r="I218" s="141"/>
      <c r="J218" s="141"/>
      <c r="K218" s="141"/>
      <c r="L218" s="141"/>
      <c r="M218" s="141"/>
      <c r="N218" s="141"/>
      <c r="O218" s="141"/>
      <c r="P218" s="141"/>
      <c r="Q218" s="166"/>
      <c r="R218" s="783"/>
      <c r="S218" s="765"/>
      <c r="T218" s="765"/>
      <c r="U218" s="765"/>
      <c r="V218" s="765"/>
      <c r="W218" s="765"/>
      <c r="X218" s="765"/>
      <c r="Y218" s="765"/>
      <c r="Z218" s="765"/>
      <c r="AA218" s="765"/>
      <c r="AB218" s="784"/>
      <c r="AC218" s="626"/>
    </row>
    <row r="219" spans="2:43" ht="12" customHeight="1" x14ac:dyDescent="0.2">
      <c r="B219" s="595"/>
      <c r="C219" s="602"/>
      <c r="D219" s="341"/>
      <c r="E219" s="615" t="s">
        <v>50</v>
      </c>
      <c r="F219" s="616"/>
      <c r="G219" s="616"/>
      <c r="H219" s="617"/>
      <c r="I219" s="126"/>
      <c r="J219" s="126"/>
      <c r="K219" s="126"/>
      <c r="L219" s="126"/>
      <c r="M219" s="126"/>
      <c r="N219" s="126"/>
      <c r="O219" s="126"/>
      <c r="P219" s="126"/>
      <c r="Q219" s="137"/>
      <c r="R219" s="515" t="s">
        <v>266</v>
      </c>
      <c r="S219" s="516"/>
      <c r="T219" s="516"/>
      <c r="U219" s="516"/>
      <c r="V219" s="516"/>
      <c r="W219" s="516"/>
      <c r="X219" s="516"/>
      <c r="Y219" s="516"/>
      <c r="Z219" s="516"/>
      <c r="AA219" s="516"/>
      <c r="AB219" s="715"/>
      <c r="AC219" s="626"/>
      <c r="AE219" s="16" t="str">
        <f>+I220</f>
        <v>□</v>
      </c>
      <c r="AH219" s="17" t="str">
        <f>IF(AE219&amp;AE220="■□","◎避け",IF(AE219&amp;AE220="□■","●無し",IF(AE219&amp;AE220="□□","■未答","▼矛盾")))</f>
        <v>■未答</v>
      </c>
      <c r="AI219" s="10"/>
      <c r="AL219" s="15" t="s">
        <v>80</v>
      </c>
      <c r="AM219" s="16" t="s">
        <v>81</v>
      </c>
      <c r="AN219" s="16" t="s">
        <v>82</v>
      </c>
      <c r="AO219" s="16" t="s">
        <v>83</v>
      </c>
      <c r="AP219" s="16" t="s">
        <v>84</v>
      </c>
    </row>
    <row r="220" spans="2:43" ht="12" customHeight="1" x14ac:dyDescent="0.2">
      <c r="B220" s="595"/>
      <c r="C220" s="602"/>
      <c r="D220" s="341"/>
      <c r="E220" s="612"/>
      <c r="F220" s="602"/>
      <c r="G220" s="602"/>
      <c r="H220" s="603"/>
      <c r="I220" s="157" t="s">
        <v>68</v>
      </c>
      <c r="J220" s="429" t="s">
        <v>267</v>
      </c>
      <c r="K220" s="429"/>
      <c r="L220" s="429"/>
      <c r="M220" s="429"/>
      <c r="N220" s="429"/>
      <c r="O220" s="429"/>
      <c r="P220" s="429"/>
      <c r="Q220" s="528"/>
      <c r="R220" s="781"/>
      <c r="S220" s="554"/>
      <c r="T220" s="554"/>
      <c r="U220" s="554"/>
      <c r="V220" s="554"/>
      <c r="W220" s="554"/>
      <c r="X220" s="554"/>
      <c r="Y220" s="554"/>
      <c r="Z220" s="554"/>
      <c r="AA220" s="554"/>
      <c r="AB220" s="782"/>
      <c r="AC220" s="626"/>
      <c r="AE220" s="1" t="str">
        <f>+I221</f>
        <v>□</v>
      </c>
      <c r="AM220" s="17" t="s">
        <v>268</v>
      </c>
      <c r="AN220" s="17" t="s">
        <v>269</v>
      </c>
      <c r="AO220" s="17" t="s">
        <v>85</v>
      </c>
      <c r="AP220" s="17" t="s">
        <v>66</v>
      </c>
    </row>
    <row r="221" spans="2:43" ht="12" customHeight="1" x14ac:dyDescent="0.2">
      <c r="B221" s="595"/>
      <c r="C221" s="602"/>
      <c r="D221" s="341"/>
      <c r="E221" s="612"/>
      <c r="F221" s="602"/>
      <c r="G221" s="602"/>
      <c r="H221" s="603"/>
      <c r="I221" s="157" t="s">
        <v>68</v>
      </c>
      <c r="J221" s="429" t="s">
        <v>270</v>
      </c>
      <c r="K221" s="429"/>
      <c r="L221" s="429"/>
      <c r="M221" s="429"/>
      <c r="N221" s="429"/>
      <c r="O221" s="429"/>
      <c r="P221" s="429"/>
      <c r="Q221" s="528"/>
      <c r="R221" s="781"/>
      <c r="S221" s="554"/>
      <c r="T221" s="554"/>
      <c r="U221" s="554"/>
      <c r="V221" s="554"/>
      <c r="W221" s="554"/>
      <c r="X221" s="554"/>
      <c r="Y221" s="554"/>
      <c r="Z221" s="554"/>
      <c r="AA221" s="554"/>
      <c r="AB221" s="782"/>
      <c r="AC221" s="626"/>
    </row>
    <row r="222" spans="2:43" ht="19.5" customHeight="1" x14ac:dyDescent="0.2">
      <c r="B222" s="763"/>
      <c r="C222" s="679"/>
      <c r="D222" s="344"/>
      <c r="E222" s="755"/>
      <c r="F222" s="679"/>
      <c r="G222" s="679"/>
      <c r="H222" s="680"/>
      <c r="I222" s="161"/>
      <c r="J222" s="161"/>
      <c r="K222" s="161"/>
      <c r="L222" s="161"/>
      <c r="M222" s="161"/>
      <c r="N222" s="161"/>
      <c r="O222" s="161"/>
      <c r="P222" s="161"/>
      <c r="Q222" s="118"/>
      <c r="R222" s="785"/>
      <c r="S222" s="696"/>
      <c r="T222" s="696"/>
      <c r="U222" s="696"/>
      <c r="V222" s="696"/>
      <c r="W222" s="696"/>
      <c r="X222" s="696"/>
      <c r="Y222" s="696"/>
      <c r="Z222" s="696"/>
      <c r="AA222" s="696"/>
      <c r="AB222" s="786"/>
      <c r="AC222" s="633"/>
    </row>
    <row r="223" spans="2:43" ht="17.25" customHeight="1" x14ac:dyDescent="0.2">
      <c r="B223" s="595" t="s">
        <v>246</v>
      </c>
      <c r="C223" s="596"/>
      <c r="D223" s="601" t="s">
        <v>51</v>
      </c>
      <c r="E223" s="686"/>
      <c r="F223" s="686"/>
      <c r="G223" s="686"/>
      <c r="H223" s="687"/>
      <c r="I223" s="140"/>
      <c r="J223" s="138"/>
      <c r="K223" s="138"/>
      <c r="L223" s="138"/>
      <c r="M223" s="138"/>
      <c r="N223" s="138"/>
      <c r="O223" s="138"/>
      <c r="P223" s="138"/>
      <c r="Q223" s="139"/>
      <c r="R223" s="770" t="s">
        <v>96</v>
      </c>
      <c r="S223" s="771"/>
      <c r="T223" s="771"/>
      <c r="U223" s="771"/>
      <c r="V223" s="771"/>
      <c r="W223" s="771"/>
      <c r="X223" s="771"/>
      <c r="Y223" s="771"/>
      <c r="Z223" s="771"/>
      <c r="AA223" s="771"/>
      <c r="AB223" s="772"/>
      <c r="AC223" s="634"/>
      <c r="AE223" s="16" t="str">
        <f>+I224</f>
        <v>□</v>
      </c>
      <c r="AH223" s="17" t="str">
        <f>IF(AE223&amp;AE224&amp;AE225="■□□","◎無し",IF(AE223&amp;AE224&amp;AE225="□■□","●適合",IF(AE223&amp;AE224&amp;AE225="□□■","◆未達",IF(AE223&amp;AE224&amp;AE225="□□□","■未答","▼矛盾"))))</f>
        <v>■未答</v>
      </c>
      <c r="AI223" s="10"/>
      <c r="AL223" s="15" t="s">
        <v>97</v>
      </c>
      <c r="AM223" s="16" t="s">
        <v>98</v>
      </c>
      <c r="AN223" s="16" t="s">
        <v>99</v>
      </c>
      <c r="AO223" s="16" t="s">
        <v>100</v>
      </c>
      <c r="AP223" s="16" t="s">
        <v>101</v>
      </c>
      <c r="AQ223" s="16" t="s">
        <v>84</v>
      </c>
    </row>
    <row r="224" spans="2:43" ht="18" customHeight="1" x14ac:dyDescent="0.2">
      <c r="B224" s="595"/>
      <c r="C224" s="596"/>
      <c r="D224" s="601"/>
      <c r="E224" s="602"/>
      <c r="F224" s="602"/>
      <c r="G224" s="602"/>
      <c r="H224" s="603"/>
      <c r="I224" s="157" t="s">
        <v>68</v>
      </c>
      <c r="J224" s="429" t="s">
        <v>415</v>
      </c>
      <c r="K224" s="429"/>
      <c r="L224" s="429"/>
      <c r="M224" s="429"/>
      <c r="N224" s="429"/>
      <c r="O224" s="429"/>
      <c r="P224" s="429"/>
      <c r="Q224" s="528"/>
      <c r="R224" s="94" t="s">
        <v>68</v>
      </c>
      <c r="S224" s="516" t="s">
        <v>271</v>
      </c>
      <c r="T224" s="516"/>
      <c r="U224" s="516"/>
      <c r="V224" s="516"/>
      <c r="W224" s="516"/>
      <c r="X224" s="516"/>
      <c r="Y224" s="516"/>
      <c r="Z224" s="516"/>
      <c r="AA224" s="516"/>
      <c r="AB224" s="715"/>
      <c r="AC224" s="634"/>
      <c r="AE224" s="1" t="str">
        <f>+I228</f>
        <v>□</v>
      </c>
      <c r="AL224" s="15"/>
      <c r="AM224" s="17" t="s">
        <v>63</v>
      </c>
      <c r="AN224" s="17" t="s">
        <v>64</v>
      </c>
      <c r="AO224" s="17" t="s">
        <v>65</v>
      </c>
      <c r="AP224" s="17" t="s">
        <v>85</v>
      </c>
      <c r="AQ224" s="17" t="s">
        <v>66</v>
      </c>
    </row>
    <row r="225" spans="2:44" ht="18" customHeight="1" x14ac:dyDescent="0.2">
      <c r="B225" s="595"/>
      <c r="C225" s="596"/>
      <c r="D225" s="601"/>
      <c r="E225" s="602"/>
      <c r="F225" s="602"/>
      <c r="G225" s="602"/>
      <c r="H225" s="603"/>
      <c r="I225" s="160" t="s">
        <v>68</v>
      </c>
      <c r="J225" s="480" t="s">
        <v>234</v>
      </c>
      <c r="K225" s="480"/>
      <c r="L225" s="157" t="s">
        <v>68</v>
      </c>
      <c r="M225" s="480" t="s">
        <v>416</v>
      </c>
      <c r="N225" s="480"/>
      <c r="O225" s="126"/>
      <c r="P225" s="126"/>
      <c r="Q225" s="137"/>
      <c r="R225" s="119" t="s">
        <v>68</v>
      </c>
      <c r="S225" s="769" t="s">
        <v>272</v>
      </c>
      <c r="T225" s="769"/>
      <c r="U225" s="769"/>
      <c r="V225" s="769"/>
      <c r="W225" s="769"/>
      <c r="X225" s="769"/>
      <c r="Y225" s="769"/>
      <c r="Z225" s="769"/>
      <c r="AA225" s="769"/>
      <c r="AB225" s="773"/>
      <c r="AC225" s="634"/>
      <c r="AE225" s="1" t="str">
        <f>+I229</f>
        <v>□</v>
      </c>
    </row>
    <row r="226" spans="2:44" ht="23.1" customHeight="1" x14ac:dyDescent="0.2">
      <c r="B226" s="595"/>
      <c r="C226" s="596"/>
      <c r="D226" s="341"/>
      <c r="E226" s="665" t="s">
        <v>52</v>
      </c>
      <c r="F226" s="666"/>
      <c r="G226" s="666"/>
      <c r="H226" s="667"/>
      <c r="I226" s="157" t="s">
        <v>68</v>
      </c>
      <c r="J226" s="442" t="s">
        <v>415</v>
      </c>
      <c r="K226" s="442"/>
      <c r="L226" s="442"/>
      <c r="M226" s="442"/>
      <c r="N226" s="442"/>
      <c r="O226" s="442"/>
      <c r="P226" s="442"/>
      <c r="Q226" s="467"/>
      <c r="R226" s="157" t="s">
        <v>68</v>
      </c>
      <c r="S226" s="435" t="s">
        <v>380</v>
      </c>
      <c r="T226" s="435"/>
      <c r="U226" s="435"/>
      <c r="V226" s="435"/>
      <c r="W226" s="435"/>
      <c r="X226" s="435"/>
      <c r="Y226" s="435"/>
      <c r="Z226" s="435"/>
      <c r="AA226" s="435"/>
      <c r="AB226" s="787"/>
      <c r="AC226" s="634"/>
      <c r="AH226" s="23" t="s">
        <v>209</v>
      </c>
      <c r="AJ226" s="17" t="str">
        <f>IF(Y227&gt;0,IF(Y227&lt;650,"腰1100",IF(Y227&gt;=1100,"基準なし","床1100")),"■未答")</f>
        <v>■未答</v>
      </c>
    </row>
    <row r="227" spans="2:44" ht="23.1" customHeight="1" x14ac:dyDescent="0.2">
      <c r="B227" s="595"/>
      <c r="C227" s="596"/>
      <c r="D227" s="341"/>
      <c r="E227" s="774"/>
      <c r="F227" s="775"/>
      <c r="G227" s="775"/>
      <c r="H227" s="776"/>
      <c r="I227" s="788" t="s">
        <v>358</v>
      </c>
      <c r="J227" s="429"/>
      <c r="K227" s="429"/>
      <c r="L227" s="429"/>
      <c r="M227" s="429"/>
      <c r="N227" s="429"/>
      <c r="O227" s="429"/>
      <c r="P227" s="429"/>
      <c r="Q227" s="528"/>
      <c r="R227" s="515" t="s">
        <v>208</v>
      </c>
      <c r="S227" s="516"/>
      <c r="T227" s="516"/>
      <c r="U227" s="516"/>
      <c r="V227" s="516"/>
      <c r="W227" s="516"/>
      <c r="X227" s="516"/>
      <c r="Y227" s="554"/>
      <c r="Z227" s="554"/>
      <c r="AA227" s="130" t="s">
        <v>103</v>
      </c>
      <c r="AB227" s="129"/>
      <c r="AC227" s="634"/>
      <c r="AH227" s="23" t="s">
        <v>211</v>
      </c>
      <c r="AJ227" s="17" t="str">
        <f>IF(Y228&gt;0,IF(Y227&lt;650,IF(Y228&lt;1100,"◆未達","●適合"),IF(Y227&gt;=1100,"基準なし","◎不問")),"■未答")</f>
        <v>■未答</v>
      </c>
    </row>
    <row r="228" spans="2:44" ht="23.1" customHeight="1" x14ac:dyDescent="0.2">
      <c r="B228" s="595"/>
      <c r="C228" s="596"/>
      <c r="D228" s="341"/>
      <c r="E228" s="777"/>
      <c r="F228" s="686"/>
      <c r="G228" s="686"/>
      <c r="H228" s="687"/>
      <c r="I228" s="80" t="s">
        <v>68</v>
      </c>
      <c r="J228" s="429" t="s">
        <v>391</v>
      </c>
      <c r="K228" s="429"/>
      <c r="L228" s="429"/>
      <c r="M228" s="429"/>
      <c r="N228" s="429"/>
      <c r="O228" s="429"/>
      <c r="P228" s="429"/>
      <c r="Q228" s="528"/>
      <c r="R228" s="502" t="s">
        <v>210</v>
      </c>
      <c r="S228" s="429"/>
      <c r="T228" s="429"/>
      <c r="U228" s="429"/>
      <c r="V228" s="429"/>
      <c r="W228" s="429"/>
      <c r="X228" s="429"/>
      <c r="Y228" s="509"/>
      <c r="Z228" s="509"/>
      <c r="AA228" s="130" t="s">
        <v>103</v>
      </c>
      <c r="AB228" s="129"/>
      <c r="AC228" s="634"/>
      <c r="AH228" s="23"/>
      <c r="AJ228" s="17"/>
    </row>
    <row r="229" spans="2:44" ht="23.1" customHeight="1" x14ac:dyDescent="0.2">
      <c r="B229" s="595"/>
      <c r="C229" s="596"/>
      <c r="D229" s="341"/>
      <c r="E229" s="778"/>
      <c r="F229" s="779"/>
      <c r="G229" s="779"/>
      <c r="H229" s="780"/>
      <c r="I229" s="160" t="s">
        <v>68</v>
      </c>
      <c r="J229" s="480" t="s">
        <v>387</v>
      </c>
      <c r="K229" s="480"/>
      <c r="L229" s="480"/>
      <c r="M229" s="480"/>
      <c r="N229" s="480"/>
      <c r="O229" s="480"/>
      <c r="P229" s="480"/>
      <c r="Q229" s="482"/>
      <c r="R229" s="479" t="s">
        <v>212</v>
      </c>
      <c r="S229" s="480"/>
      <c r="T229" s="480"/>
      <c r="U229" s="480"/>
      <c r="V229" s="480"/>
      <c r="W229" s="480"/>
      <c r="X229" s="480"/>
      <c r="Y229" s="765"/>
      <c r="Z229" s="765"/>
      <c r="AA229" s="136" t="s">
        <v>103</v>
      </c>
      <c r="AB229" s="117"/>
      <c r="AC229" s="634"/>
      <c r="AH229" s="23" t="s">
        <v>213</v>
      </c>
      <c r="AJ229" s="17" t="str">
        <f>IF(Y227&gt;0,IF(Y227&gt;=300,IF(Y227&lt;650,"◎不問",IF(Y227&lt;1100,IF(Y229&lt;1100,"◆未達","●適合"),"基準なし")),IF(Y229&lt;1100,"◆未達","●適合")),"■未答")</f>
        <v>■未答</v>
      </c>
    </row>
    <row r="230" spans="2:44" ht="18.899999999999999" customHeight="1" x14ac:dyDescent="0.2">
      <c r="B230" s="595"/>
      <c r="C230" s="596"/>
      <c r="D230" s="341"/>
      <c r="E230" s="755" t="s">
        <v>273</v>
      </c>
      <c r="F230" s="679"/>
      <c r="G230" s="679"/>
      <c r="H230" s="680"/>
      <c r="I230" s="157" t="s">
        <v>68</v>
      </c>
      <c r="J230" s="442" t="s">
        <v>386</v>
      </c>
      <c r="K230" s="442"/>
      <c r="L230" s="442"/>
      <c r="M230" s="442"/>
      <c r="N230" s="442"/>
      <c r="O230" s="442"/>
      <c r="P230" s="442"/>
      <c r="Q230" s="467"/>
      <c r="R230" s="94" t="s">
        <v>68</v>
      </c>
      <c r="S230" s="442" t="s">
        <v>392</v>
      </c>
      <c r="T230" s="442"/>
      <c r="U230" s="442"/>
      <c r="V230" s="442"/>
      <c r="W230" s="442"/>
      <c r="X230" s="442"/>
      <c r="Y230" s="442"/>
      <c r="Z230" s="442"/>
      <c r="AA230" s="442"/>
      <c r="AB230" s="467"/>
      <c r="AC230" s="634"/>
      <c r="AH230" s="23" t="s">
        <v>215</v>
      </c>
      <c r="AJ230" s="17" t="str">
        <f>IF(Y227&gt;0,IF(Y229&gt;0,IF(Y227+Y228-Y229=0,"●相互OK","▼矛盾"),"■まだ片方"),"■未答")</f>
        <v>■未答</v>
      </c>
    </row>
    <row r="231" spans="2:44" ht="18.899999999999999" customHeight="1" x14ac:dyDescent="0.2">
      <c r="B231" s="595"/>
      <c r="C231" s="596"/>
      <c r="D231" s="341"/>
      <c r="E231" s="774"/>
      <c r="F231" s="775"/>
      <c r="G231" s="775"/>
      <c r="H231" s="776"/>
      <c r="I231" s="157" t="s">
        <v>68</v>
      </c>
      <c r="J231" s="429" t="s">
        <v>391</v>
      </c>
      <c r="K231" s="429"/>
      <c r="L231" s="429"/>
      <c r="M231" s="429"/>
      <c r="N231" s="429"/>
      <c r="O231" s="429"/>
      <c r="P231" s="429"/>
      <c r="Q231" s="528"/>
      <c r="R231" s="66"/>
      <c r="S231" s="66"/>
      <c r="T231" s="66"/>
      <c r="U231" s="66"/>
      <c r="V231" s="107"/>
      <c r="W231" s="107"/>
      <c r="X231" s="107"/>
      <c r="Y231" s="107"/>
      <c r="Z231" s="107"/>
      <c r="AA231" s="107"/>
      <c r="AB231" s="107"/>
      <c r="AC231" s="634"/>
      <c r="AH231" s="23" t="s">
        <v>230</v>
      </c>
      <c r="AJ231" s="17" t="str">
        <f>IF(Y232&gt;0,IF(Y232&gt;110,"◆未達","●適合"),"■未答")</f>
        <v>■未答</v>
      </c>
    </row>
    <row r="232" spans="2:44" ht="18.899999999999999" customHeight="1" thickBot="1" x14ac:dyDescent="0.25">
      <c r="B232" s="597"/>
      <c r="C232" s="588"/>
      <c r="D232" s="347"/>
      <c r="E232" s="789"/>
      <c r="F232" s="790"/>
      <c r="G232" s="790"/>
      <c r="H232" s="791"/>
      <c r="I232" s="88" t="s">
        <v>68</v>
      </c>
      <c r="J232" s="572" t="s">
        <v>387</v>
      </c>
      <c r="K232" s="572"/>
      <c r="L232" s="572"/>
      <c r="M232" s="572"/>
      <c r="N232" s="572"/>
      <c r="O232" s="572"/>
      <c r="P232" s="572"/>
      <c r="Q232" s="573"/>
      <c r="R232" s="515" t="s">
        <v>229</v>
      </c>
      <c r="S232" s="516"/>
      <c r="T232" s="516"/>
      <c r="U232" s="516"/>
      <c r="V232" s="516"/>
      <c r="W232" s="516"/>
      <c r="X232" s="516"/>
      <c r="Y232" s="554"/>
      <c r="Z232" s="554"/>
      <c r="AA232" s="130" t="s">
        <v>103</v>
      </c>
      <c r="AB232" s="81"/>
      <c r="AC232" s="634"/>
    </row>
    <row r="233" spans="2:44" ht="17.100000000000001" customHeight="1" thickBot="1" x14ac:dyDescent="0.25">
      <c r="B233" s="792" t="s">
        <v>274</v>
      </c>
      <c r="C233" s="793"/>
      <c r="D233" s="599" t="s">
        <v>53</v>
      </c>
      <c r="E233" s="599"/>
      <c r="F233" s="599"/>
      <c r="G233" s="599"/>
      <c r="H233" s="600"/>
      <c r="I233" s="87" t="s">
        <v>68</v>
      </c>
      <c r="J233" s="453" t="s">
        <v>275</v>
      </c>
      <c r="K233" s="453"/>
      <c r="L233" s="453"/>
      <c r="M233" s="453"/>
      <c r="N233" s="453"/>
      <c r="O233" s="453"/>
      <c r="P233" s="453"/>
      <c r="Q233" s="681"/>
      <c r="R233" s="108"/>
      <c r="S233" s="145"/>
      <c r="T233" s="145"/>
      <c r="U233" s="145"/>
      <c r="V233" s="145"/>
      <c r="W233" s="145"/>
      <c r="X233" s="145"/>
      <c r="Y233" s="145"/>
      <c r="Z233" s="145"/>
      <c r="AA233" s="145"/>
      <c r="AB233" s="145"/>
      <c r="AC233" s="693"/>
      <c r="AE233" s="16" t="str">
        <f>+I233</f>
        <v>□</v>
      </c>
      <c r="AH233" s="17" t="str">
        <f>IF(AE233&amp;AE234&amp;AE235&amp;AE236="■□□□","◎無し",IF(AE233&amp;AE234&amp;AE235&amp;AE236="□■□□","●適合",IF(AE233&amp;AE234&amp;AE235&amp;AE236="□□■□","◆未達",IF(AE233&amp;AE234&amp;AE235&amp;AE236="□□□■","◆未達",IF(AE233&amp;AE234&amp;AE235&amp;AE236="□□□□","■未答","▼矛盾")))))</f>
        <v>■未答</v>
      </c>
      <c r="AI233" s="10"/>
      <c r="AL233" s="15" t="s">
        <v>87</v>
      </c>
      <c r="AM233" s="19" t="s">
        <v>89</v>
      </c>
      <c r="AN233" s="19" t="s">
        <v>88</v>
      </c>
      <c r="AO233" s="19" t="s">
        <v>90</v>
      </c>
      <c r="AP233" s="19" t="s">
        <v>91</v>
      </c>
      <c r="AQ233" s="19" t="s">
        <v>92</v>
      </c>
      <c r="AR233" s="19" t="s">
        <v>84</v>
      </c>
    </row>
    <row r="234" spans="2:44" ht="17.100000000000001" customHeight="1" thickBot="1" x14ac:dyDescent="0.25">
      <c r="B234" s="792"/>
      <c r="C234" s="793"/>
      <c r="D234" s="679"/>
      <c r="E234" s="679"/>
      <c r="F234" s="679"/>
      <c r="G234" s="679"/>
      <c r="H234" s="680"/>
      <c r="I234" s="164" t="s">
        <v>68</v>
      </c>
      <c r="J234" s="464" t="s">
        <v>276</v>
      </c>
      <c r="K234" s="464"/>
      <c r="L234" s="164" t="s">
        <v>68</v>
      </c>
      <c r="M234" s="464" t="s">
        <v>277</v>
      </c>
      <c r="N234" s="464"/>
      <c r="O234" s="164" t="s">
        <v>68</v>
      </c>
      <c r="P234" s="464" t="s">
        <v>235</v>
      </c>
      <c r="Q234" s="468"/>
      <c r="R234" s="131"/>
      <c r="S234" s="130"/>
      <c r="T234" s="130"/>
      <c r="U234" s="130"/>
      <c r="V234" s="130"/>
      <c r="W234" s="130"/>
      <c r="X234" s="130"/>
      <c r="Y234" s="130"/>
      <c r="Z234" s="130"/>
      <c r="AA234" s="130"/>
      <c r="AB234" s="130"/>
      <c r="AC234" s="633"/>
      <c r="AE234" s="1" t="str">
        <f>+I234</f>
        <v>□</v>
      </c>
      <c r="AL234" s="15"/>
      <c r="AM234" s="17" t="s">
        <v>63</v>
      </c>
      <c r="AN234" s="17" t="s">
        <v>64</v>
      </c>
      <c r="AO234" s="17" t="s">
        <v>278</v>
      </c>
      <c r="AP234" s="17" t="s">
        <v>65</v>
      </c>
      <c r="AQ234" s="17" t="s">
        <v>85</v>
      </c>
      <c r="AR234" s="17" t="s">
        <v>66</v>
      </c>
    </row>
    <row r="235" spans="2:44" ht="21.9" customHeight="1" thickBot="1" x14ac:dyDescent="0.25">
      <c r="B235" s="792"/>
      <c r="C235" s="793"/>
      <c r="D235" s="685" t="s">
        <v>279</v>
      </c>
      <c r="E235" s="686"/>
      <c r="F235" s="686"/>
      <c r="G235" s="686"/>
      <c r="H235" s="687"/>
      <c r="I235" s="157" t="s">
        <v>68</v>
      </c>
      <c r="J235" s="429" t="s">
        <v>363</v>
      </c>
      <c r="K235" s="429"/>
      <c r="L235" s="140"/>
      <c r="M235" s="138"/>
      <c r="N235" s="107"/>
      <c r="O235" s="526"/>
      <c r="P235" s="526"/>
      <c r="Q235" s="527"/>
      <c r="R235" s="106" t="s">
        <v>68</v>
      </c>
      <c r="S235" s="757" t="s">
        <v>411</v>
      </c>
      <c r="T235" s="757"/>
      <c r="U235" s="757"/>
      <c r="V235" s="757"/>
      <c r="W235" s="757"/>
      <c r="X235" s="757"/>
      <c r="Y235" s="757"/>
      <c r="Z235" s="757"/>
      <c r="AA235" s="757"/>
      <c r="AB235" s="764"/>
      <c r="AC235" s="635"/>
      <c r="AE235" s="1" t="str">
        <f>+L234</f>
        <v>□</v>
      </c>
    </row>
    <row r="236" spans="2:44" ht="21.9" customHeight="1" thickBot="1" x14ac:dyDescent="0.25">
      <c r="B236" s="792"/>
      <c r="C236" s="793"/>
      <c r="D236" s="601"/>
      <c r="E236" s="602"/>
      <c r="F236" s="602"/>
      <c r="G236" s="602"/>
      <c r="H236" s="603"/>
      <c r="I236" s="157" t="s">
        <v>68</v>
      </c>
      <c r="J236" s="429" t="s">
        <v>235</v>
      </c>
      <c r="K236" s="429"/>
      <c r="L236" s="429"/>
      <c r="P236" s="126"/>
      <c r="Q236" s="137"/>
      <c r="R236" s="94" t="s">
        <v>68</v>
      </c>
      <c r="S236" s="516" t="s">
        <v>412</v>
      </c>
      <c r="T236" s="516"/>
      <c r="U236" s="516"/>
      <c r="V236" s="516"/>
      <c r="W236" s="516"/>
      <c r="X236" s="516"/>
      <c r="Y236" s="516"/>
      <c r="Z236" s="516"/>
      <c r="AA236" s="516"/>
      <c r="AB236" s="715"/>
      <c r="AC236" s="626"/>
      <c r="AE236" s="1" t="str">
        <f>+O234</f>
        <v>□</v>
      </c>
    </row>
    <row r="237" spans="2:44" ht="17.100000000000001" customHeight="1" thickBot="1" x14ac:dyDescent="0.25">
      <c r="B237" s="792"/>
      <c r="C237" s="793"/>
      <c r="D237" s="341"/>
      <c r="E237" s="615" t="s">
        <v>46</v>
      </c>
      <c r="F237" s="616"/>
      <c r="G237" s="616"/>
      <c r="H237" s="617"/>
      <c r="I237" s="120" t="s">
        <v>68</v>
      </c>
      <c r="J237" s="444" t="s">
        <v>413</v>
      </c>
      <c r="K237" s="444"/>
      <c r="L237" s="444"/>
      <c r="M237" s="444"/>
      <c r="N237" s="444"/>
      <c r="O237" s="444"/>
      <c r="P237" s="444"/>
      <c r="Q237" s="625"/>
      <c r="R237" s="624" t="s">
        <v>150</v>
      </c>
      <c r="S237" s="444"/>
      <c r="T237" s="444"/>
      <c r="U237" s="444"/>
      <c r="V237" s="550"/>
      <c r="W237" s="550"/>
      <c r="X237" s="128" t="s">
        <v>103</v>
      </c>
      <c r="Y237" s="128"/>
      <c r="Z237" s="128"/>
      <c r="AA237" s="128"/>
      <c r="AB237" s="121"/>
      <c r="AC237" s="630"/>
      <c r="AE237" s="16" t="str">
        <f>+I237</f>
        <v>□</v>
      </c>
      <c r="AH237" s="17" t="str">
        <f>IF(AE237&amp;AE238&amp;AE239="■□□","◎無し",IF(AE237&amp;AE238&amp;AE239="□■□","●適合",IF(AE237&amp;AE238&amp;AE239="□□■","◆未達",IF(AE237&amp;AE238&amp;AE239="□□□","■未答","▼矛盾"))))</f>
        <v>■未答</v>
      </c>
      <c r="AI237" s="10"/>
      <c r="AL237" s="15" t="s">
        <v>97</v>
      </c>
      <c r="AM237" s="16" t="s">
        <v>98</v>
      </c>
      <c r="AN237" s="16" t="s">
        <v>99</v>
      </c>
      <c r="AO237" s="16" t="s">
        <v>100</v>
      </c>
      <c r="AP237" s="16" t="s">
        <v>101</v>
      </c>
      <c r="AQ237" s="16" t="s">
        <v>84</v>
      </c>
    </row>
    <row r="238" spans="2:44" ht="17.100000000000001" customHeight="1" thickBot="1" x14ac:dyDescent="0.25">
      <c r="B238" s="792"/>
      <c r="C238" s="793"/>
      <c r="D238" s="341"/>
      <c r="E238" s="612"/>
      <c r="F238" s="602"/>
      <c r="G238" s="602"/>
      <c r="H238" s="603"/>
      <c r="I238" s="80" t="s">
        <v>68</v>
      </c>
      <c r="J238" s="429" t="s">
        <v>365</v>
      </c>
      <c r="K238" s="429"/>
      <c r="L238" s="429"/>
      <c r="M238" s="429"/>
      <c r="N238" s="429"/>
      <c r="O238" s="429"/>
      <c r="P238" s="429"/>
      <c r="Q238" s="528"/>
      <c r="R238" s="515" t="s">
        <v>154</v>
      </c>
      <c r="S238" s="516"/>
      <c r="T238" s="516"/>
      <c r="U238" s="516"/>
      <c r="V238" s="554"/>
      <c r="W238" s="554"/>
      <c r="X238" s="130" t="s">
        <v>103</v>
      </c>
      <c r="Y238" s="130"/>
      <c r="Z238" s="130"/>
      <c r="AA238" s="130"/>
      <c r="AB238" s="129"/>
      <c r="AC238" s="626"/>
      <c r="AE238" s="1" t="str">
        <f>+I235</f>
        <v>□</v>
      </c>
      <c r="AH238" s="23" t="s">
        <v>155</v>
      </c>
      <c r="AJ238" s="17" t="str">
        <f>IF(V238&gt;0,IF(V238&lt;240,"◆240未満","●適合"),"■未答")</f>
        <v>■未答</v>
      </c>
      <c r="AL238" s="15"/>
      <c r="AM238" s="17" t="s">
        <v>63</v>
      </c>
      <c r="AN238" s="17" t="s">
        <v>64</v>
      </c>
      <c r="AO238" s="17" t="s">
        <v>65</v>
      </c>
      <c r="AP238" s="17" t="s">
        <v>85</v>
      </c>
      <c r="AQ238" s="17" t="s">
        <v>66</v>
      </c>
    </row>
    <row r="239" spans="2:44" ht="17.100000000000001" customHeight="1" thickBot="1" x14ac:dyDescent="0.25">
      <c r="B239" s="792"/>
      <c r="C239" s="793"/>
      <c r="D239" s="341"/>
      <c r="E239" s="609"/>
      <c r="F239" s="618"/>
      <c r="G239" s="618"/>
      <c r="H239" s="619"/>
      <c r="I239" s="80" t="s">
        <v>68</v>
      </c>
      <c r="J239" s="429" t="s">
        <v>366</v>
      </c>
      <c r="K239" s="429"/>
      <c r="L239" s="429"/>
      <c r="M239" s="429"/>
      <c r="N239" s="429"/>
      <c r="O239" s="429"/>
      <c r="P239" s="429"/>
      <c r="Q239" s="528"/>
      <c r="R239" s="131"/>
      <c r="S239" s="511" t="s">
        <v>157</v>
      </c>
      <c r="T239" s="511"/>
      <c r="U239" s="511"/>
      <c r="V239" s="511"/>
      <c r="W239" s="511"/>
      <c r="X239" s="511"/>
      <c r="Y239" s="701">
        <f>+V237*2+V238</f>
        <v>0</v>
      </c>
      <c r="Z239" s="701"/>
      <c r="AA239" s="130" t="s">
        <v>103</v>
      </c>
      <c r="AB239" s="129"/>
      <c r="AC239" s="626"/>
      <c r="AE239" s="1" t="str">
        <f>+I236</f>
        <v>□</v>
      </c>
      <c r="AH239" s="23" t="s">
        <v>158</v>
      </c>
      <c r="AJ239" s="17" t="str">
        <f>IF(Y239&gt;0,IF(AND(Y239&gt;=550,Y239&lt;=650),"●適合","◆未達"),"■未答")</f>
        <v>■未答</v>
      </c>
    </row>
    <row r="240" spans="2:44" ht="32.1" customHeight="1" thickBot="1" x14ac:dyDescent="0.25">
      <c r="B240" s="792"/>
      <c r="C240" s="793"/>
      <c r="D240" s="341"/>
      <c r="E240" s="646" t="s">
        <v>3</v>
      </c>
      <c r="F240" s="663"/>
      <c r="G240" s="663"/>
      <c r="H240" s="664"/>
      <c r="I240" s="104"/>
      <c r="J240" s="141"/>
      <c r="K240" s="141"/>
      <c r="L240" s="141"/>
      <c r="M240" s="141"/>
      <c r="N240" s="141"/>
      <c r="O240" s="141"/>
      <c r="P240" s="141"/>
      <c r="Q240" s="166"/>
      <c r="R240" s="768" t="s">
        <v>159</v>
      </c>
      <c r="S240" s="769"/>
      <c r="T240" s="769"/>
      <c r="U240" s="769"/>
      <c r="V240" s="765"/>
      <c r="W240" s="765"/>
      <c r="X240" s="136" t="s">
        <v>103</v>
      </c>
      <c r="Y240" s="136"/>
      <c r="Z240" s="136"/>
      <c r="AA240" s="136"/>
      <c r="AB240" s="117"/>
      <c r="AC240" s="655"/>
      <c r="AE240" s="16" t="str">
        <f>+I237</f>
        <v>□</v>
      </c>
      <c r="AH240" s="23" t="s">
        <v>160</v>
      </c>
      <c r="AJ240" s="17" t="str">
        <f>IF(V240&gt;0,IF(V240&gt;30,"◆30超過","●適合"),"■未答")</f>
        <v>■未答</v>
      </c>
      <c r="AL240" s="15" t="s">
        <v>97</v>
      </c>
      <c r="AM240" s="16" t="s">
        <v>98</v>
      </c>
      <c r="AN240" s="16" t="s">
        <v>99</v>
      </c>
      <c r="AO240" s="16" t="s">
        <v>100</v>
      </c>
      <c r="AP240" s="16" t="s">
        <v>101</v>
      </c>
      <c r="AQ240" s="16" t="s">
        <v>84</v>
      </c>
    </row>
    <row r="241" spans="2:43" ht="24" customHeight="1" thickBot="1" x14ac:dyDescent="0.25">
      <c r="B241" s="792"/>
      <c r="C241" s="793"/>
      <c r="D241" s="341"/>
      <c r="E241" s="615" t="s">
        <v>259</v>
      </c>
      <c r="F241" s="616"/>
      <c r="G241" s="616"/>
      <c r="H241" s="617"/>
      <c r="I241" s="169"/>
      <c r="J241" s="126"/>
      <c r="K241" s="126"/>
      <c r="L241" s="126"/>
      <c r="M241" s="126"/>
      <c r="N241" s="107"/>
      <c r="O241" s="107"/>
      <c r="P241" s="107"/>
      <c r="Q241" s="107"/>
      <c r="R241" s="515" t="s">
        <v>260</v>
      </c>
      <c r="S241" s="516"/>
      <c r="T241" s="516"/>
      <c r="U241" s="516"/>
      <c r="V241" s="157" t="s">
        <v>68</v>
      </c>
      <c r="W241" s="130" t="s">
        <v>124</v>
      </c>
      <c r="X241" s="130"/>
      <c r="Y241" s="157" t="s">
        <v>68</v>
      </c>
      <c r="Z241" s="130" t="s">
        <v>261</v>
      </c>
      <c r="AA241" s="130"/>
      <c r="AB241" s="129"/>
      <c r="AC241" s="626"/>
      <c r="AE241" s="1" t="str">
        <f>+I238</f>
        <v>□</v>
      </c>
      <c r="AH241" s="17" t="str">
        <f>IF(AE240&amp;AE241&amp;AE242="■□□","◎無し",IF(AE240&amp;AE241&amp;AE242="□■□","●適合",IF(AE240&amp;AE241&amp;AE242="□□■","◆未達",IF(AE240&amp;AE241&amp;AE242="□□□","■未答","▼矛盾"))))</f>
        <v>■未答</v>
      </c>
      <c r="AL241" s="15"/>
      <c r="AM241" s="17" t="s">
        <v>63</v>
      </c>
      <c r="AN241" s="17" t="s">
        <v>64</v>
      </c>
      <c r="AO241" s="17" t="s">
        <v>65</v>
      </c>
      <c r="AP241" s="17" t="s">
        <v>85</v>
      </c>
      <c r="AQ241" s="17" t="s">
        <v>66</v>
      </c>
    </row>
    <row r="242" spans="2:43" ht="24" customHeight="1" thickBot="1" x14ac:dyDescent="0.25">
      <c r="B242" s="792"/>
      <c r="C242" s="793"/>
      <c r="D242" s="341"/>
      <c r="E242" s="609"/>
      <c r="F242" s="618"/>
      <c r="G242" s="618"/>
      <c r="H242" s="619"/>
      <c r="I242" s="80" t="s">
        <v>68</v>
      </c>
      <c r="J242" s="429" t="s">
        <v>367</v>
      </c>
      <c r="K242" s="429"/>
      <c r="L242" s="429"/>
      <c r="M242" s="429"/>
      <c r="N242" s="429"/>
      <c r="O242" s="429"/>
      <c r="P242" s="429"/>
      <c r="Q242" s="528"/>
      <c r="R242" s="515" t="s">
        <v>262</v>
      </c>
      <c r="S242" s="516"/>
      <c r="T242" s="516"/>
      <c r="U242" s="516"/>
      <c r="V242" s="157" t="s">
        <v>68</v>
      </c>
      <c r="W242" s="130" t="s">
        <v>124</v>
      </c>
      <c r="X242" s="130"/>
      <c r="Y242" s="157" t="s">
        <v>68</v>
      </c>
      <c r="Z242" s="130" t="s">
        <v>261</v>
      </c>
      <c r="AA242" s="130"/>
      <c r="AB242" s="129"/>
      <c r="AC242" s="626"/>
      <c r="AE242" s="1" t="str">
        <f>+I239</f>
        <v>□</v>
      </c>
    </row>
    <row r="243" spans="2:43" ht="24" customHeight="1" thickBot="1" x14ac:dyDescent="0.25">
      <c r="B243" s="792"/>
      <c r="C243" s="793"/>
      <c r="D243" s="341"/>
      <c r="E243" s="615" t="s">
        <v>47</v>
      </c>
      <c r="F243" s="616"/>
      <c r="G243" s="616"/>
      <c r="H243" s="617"/>
      <c r="I243" s="103"/>
      <c r="J243" s="126"/>
      <c r="K243" s="126"/>
      <c r="L243" s="126"/>
      <c r="M243" s="126"/>
      <c r="N243" s="126"/>
      <c r="O243" s="126"/>
      <c r="P243" s="126"/>
      <c r="Q243" s="137"/>
      <c r="R243" s="131"/>
      <c r="S243" s="130"/>
      <c r="T243" s="130"/>
      <c r="U243" s="130"/>
      <c r="V243" s="130"/>
      <c r="W243" s="130"/>
      <c r="X243" s="130"/>
      <c r="Y243" s="130"/>
      <c r="Z243" s="130"/>
      <c r="AA243" s="130"/>
      <c r="AB243" s="129"/>
      <c r="AC243" s="626"/>
    </row>
    <row r="244" spans="2:43" ht="24" customHeight="1" thickBot="1" x14ac:dyDescent="0.25">
      <c r="B244" s="792"/>
      <c r="C244" s="793"/>
      <c r="D244" s="341"/>
      <c r="E244" s="612"/>
      <c r="F244" s="602"/>
      <c r="G244" s="602"/>
      <c r="H244" s="603"/>
      <c r="I244" s="80" t="s">
        <v>68</v>
      </c>
      <c r="J244" s="429" t="s">
        <v>368</v>
      </c>
      <c r="K244" s="429"/>
      <c r="L244" s="429"/>
      <c r="M244" s="429"/>
      <c r="N244" s="429"/>
      <c r="O244" s="429"/>
      <c r="P244" s="429"/>
      <c r="Q244" s="528"/>
      <c r="R244" s="515" t="s">
        <v>189</v>
      </c>
      <c r="S244" s="516"/>
      <c r="T244" s="516"/>
      <c r="U244" s="516"/>
      <c r="V244" s="157" t="s">
        <v>68</v>
      </c>
      <c r="W244" s="516" t="s">
        <v>190</v>
      </c>
      <c r="X244" s="516"/>
      <c r="Y244" s="157" t="s">
        <v>68</v>
      </c>
      <c r="Z244" s="715" t="s">
        <v>191</v>
      </c>
      <c r="AA244" s="516"/>
      <c r="AB244" s="129"/>
      <c r="AC244" s="626"/>
      <c r="AE244" s="16"/>
      <c r="AH244" s="17" t="str">
        <f>IF(AE245&amp;AE246="■□","●適合",IF(AE245&amp;AE246="□■","◆未達",IF(AE245&amp;AE246="□□","■未答","▼矛盾")))</f>
        <v>■未答</v>
      </c>
      <c r="AI244" s="10"/>
      <c r="AL244" s="15" t="s">
        <v>97</v>
      </c>
      <c r="AM244" s="16" t="s">
        <v>98</v>
      </c>
      <c r="AN244" s="16" t="s">
        <v>99</v>
      </c>
      <c r="AO244" s="16" t="s">
        <v>100</v>
      </c>
      <c r="AP244" s="16" t="s">
        <v>101</v>
      </c>
      <c r="AQ244" s="16" t="s">
        <v>84</v>
      </c>
    </row>
    <row r="245" spans="2:43" ht="24" customHeight="1" thickBot="1" x14ac:dyDescent="0.25">
      <c r="B245" s="792"/>
      <c r="C245" s="793"/>
      <c r="D245" s="344"/>
      <c r="E245" s="755"/>
      <c r="F245" s="679"/>
      <c r="G245" s="679"/>
      <c r="H245" s="680"/>
      <c r="I245" s="122"/>
      <c r="J245" s="464"/>
      <c r="K245" s="464"/>
      <c r="L245" s="464"/>
      <c r="M245" s="464"/>
      <c r="N245" s="464"/>
      <c r="O245" s="464"/>
      <c r="P245" s="464"/>
      <c r="Q245" s="468"/>
      <c r="R245" s="797" t="s">
        <v>192</v>
      </c>
      <c r="S245" s="798"/>
      <c r="T245" s="798"/>
      <c r="U245" s="798"/>
      <c r="V245" s="798"/>
      <c r="W245" s="798"/>
      <c r="X245" s="696"/>
      <c r="Y245" s="696"/>
      <c r="Z245" s="696"/>
      <c r="AA245" s="69" t="s">
        <v>103</v>
      </c>
      <c r="AB245" s="105"/>
      <c r="AC245" s="633"/>
      <c r="AE245" s="1" t="str">
        <f>+I242</f>
        <v>□</v>
      </c>
      <c r="AL245" s="15"/>
      <c r="AM245" s="17" t="s">
        <v>63</v>
      </c>
      <c r="AN245" s="17" t="s">
        <v>64</v>
      </c>
      <c r="AO245" s="17" t="s">
        <v>65</v>
      </c>
      <c r="AP245" s="17" t="s">
        <v>85</v>
      </c>
      <c r="AQ245" s="17" t="s">
        <v>66</v>
      </c>
    </row>
    <row r="246" spans="2:43" ht="13.5" customHeight="1" thickBot="1" x14ac:dyDescent="0.25">
      <c r="B246" s="792"/>
      <c r="C246" s="793"/>
      <c r="D246" s="601" t="s">
        <v>54</v>
      </c>
      <c r="E246" s="602"/>
      <c r="F246" s="602"/>
      <c r="G246" s="602"/>
      <c r="H246" s="603"/>
      <c r="I246" s="140"/>
      <c r="J246" s="138"/>
      <c r="K246" s="138"/>
      <c r="L246" s="138"/>
      <c r="M246" s="138"/>
      <c r="N246" s="138"/>
      <c r="O246" s="138"/>
      <c r="P246" s="138"/>
      <c r="Q246" s="139"/>
      <c r="R246" s="192"/>
      <c r="S246" s="142"/>
      <c r="T246" s="142"/>
      <c r="U246" s="142"/>
      <c r="V246" s="142"/>
      <c r="W246" s="142"/>
      <c r="X246" s="142"/>
      <c r="Y246" s="142"/>
      <c r="Z246" s="142"/>
      <c r="AA246" s="142"/>
      <c r="AB246" s="142"/>
      <c r="AC246" s="635"/>
      <c r="AE246" s="1" t="str">
        <f>+I244</f>
        <v>□</v>
      </c>
    </row>
    <row r="247" spans="2:43" ht="20.100000000000001" customHeight="1" thickBot="1" x14ac:dyDescent="0.25">
      <c r="B247" s="792"/>
      <c r="C247" s="793"/>
      <c r="D247" s="601"/>
      <c r="E247" s="602"/>
      <c r="F247" s="602"/>
      <c r="G247" s="602"/>
      <c r="H247" s="603"/>
      <c r="I247" s="143"/>
      <c r="J247" s="126"/>
      <c r="K247" s="126"/>
      <c r="L247" s="126"/>
      <c r="M247" s="126"/>
      <c r="N247" s="126"/>
      <c r="O247" s="126"/>
      <c r="P247" s="126"/>
      <c r="Q247" s="137"/>
      <c r="R247" s="94" t="s">
        <v>68</v>
      </c>
      <c r="S247" s="516" t="s">
        <v>356</v>
      </c>
      <c r="T247" s="516"/>
      <c r="U247" s="516"/>
      <c r="V247" s="516"/>
      <c r="W247" s="516"/>
      <c r="X247" s="516"/>
      <c r="Y247" s="516"/>
      <c r="Z247" s="516"/>
      <c r="AA247" s="516"/>
      <c r="AB247" s="715"/>
      <c r="AC247" s="626"/>
      <c r="AE247" s="16" t="str">
        <f>+I248</f>
        <v>□</v>
      </c>
      <c r="AH247" s="17" t="str">
        <f>IF(AE247&amp;AE248&amp;AE249="■□□","◎無し",IF(AE247&amp;AE248&amp;AE249="□■□","●適合",IF(AE247&amp;AE248&amp;AE249="□□■","◆未達",IF(AE247&amp;AE248&amp;AE249="□□□","■未答","▼矛盾"))))</f>
        <v>■未答</v>
      </c>
      <c r="AI247" s="10"/>
      <c r="AL247" s="15" t="s">
        <v>97</v>
      </c>
      <c r="AM247" s="16" t="s">
        <v>98</v>
      </c>
      <c r="AN247" s="16" t="s">
        <v>99</v>
      </c>
      <c r="AO247" s="16" t="s">
        <v>100</v>
      </c>
      <c r="AP247" s="16" t="s">
        <v>101</v>
      </c>
      <c r="AQ247" s="16" t="s">
        <v>84</v>
      </c>
    </row>
    <row r="248" spans="2:43" ht="20.100000000000001" customHeight="1" thickBot="1" x14ac:dyDescent="0.25">
      <c r="B248" s="792"/>
      <c r="C248" s="793"/>
      <c r="D248" s="601"/>
      <c r="E248" s="602"/>
      <c r="F248" s="602"/>
      <c r="G248" s="602"/>
      <c r="H248" s="603"/>
      <c r="I248" s="157" t="s">
        <v>68</v>
      </c>
      <c r="J248" s="429" t="s">
        <v>415</v>
      </c>
      <c r="K248" s="429"/>
      <c r="L248" s="429"/>
      <c r="M248" s="429"/>
      <c r="N248" s="429"/>
      <c r="O248" s="429"/>
      <c r="P248" s="429"/>
      <c r="Q248" s="528"/>
      <c r="R248" s="94" t="s">
        <v>68</v>
      </c>
      <c r="S248" s="516" t="s">
        <v>205</v>
      </c>
      <c r="T248" s="516"/>
      <c r="U248" s="516"/>
      <c r="V248" s="516"/>
      <c r="W248" s="516"/>
      <c r="X248" s="516"/>
      <c r="Y248" s="516"/>
      <c r="Z248" s="516"/>
      <c r="AA248" s="516"/>
      <c r="AB248" s="715"/>
      <c r="AC248" s="626"/>
      <c r="AE248" s="1" t="str">
        <f>+I252</f>
        <v>□</v>
      </c>
      <c r="AL248" s="15"/>
      <c r="AM248" s="17" t="s">
        <v>63</v>
      </c>
      <c r="AN248" s="17" t="s">
        <v>64</v>
      </c>
      <c r="AO248" s="17" t="s">
        <v>65</v>
      </c>
      <c r="AP248" s="17" t="s">
        <v>85</v>
      </c>
      <c r="AQ248" s="17" t="s">
        <v>66</v>
      </c>
    </row>
    <row r="249" spans="2:43" ht="20.100000000000001" customHeight="1" thickBot="1" x14ac:dyDescent="0.25">
      <c r="B249" s="792"/>
      <c r="C249" s="793"/>
      <c r="D249" s="601"/>
      <c r="E249" s="602"/>
      <c r="F249" s="602"/>
      <c r="G249" s="602"/>
      <c r="H249" s="603"/>
      <c r="I249" s="123"/>
      <c r="J249" s="141"/>
      <c r="K249" s="141"/>
      <c r="L249" s="141"/>
      <c r="M249" s="141"/>
      <c r="N249" s="141"/>
      <c r="O249" s="141"/>
      <c r="P249" s="141"/>
      <c r="Q249" s="166"/>
      <c r="R249" s="119" t="s">
        <v>68</v>
      </c>
      <c r="S249" s="769" t="s">
        <v>346</v>
      </c>
      <c r="T249" s="769"/>
      <c r="U249" s="769"/>
      <c r="V249" s="769"/>
      <c r="W249" s="769"/>
      <c r="X249" s="769"/>
      <c r="Y249" s="769"/>
      <c r="Z249" s="769"/>
      <c r="AA249" s="769"/>
      <c r="AB249" s="773"/>
      <c r="AC249" s="626"/>
      <c r="AE249" s="1" t="str">
        <f>+I253</f>
        <v>□</v>
      </c>
    </row>
    <row r="250" spans="2:43" ht="21.75" customHeight="1" thickBot="1" x14ac:dyDescent="0.25">
      <c r="B250" s="792"/>
      <c r="C250" s="793"/>
      <c r="D250" s="341"/>
      <c r="E250" s="665" t="s">
        <v>55</v>
      </c>
      <c r="F250" s="666"/>
      <c r="G250" s="666"/>
      <c r="H250" s="667"/>
      <c r="I250" s="157" t="s">
        <v>68</v>
      </c>
      <c r="J250" s="442" t="s">
        <v>415</v>
      </c>
      <c r="K250" s="442"/>
      <c r="L250" s="442"/>
      <c r="M250" s="442"/>
      <c r="N250" s="442"/>
      <c r="O250" s="442"/>
      <c r="P250" s="442"/>
      <c r="Q250" s="467"/>
      <c r="R250" s="157" t="s">
        <v>68</v>
      </c>
      <c r="S250" s="435" t="s">
        <v>380</v>
      </c>
      <c r="T250" s="435"/>
      <c r="U250" s="435"/>
      <c r="V250" s="435"/>
      <c r="W250" s="435"/>
      <c r="X250" s="435"/>
      <c r="Y250" s="435"/>
      <c r="Z250" s="435"/>
      <c r="AA250" s="435"/>
      <c r="AB250" s="787"/>
      <c r="AC250" s="626"/>
      <c r="AH250" s="23" t="s">
        <v>209</v>
      </c>
      <c r="AJ250" s="17" t="str">
        <f>IF(Y251&gt;0,IF(Y251&lt;650,"腰1100",IF(Y251&gt;=1100,"基準なし","床1100")),"■未答")</f>
        <v>■未答</v>
      </c>
    </row>
    <row r="251" spans="2:43" ht="21.75" customHeight="1" thickBot="1" x14ac:dyDescent="0.25">
      <c r="B251" s="792"/>
      <c r="C251" s="793"/>
      <c r="D251" s="341"/>
      <c r="E251" s="755"/>
      <c r="F251" s="679"/>
      <c r="G251" s="679"/>
      <c r="H251" s="680"/>
      <c r="I251" s="794" t="s">
        <v>358</v>
      </c>
      <c r="J251" s="795"/>
      <c r="K251" s="795"/>
      <c r="L251" s="795"/>
      <c r="M251" s="795"/>
      <c r="N251" s="795"/>
      <c r="O251" s="795"/>
      <c r="P251" s="795"/>
      <c r="Q251" s="796"/>
      <c r="R251" s="515" t="s">
        <v>208</v>
      </c>
      <c r="S251" s="516"/>
      <c r="T251" s="516"/>
      <c r="U251" s="516"/>
      <c r="V251" s="516"/>
      <c r="W251" s="516"/>
      <c r="X251" s="516"/>
      <c r="Y251" s="554"/>
      <c r="Z251" s="554"/>
      <c r="AA251" s="130" t="s">
        <v>103</v>
      </c>
      <c r="AB251" s="129"/>
      <c r="AC251" s="626"/>
      <c r="AH251" s="23"/>
      <c r="AJ251" s="17"/>
    </row>
    <row r="252" spans="2:43" ht="21.75" customHeight="1" thickBot="1" x14ac:dyDescent="0.25">
      <c r="B252" s="792"/>
      <c r="C252" s="793"/>
      <c r="D252" s="341"/>
      <c r="E252" s="774"/>
      <c r="F252" s="775"/>
      <c r="G252" s="775"/>
      <c r="H252" s="776"/>
      <c r="I252" s="157" t="s">
        <v>68</v>
      </c>
      <c r="J252" s="429" t="s">
        <v>391</v>
      </c>
      <c r="K252" s="429"/>
      <c r="L252" s="429"/>
      <c r="M252" s="429"/>
      <c r="N252" s="429"/>
      <c r="O252" s="429"/>
      <c r="P252" s="429"/>
      <c r="Q252" s="528"/>
      <c r="R252" s="515" t="s">
        <v>210</v>
      </c>
      <c r="S252" s="516"/>
      <c r="T252" s="516"/>
      <c r="U252" s="516"/>
      <c r="V252" s="516"/>
      <c r="W252" s="516"/>
      <c r="X252" s="516"/>
      <c r="Y252" s="554"/>
      <c r="Z252" s="554"/>
      <c r="AA252" s="130" t="s">
        <v>103</v>
      </c>
      <c r="AB252" s="129"/>
      <c r="AC252" s="626"/>
      <c r="AH252" s="23" t="s">
        <v>211</v>
      </c>
      <c r="AJ252" s="17" t="str">
        <f>IF(Y252&gt;0,IF(Y251&lt;650,IF(Y252&lt;1100,"◆未達","●適合"),IF(Y251&gt;=1100,"基準なし","◎不問")),"■未答")</f>
        <v>■未答</v>
      </c>
    </row>
    <row r="253" spans="2:43" ht="21.75" customHeight="1" thickBot="1" x14ac:dyDescent="0.25">
      <c r="B253" s="792"/>
      <c r="C253" s="793"/>
      <c r="D253" s="341"/>
      <c r="E253" s="777"/>
      <c r="F253" s="686"/>
      <c r="G253" s="686"/>
      <c r="H253" s="687"/>
      <c r="I253" s="160" t="s">
        <v>68</v>
      </c>
      <c r="J253" s="480" t="s">
        <v>387</v>
      </c>
      <c r="K253" s="480"/>
      <c r="L253" s="480"/>
      <c r="M253" s="480"/>
      <c r="N253" s="480"/>
      <c r="O253" s="480"/>
      <c r="P253" s="480"/>
      <c r="Q253" s="482"/>
      <c r="R253" s="479" t="s">
        <v>280</v>
      </c>
      <c r="S253" s="480"/>
      <c r="T253" s="480"/>
      <c r="U253" s="480"/>
      <c r="V253" s="480"/>
      <c r="W253" s="480"/>
      <c r="X253" s="480"/>
      <c r="Y253" s="765"/>
      <c r="Z253" s="765"/>
      <c r="AA253" s="136" t="s">
        <v>103</v>
      </c>
      <c r="AB253" s="117"/>
      <c r="AC253" s="626"/>
      <c r="AH253" s="23" t="s">
        <v>281</v>
      </c>
      <c r="AJ253" s="17" t="str">
        <f>IF(Y251&gt;0,IF(Y251&gt;=300,IF(Y251&lt;650,"◎不問",IF(Y251&lt;1100,IF(Y253&lt;1100,"◆未達","●適合"),"基準なし")),IF(Y253&lt;1100,"◆未達","●適合")),"■未答")</f>
        <v>■未答</v>
      </c>
    </row>
    <row r="254" spans="2:43" ht="21.75" customHeight="1" thickBot="1" x14ac:dyDescent="0.25">
      <c r="B254" s="792"/>
      <c r="C254" s="793"/>
      <c r="D254" s="341"/>
      <c r="E254" s="665" t="s">
        <v>56</v>
      </c>
      <c r="F254" s="666"/>
      <c r="G254" s="666"/>
      <c r="H254" s="667"/>
      <c r="I254" s="157" t="s">
        <v>68</v>
      </c>
      <c r="J254" s="442" t="s">
        <v>386</v>
      </c>
      <c r="K254" s="442"/>
      <c r="L254" s="442"/>
      <c r="M254" s="442"/>
      <c r="N254" s="442"/>
      <c r="O254" s="442"/>
      <c r="P254" s="442"/>
      <c r="Q254" s="467"/>
      <c r="R254" s="94" t="s">
        <v>68</v>
      </c>
      <c r="S254" s="442" t="s">
        <v>392</v>
      </c>
      <c r="T254" s="442"/>
      <c r="U254" s="442"/>
      <c r="V254" s="442"/>
      <c r="W254" s="442"/>
      <c r="X254" s="442"/>
      <c r="Y254" s="442"/>
      <c r="Z254" s="442"/>
      <c r="AA254" s="442"/>
      <c r="AB254" s="467"/>
      <c r="AC254" s="626"/>
    </row>
    <row r="255" spans="2:43" ht="21.75" customHeight="1" thickBot="1" x14ac:dyDescent="0.25">
      <c r="B255" s="792"/>
      <c r="C255" s="793"/>
      <c r="D255" s="341"/>
      <c r="E255" s="774"/>
      <c r="F255" s="775"/>
      <c r="G255" s="775"/>
      <c r="H255" s="776"/>
      <c r="I255" s="157" t="s">
        <v>68</v>
      </c>
      <c r="J255" s="429" t="s">
        <v>391</v>
      </c>
      <c r="K255" s="429"/>
      <c r="L255" s="429"/>
      <c r="M255" s="429"/>
      <c r="N255" s="429"/>
      <c r="O255" s="429"/>
      <c r="P255" s="429"/>
      <c r="Q255" s="528"/>
      <c r="R255" s="66"/>
      <c r="S255" s="66"/>
      <c r="T255" s="66"/>
      <c r="U255" s="66"/>
      <c r="V255" s="107"/>
      <c r="W255" s="107"/>
      <c r="X255" s="107"/>
      <c r="Y255" s="107"/>
      <c r="Z255" s="107"/>
      <c r="AA255" s="107"/>
      <c r="AB255" s="107"/>
      <c r="AC255" s="626"/>
      <c r="AH255" s="23" t="s">
        <v>230</v>
      </c>
      <c r="AJ255" s="17" t="str">
        <f>IF(Y255&gt;0,IF(Y255&gt;110,"◆未達","●適合"),"■未答")</f>
        <v>■未答</v>
      </c>
    </row>
    <row r="256" spans="2:43" ht="21.75" customHeight="1" thickBot="1" x14ac:dyDescent="0.25">
      <c r="B256" s="792"/>
      <c r="C256" s="793"/>
      <c r="D256" s="347"/>
      <c r="E256" s="789"/>
      <c r="F256" s="790"/>
      <c r="G256" s="790"/>
      <c r="H256" s="791"/>
      <c r="I256" s="88" t="s">
        <v>68</v>
      </c>
      <c r="J256" s="572" t="s">
        <v>387</v>
      </c>
      <c r="K256" s="572"/>
      <c r="L256" s="572"/>
      <c r="M256" s="572"/>
      <c r="N256" s="572"/>
      <c r="O256" s="572"/>
      <c r="P256" s="572"/>
      <c r="Q256" s="573"/>
      <c r="R256" s="515" t="s">
        <v>229</v>
      </c>
      <c r="S256" s="516"/>
      <c r="T256" s="516"/>
      <c r="U256" s="516"/>
      <c r="V256" s="516"/>
      <c r="W256" s="516"/>
      <c r="X256" s="516"/>
      <c r="Y256" s="554"/>
      <c r="Z256" s="554"/>
      <c r="AA256" s="130" t="s">
        <v>103</v>
      </c>
      <c r="AB256" s="81"/>
      <c r="AC256" s="674"/>
    </row>
    <row r="257" spans="2:43" ht="18" customHeight="1" x14ac:dyDescent="0.2">
      <c r="B257" s="801" t="s">
        <v>282</v>
      </c>
      <c r="C257" s="802"/>
      <c r="D257" s="802" t="s">
        <v>283</v>
      </c>
      <c r="E257" s="802"/>
      <c r="F257" s="802"/>
      <c r="G257" s="802"/>
      <c r="H257" s="803"/>
      <c r="I257" s="186" t="s">
        <v>68</v>
      </c>
      <c r="J257" s="804" t="s">
        <v>284</v>
      </c>
      <c r="K257" s="804"/>
      <c r="L257" s="804"/>
      <c r="M257" s="804"/>
      <c r="N257" s="804"/>
      <c r="O257" s="804"/>
      <c r="P257" s="804"/>
      <c r="Q257" s="805"/>
      <c r="R257" s="806" t="s">
        <v>285</v>
      </c>
      <c r="S257" s="807"/>
      <c r="T257" s="807"/>
      <c r="U257" s="807"/>
      <c r="V257" s="807"/>
      <c r="W257" s="807"/>
      <c r="X257" s="807"/>
      <c r="Y257" s="225"/>
      <c r="Z257" s="225"/>
      <c r="AA257" s="225"/>
      <c r="AB257" s="226"/>
      <c r="AC257" s="206"/>
      <c r="AE257" s="16" t="str">
        <f>+I257</f>
        <v>□</v>
      </c>
      <c r="AH257" s="17" t="str">
        <f>IF(AE257&amp;AE259&amp;AE260="■□□","◎無し",IF(AE257&amp;AE259&amp;AE260="□■□","●適合",IF(AE257&amp;AE259&amp;AE260="□□■","◆未達",IF(AE257&amp;AE259&amp;AE260="□□□","■未答","▼矛盾"))))</f>
        <v>■未答</v>
      </c>
      <c r="AI257" s="10"/>
      <c r="AL257" s="15" t="s">
        <v>97</v>
      </c>
      <c r="AM257" s="16" t="s">
        <v>98</v>
      </c>
      <c r="AN257" s="16" t="s">
        <v>99</v>
      </c>
      <c r="AO257" s="16" t="s">
        <v>100</v>
      </c>
      <c r="AP257" s="16" t="s">
        <v>101</v>
      </c>
      <c r="AQ257" s="16" t="s">
        <v>84</v>
      </c>
    </row>
    <row r="258" spans="2:43" ht="18" customHeight="1" x14ac:dyDescent="0.2">
      <c r="B258" s="520"/>
      <c r="C258" s="521"/>
      <c r="D258" s="521"/>
      <c r="E258" s="521"/>
      <c r="F258" s="521"/>
      <c r="G258" s="521"/>
      <c r="H258" s="522"/>
      <c r="I258" s="788" t="s">
        <v>286</v>
      </c>
      <c r="J258" s="429"/>
      <c r="K258" s="429"/>
      <c r="L258" s="429"/>
      <c r="M258" s="429"/>
      <c r="N258" s="126"/>
      <c r="O258" s="126"/>
      <c r="P258" s="126"/>
      <c r="Q258" s="137"/>
      <c r="R258" s="148"/>
      <c r="S258" s="130"/>
      <c r="T258" s="130"/>
      <c r="U258" s="130"/>
      <c r="V258" s="130"/>
      <c r="W258" s="130"/>
      <c r="X258" s="130"/>
      <c r="Y258" s="130"/>
      <c r="Z258" s="130"/>
      <c r="AA258" s="130"/>
      <c r="AB258" s="129"/>
      <c r="AC258" s="207"/>
      <c r="AH258" s="10"/>
      <c r="AI258" s="10"/>
      <c r="AL258" s="15"/>
      <c r="AM258" s="17" t="s">
        <v>63</v>
      </c>
      <c r="AN258" s="17" t="s">
        <v>64</v>
      </c>
      <c r="AO258" s="17" t="s">
        <v>65</v>
      </c>
      <c r="AP258" s="17" t="s">
        <v>85</v>
      </c>
      <c r="AQ258" s="17" t="s">
        <v>66</v>
      </c>
    </row>
    <row r="259" spans="2:43" ht="18" customHeight="1" x14ac:dyDescent="0.2">
      <c r="B259" s="520"/>
      <c r="C259" s="521"/>
      <c r="D259" s="521"/>
      <c r="E259" s="521"/>
      <c r="F259" s="521"/>
      <c r="G259" s="521"/>
      <c r="H259" s="522"/>
      <c r="I259" s="143"/>
      <c r="J259" s="157" t="s">
        <v>68</v>
      </c>
      <c r="K259" s="429" t="s">
        <v>287</v>
      </c>
      <c r="L259" s="429"/>
      <c r="M259" s="429"/>
      <c r="N259" s="429"/>
      <c r="O259" s="429"/>
      <c r="P259" s="429"/>
      <c r="Q259" s="528"/>
      <c r="R259" s="157" t="s">
        <v>68</v>
      </c>
      <c r="S259" s="429" t="s">
        <v>433</v>
      </c>
      <c r="T259" s="429"/>
      <c r="U259" s="429"/>
      <c r="V259" s="429"/>
      <c r="W259" s="429"/>
      <c r="X259" s="429"/>
      <c r="Y259" s="429"/>
      <c r="Z259" s="429"/>
      <c r="AA259" s="429"/>
      <c r="AB259" s="528"/>
      <c r="AC259" s="207"/>
      <c r="AE259" s="1" t="str">
        <f>+J259</f>
        <v>□</v>
      </c>
      <c r="AL259" s="15"/>
      <c r="AQ259" s="63"/>
    </row>
    <row r="260" spans="2:43" ht="18" customHeight="1" x14ac:dyDescent="0.2">
      <c r="B260" s="520"/>
      <c r="C260" s="521"/>
      <c r="D260" s="521"/>
      <c r="E260" s="521"/>
      <c r="F260" s="521"/>
      <c r="G260" s="521"/>
      <c r="H260" s="522"/>
      <c r="I260" s="70"/>
      <c r="J260" s="89" t="s">
        <v>68</v>
      </c>
      <c r="K260" s="480" t="s">
        <v>235</v>
      </c>
      <c r="L260" s="480"/>
      <c r="M260" s="480"/>
      <c r="N260" s="480"/>
      <c r="O260" s="480"/>
      <c r="P260" s="480"/>
      <c r="Q260" s="482"/>
      <c r="R260" s="89" t="s">
        <v>68</v>
      </c>
      <c r="S260" s="480" t="s">
        <v>288</v>
      </c>
      <c r="T260" s="480"/>
      <c r="U260" s="480"/>
      <c r="V260" s="480"/>
      <c r="W260" s="480"/>
      <c r="X260" s="480"/>
      <c r="Y260" s="480"/>
      <c r="Z260" s="480"/>
      <c r="AA260" s="480"/>
      <c r="AB260" s="482"/>
      <c r="AC260" s="207"/>
      <c r="AE260" s="1" t="str">
        <f>+J260</f>
        <v>□</v>
      </c>
      <c r="AH260" s="10"/>
      <c r="AI260" s="10"/>
      <c r="AL260" s="15"/>
    </row>
    <row r="261" spans="2:43" ht="18" customHeight="1" x14ac:dyDescent="0.2">
      <c r="B261" s="520"/>
      <c r="C261" s="521"/>
      <c r="D261" s="521"/>
      <c r="E261" s="521"/>
      <c r="F261" s="521"/>
      <c r="G261" s="521"/>
      <c r="H261" s="522"/>
      <c r="I261" s="788" t="s">
        <v>289</v>
      </c>
      <c r="J261" s="429"/>
      <c r="K261" s="429"/>
      <c r="L261" s="429"/>
      <c r="M261" s="429"/>
      <c r="N261" s="126"/>
      <c r="O261" s="126"/>
      <c r="P261" s="126"/>
      <c r="Q261" s="137"/>
      <c r="R261" s="148"/>
      <c r="S261" s="130"/>
      <c r="T261" s="130"/>
      <c r="U261" s="130"/>
      <c r="V261" s="130"/>
      <c r="W261" s="130"/>
      <c r="X261" s="130"/>
      <c r="Y261" s="130"/>
      <c r="Z261" s="130"/>
      <c r="AA261" s="130"/>
      <c r="AB261" s="129"/>
      <c r="AC261" s="207"/>
      <c r="AH261" s="10"/>
      <c r="AI261" s="10"/>
      <c r="AL261" s="15"/>
      <c r="AM261" s="61"/>
      <c r="AN261" s="61"/>
      <c r="AO261" s="61"/>
      <c r="AP261" s="61"/>
      <c r="AQ261" s="61"/>
    </row>
    <row r="262" spans="2:43" ht="18" customHeight="1" x14ac:dyDescent="0.2">
      <c r="B262" s="520"/>
      <c r="C262" s="521"/>
      <c r="D262" s="521"/>
      <c r="E262" s="521"/>
      <c r="F262" s="521"/>
      <c r="G262" s="521"/>
      <c r="H262" s="522"/>
      <c r="I262" s="143"/>
      <c r="J262" s="157" t="s">
        <v>68</v>
      </c>
      <c r="K262" s="429" t="s">
        <v>384</v>
      </c>
      <c r="L262" s="429"/>
      <c r="M262" s="429"/>
      <c r="N262" s="429"/>
      <c r="O262" s="429"/>
      <c r="P262" s="429"/>
      <c r="Q262" s="528"/>
      <c r="R262" s="799" t="s">
        <v>385</v>
      </c>
      <c r="S262" s="564"/>
      <c r="T262" s="564"/>
      <c r="U262" s="564"/>
      <c r="V262" s="564"/>
      <c r="W262" s="564"/>
      <c r="X262" s="564"/>
      <c r="Y262" s="564"/>
      <c r="Z262" s="564"/>
      <c r="AA262" s="564"/>
      <c r="AB262" s="800"/>
      <c r="AC262" s="207"/>
      <c r="AE262" s="16" t="str">
        <f>+J262</f>
        <v>□</v>
      </c>
      <c r="AH262" s="17" t="str">
        <f>IF(AE262&amp;AE263&amp;AE264="■□□","◎無し",IF(AE262&amp;AE263&amp;AE264="□■□","●適合",IF(AE262&amp;AE263&amp;AE264="□□■","◆未達",IF(AE262&amp;AE263&amp;AE264="□□□","■未答","▼矛盾"))))</f>
        <v>■未答</v>
      </c>
      <c r="AI262" s="10"/>
      <c r="AL262" s="15" t="s">
        <v>97</v>
      </c>
      <c r="AM262" s="16" t="s">
        <v>98</v>
      </c>
      <c r="AN262" s="16" t="s">
        <v>99</v>
      </c>
      <c r="AO262" s="16" t="s">
        <v>100</v>
      </c>
      <c r="AP262" s="16" t="s">
        <v>101</v>
      </c>
      <c r="AQ262" s="16" t="s">
        <v>84</v>
      </c>
    </row>
    <row r="263" spans="2:43" ht="18" customHeight="1" x14ac:dyDescent="0.2">
      <c r="B263" s="520"/>
      <c r="C263" s="521"/>
      <c r="D263" s="521"/>
      <c r="E263" s="521"/>
      <c r="F263" s="521"/>
      <c r="G263" s="521"/>
      <c r="H263" s="522"/>
      <c r="I263" s="143"/>
      <c r="J263" s="143"/>
      <c r="K263" s="157" t="s">
        <v>68</v>
      </c>
      <c r="L263" s="429" t="s">
        <v>290</v>
      </c>
      <c r="M263" s="429"/>
      <c r="N263" s="429"/>
      <c r="O263" s="429"/>
      <c r="P263" s="429"/>
      <c r="Q263" s="528"/>
      <c r="R263" s="502"/>
      <c r="S263" s="429"/>
      <c r="T263" s="429"/>
      <c r="U263" s="429"/>
      <c r="V263" s="429"/>
      <c r="W263" s="429"/>
      <c r="X263" s="429"/>
      <c r="Y263" s="429"/>
      <c r="Z263" s="429"/>
      <c r="AA263" s="429"/>
      <c r="AB263" s="528"/>
      <c r="AC263" s="207"/>
      <c r="AE263" s="1" t="str">
        <f>+K263</f>
        <v>□</v>
      </c>
      <c r="AL263" s="15"/>
      <c r="AM263" s="17" t="s">
        <v>63</v>
      </c>
      <c r="AN263" s="17" t="s">
        <v>64</v>
      </c>
      <c r="AO263" s="17" t="s">
        <v>65</v>
      </c>
      <c r="AP263" s="17" t="s">
        <v>85</v>
      </c>
      <c r="AQ263" s="62" t="s">
        <v>66</v>
      </c>
    </row>
    <row r="264" spans="2:43" ht="18" customHeight="1" x14ac:dyDescent="0.2">
      <c r="B264" s="520"/>
      <c r="C264" s="521"/>
      <c r="D264" s="750"/>
      <c r="E264" s="750"/>
      <c r="F264" s="750"/>
      <c r="G264" s="750"/>
      <c r="H264" s="751"/>
      <c r="I264" s="68"/>
      <c r="J264" s="161"/>
      <c r="K264" s="164" t="s">
        <v>68</v>
      </c>
      <c r="L264" s="464" t="s">
        <v>235</v>
      </c>
      <c r="M264" s="464"/>
      <c r="N264" s="464"/>
      <c r="O264" s="464"/>
      <c r="P264" s="464"/>
      <c r="Q264" s="468"/>
      <c r="R264" s="131"/>
      <c r="S264" s="130"/>
      <c r="T264" s="130"/>
      <c r="U264" s="130"/>
      <c r="V264" s="130"/>
      <c r="W264" s="130"/>
      <c r="X264" s="130"/>
      <c r="Y264" s="130"/>
      <c r="Z264" s="130"/>
      <c r="AA264" s="130"/>
      <c r="AB264" s="129"/>
      <c r="AC264" s="227"/>
      <c r="AE264" s="1" t="str">
        <f>+K264</f>
        <v>□</v>
      </c>
      <c r="AH264" s="10"/>
      <c r="AI264" s="10"/>
      <c r="AL264" s="15"/>
      <c r="AM264" s="63"/>
      <c r="AN264" s="63"/>
      <c r="AO264" s="63"/>
      <c r="AP264" s="63"/>
      <c r="AQ264" s="63"/>
    </row>
    <row r="265" spans="2:43" ht="18" customHeight="1" x14ac:dyDescent="0.2">
      <c r="B265" s="520"/>
      <c r="C265" s="521"/>
      <c r="D265" s="601" t="s">
        <v>291</v>
      </c>
      <c r="E265" s="602"/>
      <c r="F265" s="602"/>
      <c r="G265" s="602"/>
      <c r="H265" s="603"/>
      <c r="I265" s="107"/>
      <c r="J265" s="126"/>
      <c r="K265" s="126"/>
      <c r="L265" s="126"/>
      <c r="M265" s="126"/>
      <c r="N265" s="126"/>
      <c r="O265" s="126"/>
      <c r="P265" s="126"/>
      <c r="Q265" s="137"/>
      <c r="R265" s="192"/>
      <c r="S265" s="142"/>
      <c r="T265" s="142"/>
      <c r="U265" s="142"/>
      <c r="V265" s="142"/>
      <c r="W265" s="142"/>
      <c r="X265" s="142"/>
      <c r="Y265" s="142"/>
      <c r="Z265" s="142"/>
      <c r="AA265" s="142"/>
      <c r="AB265" s="199"/>
      <c r="AC265" s="626"/>
      <c r="AE265" s="16"/>
      <c r="AH265" s="17" t="str">
        <f>IF(AE266&amp;AE267="■□","●適合",IF(AE266&amp;AE267="□■","◆未達",IF(AE266&amp;AE267="□□","■未答","▼矛盾")))</f>
        <v>■未答</v>
      </c>
      <c r="AI265" s="10"/>
      <c r="AL265" s="15" t="s">
        <v>97</v>
      </c>
      <c r="AM265" s="16" t="s">
        <v>98</v>
      </c>
      <c r="AN265" s="16" t="s">
        <v>99</v>
      </c>
      <c r="AO265" s="16" t="s">
        <v>100</v>
      </c>
      <c r="AP265" s="16" t="s">
        <v>101</v>
      </c>
      <c r="AQ265" s="16" t="s">
        <v>84</v>
      </c>
    </row>
    <row r="266" spans="2:43" ht="18" customHeight="1" x14ac:dyDescent="0.2">
      <c r="B266" s="520"/>
      <c r="C266" s="521"/>
      <c r="D266" s="601"/>
      <c r="E266" s="602"/>
      <c r="F266" s="602"/>
      <c r="G266" s="602"/>
      <c r="H266" s="603"/>
      <c r="I266" s="157" t="s">
        <v>68</v>
      </c>
      <c r="J266" s="429" t="s">
        <v>234</v>
      </c>
      <c r="K266" s="429"/>
      <c r="L266" s="157" t="s">
        <v>68</v>
      </c>
      <c r="M266" s="429" t="s">
        <v>235</v>
      </c>
      <c r="N266" s="429"/>
      <c r="O266" s="429"/>
      <c r="P266" s="126"/>
      <c r="Q266" s="137"/>
      <c r="R266" s="135"/>
      <c r="S266" s="136"/>
      <c r="T266" s="136"/>
      <c r="U266" s="136"/>
      <c r="V266" s="136"/>
      <c r="W266" s="136"/>
      <c r="X266" s="136"/>
      <c r="Y266" s="136"/>
      <c r="Z266" s="136"/>
      <c r="AA266" s="136"/>
      <c r="AB266" s="117"/>
      <c r="AC266" s="626"/>
      <c r="AE266" s="1" t="str">
        <f>+I266</f>
        <v>□</v>
      </c>
      <c r="AL266" s="15"/>
      <c r="AM266" s="17" t="s">
        <v>63</v>
      </c>
      <c r="AN266" s="17" t="s">
        <v>64</v>
      </c>
      <c r="AO266" s="17" t="s">
        <v>65</v>
      </c>
      <c r="AP266" s="17" t="s">
        <v>85</v>
      </c>
      <c r="AQ266" s="17" t="s">
        <v>66</v>
      </c>
    </row>
    <row r="267" spans="2:43" ht="20.100000000000001" customHeight="1" x14ac:dyDescent="0.2">
      <c r="B267" s="520"/>
      <c r="C267" s="521"/>
      <c r="D267" s="341"/>
      <c r="E267" s="615" t="s">
        <v>57</v>
      </c>
      <c r="F267" s="616"/>
      <c r="G267" s="616"/>
      <c r="H267" s="617"/>
      <c r="I267" s="146"/>
      <c r="J267" s="146"/>
      <c r="K267" s="146"/>
      <c r="L267" s="146"/>
      <c r="M267" s="146"/>
      <c r="N267" s="124"/>
      <c r="O267" s="124"/>
      <c r="P267" s="124"/>
      <c r="Q267" s="125"/>
      <c r="R267" s="130"/>
      <c r="S267" s="130"/>
      <c r="T267" s="130"/>
      <c r="U267" s="130"/>
      <c r="V267" s="130"/>
      <c r="W267" s="130"/>
      <c r="X267" s="130"/>
      <c r="Y267" s="130"/>
      <c r="Z267" s="130"/>
      <c r="AA267" s="130"/>
      <c r="AB267" s="121"/>
      <c r="AC267" s="808"/>
      <c r="AE267" s="1" t="str">
        <f>+L266</f>
        <v>□</v>
      </c>
    </row>
    <row r="268" spans="2:43" ht="20.100000000000001" customHeight="1" x14ac:dyDescent="0.2">
      <c r="B268" s="520"/>
      <c r="C268" s="521"/>
      <c r="D268" s="341"/>
      <c r="E268" s="612"/>
      <c r="F268" s="602"/>
      <c r="G268" s="602"/>
      <c r="H268" s="603"/>
      <c r="I268" s="157" t="s">
        <v>68</v>
      </c>
      <c r="J268" s="429" t="s">
        <v>139</v>
      </c>
      <c r="K268" s="429"/>
      <c r="L268" s="429"/>
      <c r="M268" s="429"/>
      <c r="N268" s="429"/>
      <c r="O268" s="429"/>
      <c r="P268" s="429"/>
      <c r="Q268" s="528"/>
      <c r="R268" s="516" t="s">
        <v>292</v>
      </c>
      <c r="S268" s="516"/>
      <c r="T268" s="516"/>
      <c r="U268" s="516"/>
      <c r="V268" s="516"/>
      <c r="W268" s="516"/>
      <c r="X268" s="516"/>
      <c r="Y268" s="516"/>
      <c r="Z268" s="554"/>
      <c r="AA268" s="554"/>
      <c r="AB268" s="129" t="s">
        <v>103</v>
      </c>
      <c r="AC268" s="809"/>
      <c r="AE268" s="16"/>
      <c r="AH268" s="17" t="str">
        <f>IF(AE269&amp;AE270="■□","●適合",IF(AE269&amp;AE270="□■","◆未達",IF(AE269&amp;AE270="□□","■未答","▼矛盾")))</f>
        <v>■未答</v>
      </c>
      <c r="AI268" s="10"/>
      <c r="AJ268" s="17" t="str">
        <f>IF(Z268=0,"■未答",IF(Z268&lt;800,"◆未達","●範囲内"))</f>
        <v>■未答</v>
      </c>
      <c r="AL268" s="15" t="s">
        <v>97</v>
      </c>
      <c r="AM268" s="16" t="s">
        <v>98</v>
      </c>
      <c r="AN268" s="16" t="s">
        <v>99</v>
      </c>
      <c r="AO268" s="16" t="s">
        <v>100</v>
      </c>
      <c r="AP268" s="16" t="s">
        <v>101</v>
      </c>
      <c r="AQ268" s="16" t="s">
        <v>84</v>
      </c>
    </row>
    <row r="269" spans="2:43" ht="20.100000000000001" customHeight="1" x14ac:dyDescent="0.2">
      <c r="B269" s="520"/>
      <c r="C269" s="521"/>
      <c r="D269" s="341"/>
      <c r="E269" s="609"/>
      <c r="F269" s="618"/>
      <c r="G269" s="618"/>
      <c r="H269" s="619"/>
      <c r="I269" s="89" t="s">
        <v>68</v>
      </c>
      <c r="J269" s="480" t="s">
        <v>354</v>
      </c>
      <c r="K269" s="480"/>
      <c r="L269" s="480"/>
      <c r="M269" s="480"/>
      <c r="N269" s="480"/>
      <c r="O269" s="480"/>
      <c r="P269" s="480"/>
      <c r="Q269" s="482"/>
      <c r="R269" s="135"/>
      <c r="S269" s="136"/>
      <c r="T269" s="136"/>
      <c r="U269" s="136"/>
      <c r="V269" s="136"/>
      <c r="W269" s="136"/>
      <c r="X269" s="136"/>
      <c r="Y269" s="136"/>
      <c r="Z269" s="136"/>
      <c r="AA269" s="136"/>
      <c r="AB269" s="136"/>
      <c r="AC269" s="655"/>
      <c r="AE269" s="1" t="str">
        <f>+I268</f>
        <v>□</v>
      </c>
      <c r="AL269" s="15"/>
      <c r="AM269" s="17" t="s">
        <v>63</v>
      </c>
      <c r="AN269" s="17" t="s">
        <v>64</v>
      </c>
      <c r="AO269" s="17" t="s">
        <v>65</v>
      </c>
      <c r="AP269" s="17" t="s">
        <v>85</v>
      </c>
      <c r="AQ269" s="17" t="s">
        <v>66</v>
      </c>
    </row>
    <row r="270" spans="2:43" ht="20.100000000000001" customHeight="1" x14ac:dyDescent="0.2">
      <c r="B270" s="520"/>
      <c r="C270" s="521"/>
      <c r="D270" s="341"/>
      <c r="E270" s="612" t="s">
        <v>58</v>
      </c>
      <c r="F270" s="602"/>
      <c r="G270" s="602"/>
      <c r="H270" s="603"/>
      <c r="I270" s="126"/>
      <c r="J270" s="126"/>
      <c r="K270" s="126"/>
      <c r="L270" s="126"/>
      <c r="M270" s="126"/>
      <c r="N270" s="107"/>
      <c r="O270" s="107"/>
      <c r="P270" s="107"/>
      <c r="Q270" s="125"/>
      <c r="R270" s="130"/>
      <c r="S270" s="130"/>
      <c r="T270" s="130"/>
      <c r="U270" s="130"/>
      <c r="V270" s="130"/>
      <c r="W270" s="130"/>
      <c r="X270" s="130"/>
      <c r="Y270" s="130"/>
      <c r="Z270" s="130"/>
      <c r="AA270" s="130"/>
      <c r="AB270" s="130"/>
      <c r="AC270" s="626"/>
      <c r="AE270" s="1" t="str">
        <f>+I269</f>
        <v>□</v>
      </c>
    </row>
    <row r="271" spans="2:43" ht="20.100000000000001" customHeight="1" x14ac:dyDescent="0.2">
      <c r="B271" s="520"/>
      <c r="C271" s="521"/>
      <c r="D271" s="341"/>
      <c r="E271" s="612"/>
      <c r="F271" s="602"/>
      <c r="G271" s="602"/>
      <c r="H271" s="603"/>
      <c r="I271" s="157" t="s">
        <v>68</v>
      </c>
      <c r="J271" s="429" t="s">
        <v>139</v>
      </c>
      <c r="K271" s="429"/>
      <c r="L271" s="429"/>
      <c r="M271" s="429"/>
      <c r="N271" s="429"/>
      <c r="O271" s="429"/>
      <c r="P271" s="429"/>
      <c r="Q271" s="528"/>
      <c r="R271" s="515" t="s">
        <v>293</v>
      </c>
      <c r="S271" s="516"/>
      <c r="T271" s="516"/>
      <c r="U271" s="516"/>
      <c r="V271" s="516"/>
      <c r="W271" s="516"/>
      <c r="X271" s="516"/>
      <c r="Y271" s="516"/>
      <c r="Z271" s="554"/>
      <c r="AA271" s="554"/>
      <c r="AB271" s="130" t="s">
        <v>103</v>
      </c>
      <c r="AC271" s="626"/>
      <c r="AE271" s="16"/>
      <c r="AH271" s="17" t="str">
        <f>IF(AE272&amp;AE273="■□","●適合",IF(AE272&amp;AE273="□■","◆未達",IF(AE272&amp;AE273="□□","■未答","▼矛盾")))</f>
        <v>■未答</v>
      </c>
      <c r="AI271" s="10"/>
      <c r="AJ271" s="17" t="str">
        <f>IF(Z271=0,"■未答",IF(Z271&lt;1500,"◆未達","●範囲内"))</f>
        <v>■未答</v>
      </c>
      <c r="AL271" s="15" t="s">
        <v>97</v>
      </c>
      <c r="AM271" s="16" t="s">
        <v>98</v>
      </c>
      <c r="AN271" s="16" t="s">
        <v>99</v>
      </c>
      <c r="AO271" s="16" t="s">
        <v>100</v>
      </c>
      <c r="AP271" s="16" t="s">
        <v>101</v>
      </c>
      <c r="AQ271" s="16" t="s">
        <v>84</v>
      </c>
    </row>
    <row r="272" spans="2:43" ht="20.100000000000001" customHeight="1" x14ac:dyDescent="0.2">
      <c r="B272" s="520"/>
      <c r="C272" s="521"/>
      <c r="D272" s="344"/>
      <c r="E272" s="755"/>
      <c r="F272" s="679"/>
      <c r="G272" s="679"/>
      <c r="H272" s="680"/>
      <c r="I272" s="164" t="s">
        <v>68</v>
      </c>
      <c r="J272" s="464" t="s">
        <v>354</v>
      </c>
      <c r="K272" s="464"/>
      <c r="L272" s="464"/>
      <c r="M272" s="464"/>
      <c r="N272" s="464"/>
      <c r="O272" s="464"/>
      <c r="P272" s="464"/>
      <c r="Q272" s="468"/>
      <c r="R272" s="90"/>
      <c r="S272" s="69"/>
      <c r="T272" s="69"/>
      <c r="U272" s="69"/>
      <c r="V272" s="69"/>
      <c r="W272" s="69"/>
      <c r="X272" s="69"/>
      <c r="Y272" s="69"/>
      <c r="Z272" s="69"/>
      <c r="AA272" s="69"/>
      <c r="AB272" s="69"/>
      <c r="AC272" s="633"/>
      <c r="AE272" s="1" t="str">
        <f>+I271</f>
        <v>□</v>
      </c>
      <c r="AL272" s="15"/>
      <c r="AM272" s="17" t="s">
        <v>63</v>
      </c>
      <c r="AN272" s="17" t="s">
        <v>64</v>
      </c>
      <c r="AO272" s="17" t="s">
        <v>65</v>
      </c>
      <c r="AP272" s="17" t="s">
        <v>85</v>
      </c>
      <c r="AQ272" s="17" t="s">
        <v>66</v>
      </c>
    </row>
    <row r="273" spans="2:43" ht="20.100000000000001" customHeight="1" x14ac:dyDescent="0.2">
      <c r="B273" s="520"/>
      <c r="C273" s="521"/>
      <c r="D273" s="685" t="s">
        <v>59</v>
      </c>
      <c r="E273" s="686"/>
      <c r="F273" s="686"/>
      <c r="G273" s="686"/>
      <c r="H273" s="687"/>
      <c r="I273" s="140"/>
      <c r="J273" s="138"/>
      <c r="K273" s="138"/>
      <c r="L273" s="140"/>
      <c r="M273" s="138"/>
      <c r="N273" s="107"/>
      <c r="O273" s="107"/>
      <c r="P273" s="107"/>
      <c r="Q273" s="107"/>
      <c r="R273" s="192"/>
      <c r="S273" s="142"/>
      <c r="T273" s="142"/>
      <c r="U273" s="142"/>
      <c r="V273" s="142"/>
      <c r="W273" s="142"/>
      <c r="X273" s="142"/>
      <c r="Y273" s="142"/>
      <c r="Z273" s="142"/>
      <c r="AA273" s="142"/>
      <c r="AB273" s="142"/>
      <c r="AC273" s="635"/>
      <c r="AE273" s="1" t="str">
        <f>+I272</f>
        <v>□</v>
      </c>
    </row>
    <row r="274" spans="2:43" ht="20.100000000000001" customHeight="1" x14ac:dyDescent="0.2">
      <c r="B274" s="520"/>
      <c r="C274" s="521"/>
      <c r="D274" s="601"/>
      <c r="E274" s="602"/>
      <c r="F274" s="602"/>
      <c r="G274" s="602"/>
      <c r="H274" s="603"/>
      <c r="I274" s="157" t="s">
        <v>68</v>
      </c>
      <c r="J274" s="429" t="s">
        <v>248</v>
      </c>
      <c r="K274" s="429"/>
      <c r="L274" s="429"/>
      <c r="M274" s="429"/>
      <c r="N274" s="429"/>
      <c r="O274" s="429"/>
      <c r="P274" s="429"/>
      <c r="Q274" s="528"/>
      <c r="R274" s="131"/>
      <c r="S274" s="130"/>
      <c r="T274" s="130"/>
      <c r="U274" s="130"/>
      <c r="V274" s="130"/>
      <c r="W274" s="130"/>
      <c r="X274" s="130"/>
      <c r="Y274" s="130"/>
      <c r="Z274" s="130"/>
      <c r="AA274" s="130"/>
      <c r="AB274" s="130"/>
      <c r="AC274" s="626"/>
      <c r="AE274" s="16"/>
      <c r="AH274" s="17" t="str">
        <f>IF(AE275&amp;AE276="■□","●適合",IF(AE275&amp;AE276="□■","◆未達",IF(AE275&amp;AE276="□□","■未答","▼矛盾")))</f>
        <v>■未答</v>
      </c>
      <c r="AI274" s="10"/>
      <c r="AL274" s="15" t="s">
        <v>97</v>
      </c>
      <c r="AM274" s="16" t="s">
        <v>98</v>
      </c>
      <c r="AN274" s="16" t="s">
        <v>99</v>
      </c>
      <c r="AO274" s="16" t="s">
        <v>100</v>
      </c>
      <c r="AP274" s="16" t="s">
        <v>101</v>
      </c>
      <c r="AQ274" s="16" t="s">
        <v>84</v>
      </c>
    </row>
    <row r="275" spans="2:43" ht="20.100000000000001" customHeight="1" thickBot="1" x14ac:dyDescent="0.25">
      <c r="B275" s="568"/>
      <c r="C275" s="569"/>
      <c r="D275" s="688"/>
      <c r="E275" s="689"/>
      <c r="F275" s="689"/>
      <c r="G275" s="689"/>
      <c r="H275" s="690"/>
      <c r="I275" s="88" t="s">
        <v>68</v>
      </c>
      <c r="J275" s="572" t="s">
        <v>249</v>
      </c>
      <c r="K275" s="572"/>
      <c r="L275" s="572"/>
      <c r="M275" s="572"/>
      <c r="N275" s="572"/>
      <c r="O275" s="572"/>
      <c r="P275" s="572"/>
      <c r="Q275" s="573"/>
      <c r="R275" s="109"/>
      <c r="S275" s="81"/>
      <c r="T275" s="81"/>
      <c r="U275" s="81"/>
      <c r="V275" s="81"/>
      <c r="W275" s="81"/>
      <c r="X275" s="81"/>
      <c r="Y275" s="81"/>
      <c r="Z275" s="81"/>
      <c r="AA275" s="81"/>
      <c r="AB275" s="81"/>
      <c r="AC275" s="674"/>
      <c r="AE275" s="1" t="str">
        <f>+I274</f>
        <v>□</v>
      </c>
      <c r="AL275" s="15"/>
      <c r="AM275" s="17" t="s">
        <v>63</v>
      </c>
      <c r="AN275" s="17" t="s">
        <v>64</v>
      </c>
      <c r="AO275" s="17" t="s">
        <v>65</v>
      </c>
      <c r="AP275" s="17" t="s">
        <v>85</v>
      </c>
      <c r="AQ275" s="17" t="s">
        <v>66</v>
      </c>
    </row>
    <row r="276" spans="2:43" ht="20.100000000000001" customHeight="1" x14ac:dyDescent="0.2">
      <c r="B276" s="810" t="s">
        <v>282</v>
      </c>
      <c r="C276" s="811"/>
      <c r="D276" s="598" t="s">
        <v>60</v>
      </c>
      <c r="E276" s="599"/>
      <c r="F276" s="599"/>
      <c r="G276" s="599"/>
      <c r="H276" s="600"/>
      <c r="I276" s="110" t="s">
        <v>389</v>
      </c>
      <c r="J276" s="453" t="s">
        <v>414</v>
      </c>
      <c r="K276" s="453"/>
      <c r="L276" s="453"/>
      <c r="M276" s="453"/>
      <c r="N276" s="453"/>
      <c r="O276" s="453"/>
      <c r="P276" s="453"/>
      <c r="Q276" s="681"/>
      <c r="R276" s="228"/>
      <c r="S276" s="229"/>
      <c r="T276" s="229"/>
      <c r="U276" s="229"/>
      <c r="V276" s="229"/>
      <c r="W276" s="229"/>
      <c r="X276" s="229"/>
      <c r="Y276" s="229"/>
      <c r="Z276" s="229"/>
      <c r="AA276" s="229"/>
      <c r="AB276" s="229"/>
      <c r="AC276" s="693"/>
      <c r="AE276" s="1" t="str">
        <f>+I275</f>
        <v>□</v>
      </c>
    </row>
    <row r="277" spans="2:43" ht="20.100000000000001" customHeight="1" x14ac:dyDescent="0.2">
      <c r="B277" s="812"/>
      <c r="C277" s="813"/>
      <c r="D277" s="601"/>
      <c r="E277" s="602"/>
      <c r="F277" s="602"/>
      <c r="G277" s="602"/>
      <c r="H277" s="603"/>
      <c r="I277" s="157" t="s">
        <v>68</v>
      </c>
      <c r="J277" s="429" t="s">
        <v>250</v>
      </c>
      <c r="K277" s="429"/>
      <c r="L277" s="429"/>
      <c r="M277" s="429"/>
      <c r="N277" s="429"/>
      <c r="O277" s="429"/>
      <c r="P277" s="429"/>
      <c r="Q277" s="528"/>
      <c r="R277" s="107"/>
      <c r="S277" s="107"/>
      <c r="T277" s="107"/>
      <c r="U277" s="107"/>
      <c r="V277" s="107"/>
      <c r="W277" s="107"/>
      <c r="X277" s="107"/>
      <c r="Y277" s="107"/>
      <c r="Z277" s="107"/>
      <c r="AA277" s="107"/>
      <c r="AB277" s="107"/>
      <c r="AC277" s="626"/>
      <c r="AE277" s="16" t="str">
        <f>+I276</f>
        <v>□</v>
      </c>
      <c r="AH277" s="17" t="str">
        <f>IF(AE277&amp;AE278&amp;AE279="■□□","◎無し",IF(AE277&amp;AE278&amp;AE279="□■□","●適合",IF(AE277&amp;AE278&amp;AE279="□□■","◆未達",IF(AE277&amp;AE278&amp;AE279="□□□","■未答","▼矛盾"))))</f>
        <v>■未答</v>
      </c>
      <c r="AI277" s="10"/>
      <c r="AL277" s="15" t="s">
        <v>97</v>
      </c>
      <c r="AM277" s="16" t="s">
        <v>98</v>
      </c>
      <c r="AN277" s="16" t="s">
        <v>99</v>
      </c>
      <c r="AO277" s="16" t="s">
        <v>100</v>
      </c>
      <c r="AP277" s="16" t="s">
        <v>101</v>
      </c>
      <c r="AQ277" s="16" t="s">
        <v>84</v>
      </c>
    </row>
    <row r="278" spans="2:43" ht="20.100000000000001" customHeight="1" x14ac:dyDescent="0.2">
      <c r="B278" s="812"/>
      <c r="C278" s="813"/>
      <c r="D278" s="601"/>
      <c r="E278" s="602"/>
      <c r="F278" s="602"/>
      <c r="G278" s="602"/>
      <c r="H278" s="603"/>
      <c r="I278" s="157" t="s">
        <v>68</v>
      </c>
      <c r="J278" s="429" t="s">
        <v>251</v>
      </c>
      <c r="K278" s="429"/>
      <c r="L278" s="429"/>
      <c r="M278" s="429"/>
      <c r="N278" s="429"/>
      <c r="O278" s="429"/>
      <c r="P278" s="429"/>
      <c r="Q278" s="528"/>
      <c r="R278" s="131"/>
      <c r="S278" s="130"/>
      <c r="T278" s="130"/>
      <c r="U278" s="130"/>
      <c r="V278" s="130"/>
      <c r="W278" s="130"/>
      <c r="X278" s="130"/>
      <c r="Y278" s="130"/>
      <c r="Z278" s="130"/>
      <c r="AA278" s="130"/>
      <c r="AB278" s="129"/>
      <c r="AC278" s="626"/>
      <c r="AE278" s="1" t="str">
        <f>+I277</f>
        <v>□</v>
      </c>
      <c r="AL278" s="15"/>
      <c r="AM278" s="17" t="s">
        <v>63</v>
      </c>
      <c r="AN278" s="17" t="s">
        <v>64</v>
      </c>
      <c r="AO278" s="17" t="s">
        <v>65</v>
      </c>
      <c r="AP278" s="17" t="s">
        <v>85</v>
      </c>
      <c r="AQ278" s="17" t="s">
        <v>66</v>
      </c>
    </row>
    <row r="279" spans="2:43" ht="20.100000000000001" customHeight="1" x14ac:dyDescent="0.2">
      <c r="B279" s="812"/>
      <c r="C279" s="813"/>
      <c r="D279" s="341"/>
      <c r="E279" s="615" t="s">
        <v>61</v>
      </c>
      <c r="F279" s="616"/>
      <c r="G279" s="616"/>
      <c r="H279" s="617"/>
      <c r="I279" s="146"/>
      <c r="J279" s="146"/>
      <c r="K279" s="146"/>
      <c r="L279" s="146"/>
      <c r="M279" s="146"/>
      <c r="N279" s="168"/>
      <c r="O279" s="146"/>
      <c r="P279" s="146"/>
      <c r="Q279" s="147"/>
      <c r="R279" s="498" t="s">
        <v>96</v>
      </c>
      <c r="S279" s="620"/>
      <c r="T279" s="620"/>
      <c r="U279" s="620"/>
      <c r="V279" s="620"/>
      <c r="W279" s="620"/>
      <c r="X279" s="620"/>
      <c r="Y279" s="620"/>
      <c r="Z279" s="620"/>
      <c r="AA279" s="620"/>
      <c r="AB279" s="621"/>
      <c r="AC279" s="630"/>
      <c r="AE279" s="1" t="str">
        <f>+I278</f>
        <v>□</v>
      </c>
    </row>
    <row r="280" spans="2:43" ht="20.100000000000001" customHeight="1" x14ac:dyDescent="0.2">
      <c r="B280" s="812"/>
      <c r="C280" s="813"/>
      <c r="D280" s="341"/>
      <c r="E280" s="612"/>
      <c r="F280" s="602"/>
      <c r="G280" s="602"/>
      <c r="H280" s="603"/>
      <c r="I280" s="126"/>
      <c r="J280" s="126"/>
      <c r="K280" s="126"/>
      <c r="L280" s="126"/>
      <c r="M280" s="126"/>
      <c r="N280" s="107"/>
      <c r="O280" s="107"/>
      <c r="P280" s="107"/>
      <c r="Q280" s="107"/>
      <c r="R280" s="131"/>
      <c r="S280" s="130"/>
      <c r="T280" s="516" t="s">
        <v>252</v>
      </c>
      <c r="U280" s="516"/>
      <c r="V280" s="516"/>
      <c r="W280" s="516"/>
      <c r="X280" s="554"/>
      <c r="Y280" s="554"/>
      <c r="Z280" s="554"/>
      <c r="AA280" s="130" t="s">
        <v>103</v>
      </c>
      <c r="AB280" s="129"/>
      <c r="AC280" s="626"/>
      <c r="AE280" s="16"/>
      <c r="AH280" s="17" t="str">
        <f>IF(AE281&amp;AE282="■□","●適合",IF(AE281&amp;AE282="□■","◆未達",IF(AE281&amp;AE282="□□","■未答","▼矛盾")))</f>
        <v>■未答</v>
      </c>
      <c r="AI280" s="10"/>
      <c r="AL280" s="15" t="s">
        <v>97</v>
      </c>
      <c r="AM280" s="16" t="s">
        <v>98</v>
      </c>
      <c r="AN280" s="16" t="s">
        <v>99</v>
      </c>
      <c r="AO280" s="16" t="s">
        <v>100</v>
      </c>
      <c r="AP280" s="16" t="s">
        <v>101</v>
      </c>
      <c r="AQ280" s="16" t="s">
        <v>84</v>
      </c>
    </row>
    <row r="281" spans="2:43" ht="20.100000000000001" customHeight="1" x14ac:dyDescent="0.2">
      <c r="B281" s="812"/>
      <c r="C281" s="813"/>
      <c r="D281" s="341"/>
      <c r="E281" s="612"/>
      <c r="F281" s="602"/>
      <c r="G281" s="602"/>
      <c r="H281" s="603"/>
      <c r="I281" s="157" t="s">
        <v>68</v>
      </c>
      <c r="J281" s="429" t="s">
        <v>355</v>
      </c>
      <c r="K281" s="429"/>
      <c r="L281" s="429"/>
      <c r="M281" s="429"/>
      <c r="N281" s="429"/>
      <c r="O281" s="429"/>
      <c r="P281" s="429"/>
      <c r="Q281" s="528"/>
      <c r="R281" s="94" t="s">
        <v>68</v>
      </c>
      <c r="S281" s="516" t="s">
        <v>294</v>
      </c>
      <c r="T281" s="516"/>
      <c r="U281" s="516"/>
      <c r="V281" s="516"/>
      <c r="W281" s="516"/>
      <c r="X281" s="516"/>
      <c r="Y281" s="516"/>
      <c r="Z281" s="516"/>
      <c r="AA281" s="516"/>
      <c r="AB281" s="715"/>
      <c r="AC281" s="626"/>
      <c r="AE281" s="1" t="str">
        <f>+I281</f>
        <v>□</v>
      </c>
      <c r="AH281" s="23" t="s">
        <v>145</v>
      </c>
      <c r="AJ281" s="47" t="str">
        <f>IF(X280&gt;0,IF(X280&gt;80,"場合分け",8),"(未答)")</f>
        <v>(未答)</v>
      </c>
      <c r="AL281" s="15"/>
      <c r="AM281" s="17" t="s">
        <v>63</v>
      </c>
      <c r="AN281" s="17" t="s">
        <v>64</v>
      </c>
      <c r="AO281" s="17" t="s">
        <v>65</v>
      </c>
      <c r="AP281" s="17" t="s">
        <v>85</v>
      </c>
      <c r="AQ281" s="17" t="s">
        <v>66</v>
      </c>
    </row>
    <row r="282" spans="2:43" ht="20.100000000000001" customHeight="1" x14ac:dyDescent="0.2">
      <c r="B282" s="812"/>
      <c r="C282" s="813"/>
      <c r="D282" s="341"/>
      <c r="E282" s="612"/>
      <c r="F282" s="602"/>
      <c r="G282" s="602"/>
      <c r="H282" s="603"/>
      <c r="I282" s="157" t="s">
        <v>68</v>
      </c>
      <c r="J282" s="429" t="s">
        <v>364</v>
      </c>
      <c r="K282" s="429"/>
      <c r="L282" s="429"/>
      <c r="M282" s="429"/>
      <c r="N282" s="429"/>
      <c r="O282" s="429"/>
      <c r="P282" s="429"/>
      <c r="Q282" s="528"/>
      <c r="R282" s="94" t="s">
        <v>68</v>
      </c>
      <c r="S282" s="516" t="s">
        <v>253</v>
      </c>
      <c r="T282" s="516"/>
      <c r="U282" s="516"/>
      <c r="V282" s="516"/>
      <c r="W282" s="516"/>
      <c r="X282" s="516"/>
      <c r="Y282" s="516"/>
      <c r="Z282" s="516"/>
      <c r="AA282" s="516"/>
      <c r="AB282" s="715"/>
      <c r="AC282" s="626"/>
      <c r="AE282" s="1" t="str">
        <f>+I282</f>
        <v>□</v>
      </c>
      <c r="AH282" s="23" t="s">
        <v>255</v>
      </c>
      <c r="AJ282" s="17" t="str">
        <f>IF(Z283&gt;0,IF(Z283&lt;AJ281,"◆未達","●適合"),"■未答")</f>
        <v>■未答</v>
      </c>
    </row>
    <row r="283" spans="2:43" ht="20.100000000000001" customHeight="1" x14ac:dyDescent="0.2">
      <c r="B283" s="812"/>
      <c r="C283" s="813"/>
      <c r="D283" s="341"/>
      <c r="E283" s="612"/>
      <c r="F283" s="602"/>
      <c r="G283" s="602"/>
      <c r="H283" s="603"/>
      <c r="I283" s="126"/>
      <c r="J283" s="126"/>
      <c r="K283" s="126"/>
      <c r="L283" s="126"/>
      <c r="M283" s="126"/>
      <c r="N283" s="126"/>
      <c r="O283" s="126"/>
      <c r="P283" s="126"/>
      <c r="Q283" s="137"/>
      <c r="R283" s="131"/>
      <c r="S283" s="511" t="s">
        <v>256</v>
      </c>
      <c r="T283" s="511"/>
      <c r="U283" s="511"/>
      <c r="V283" s="511"/>
      <c r="W283" s="511"/>
      <c r="X283" s="511"/>
      <c r="Y283" s="130" t="s">
        <v>187</v>
      </c>
      <c r="Z283" s="554"/>
      <c r="AA283" s="554"/>
      <c r="AB283" s="129"/>
      <c r="AC283" s="626"/>
      <c r="AH283" s="23" t="s">
        <v>295</v>
      </c>
      <c r="AJ283" s="17" t="str">
        <f>IF(Y284&gt;0,IF(Y284&lt;1200,"◆未達","●適合"),"■未答")</f>
        <v>■未答</v>
      </c>
    </row>
    <row r="284" spans="2:43" ht="20.100000000000001" customHeight="1" x14ac:dyDescent="0.2">
      <c r="B284" s="812"/>
      <c r="C284" s="813"/>
      <c r="D284" s="341"/>
      <c r="E284" s="612"/>
      <c r="F284" s="602"/>
      <c r="G284" s="602"/>
      <c r="H284" s="603"/>
      <c r="I284" s="126"/>
      <c r="J284" s="126"/>
      <c r="K284" s="126"/>
      <c r="L284" s="126"/>
      <c r="M284" s="126"/>
      <c r="N284" s="126"/>
      <c r="O284" s="126"/>
      <c r="P284" s="126"/>
      <c r="Q284" s="137"/>
      <c r="R284" s="131"/>
      <c r="S284" s="511" t="s">
        <v>296</v>
      </c>
      <c r="T284" s="511"/>
      <c r="U284" s="511"/>
      <c r="V284" s="511"/>
      <c r="W284" s="511"/>
      <c r="X284" s="511"/>
      <c r="Y284" s="554"/>
      <c r="Z284" s="554"/>
      <c r="AA284" s="130" t="s">
        <v>103</v>
      </c>
      <c r="AB284" s="129"/>
      <c r="AC284" s="626"/>
      <c r="AH284" s="23"/>
      <c r="AJ284" s="23"/>
    </row>
    <row r="285" spans="2:43" ht="20.100000000000001" customHeight="1" x14ac:dyDescent="0.2">
      <c r="B285" s="812"/>
      <c r="C285" s="813"/>
      <c r="D285" s="341"/>
      <c r="E285" s="612"/>
      <c r="F285" s="602"/>
      <c r="G285" s="602"/>
      <c r="H285" s="603"/>
      <c r="I285" s="126"/>
      <c r="J285" s="126"/>
      <c r="K285" s="126"/>
      <c r="L285" s="126"/>
      <c r="M285" s="126"/>
      <c r="N285" s="141"/>
      <c r="O285" s="141"/>
      <c r="P285" s="141"/>
      <c r="Q285" s="166"/>
      <c r="R285" s="131"/>
      <c r="S285" s="130"/>
      <c r="T285" s="130"/>
      <c r="U285" s="130"/>
      <c r="V285" s="130"/>
      <c r="W285" s="130"/>
      <c r="X285" s="143"/>
      <c r="Y285" s="516"/>
      <c r="Z285" s="516"/>
      <c r="AA285" s="130"/>
      <c r="AB285" s="129"/>
      <c r="AC285" s="655"/>
      <c r="AH285" s="23"/>
      <c r="AJ285" s="23"/>
    </row>
    <row r="286" spans="2:43" ht="20.100000000000001" customHeight="1" x14ac:dyDescent="0.2">
      <c r="B286" s="812"/>
      <c r="C286" s="813"/>
      <c r="D286" s="341"/>
      <c r="E286" s="615" t="s">
        <v>297</v>
      </c>
      <c r="F286" s="616"/>
      <c r="G286" s="616"/>
      <c r="H286" s="617"/>
      <c r="I286" s="168"/>
      <c r="J286" s="146"/>
      <c r="K286" s="146"/>
      <c r="L286" s="168"/>
      <c r="M286" s="146"/>
      <c r="N286" s="107"/>
      <c r="O286" s="107"/>
      <c r="P286" s="107"/>
      <c r="Q286" s="107"/>
      <c r="R286" s="498" t="s">
        <v>96</v>
      </c>
      <c r="S286" s="620"/>
      <c r="T286" s="620"/>
      <c r="U286" s="620"/>
      <c r="V286" s="620"/>
      <c r="W286" s="620"/>
      <c r="X286" s="620"/>
      <c r="Y286" s="620"/>
      <c r="Z286" s="620"/>
      <c r="AA286" s="620"/>
      <c r="AB286" s="621"/>
      <c r="AC286" s="626"/>
      <c r="AE286" s="16"/>
      <c r="AH286" s="17" t="str">
        <f>IF(AE287&amp;AE288="■□","●適合",IF(AE287&amp;AE288="□■","◆未達",IF(AE287&amp;AE288="□□","■未答","▼矛盾")))</f>
        <v>■未答</v>
      </c>
      <c r="AI286" s="10"/>
      <c r="AL286" s="15" t="s">
        <v>97</v>
      </c>
      <c r="AM286" s="16" t="s">
        <v>98</v>
      </c>
      <c r="AN286" s="16" t="s">
        <v>99</v>
      </c>
      <c r="AO286" s="16" t="s">
        <v>100</v>
      </c>
      <c r="AP286" s="16" t="s">
        <v>101</v>
      </c>
      <c r="AQ286" s="16" t="s">
        <v>84</v>
      </c>
    </row>
    <row r="287" spans="2:43" ht="20.100000000000001" customHeight="1" x14ac:dyDescent="0.2">
      <c r="B287" s="812"/>
      <c r="C287" s="813"/>
      <c r="D287" s="341"/>
      <c r="E287" s="612"/>
      <c r="F287" s="602"/>
      <c r="G287" s="602"/>
      <c r="H287" s="603"/>
      <c r="I287" s="157" t="s">
        <v>68</v>
      </c>
      <c r="J287" s="429" t="s">
        <v>298</v>
      </c>
      <c r="K287" s="429"/>
      <c r="L287" s="429"/>
      <c r="M287" s="429"/>
      <c r="N287" s="429"/>
      <c r="O287" s="429"/>
      <c r="P287" s="429"/>
      <c r="Q287" s="528"/>
      <c r="R287" s="515" t="s">
        <v>189</v>
      </c>
      <c r="S287" s="516"/>
      <c r="T287" s="516"/>
      <c r="U287" s="516"/>
      <c r="V287" s="157" t="s">
        <v>68</v>
      </c>
      <c r="W287" s="516" t="s">
        <v>190</v>
      </c>
      <c r="X287" s="516"/>
      <c r="Y287" s="157" t="s">
        <v>68</v>
      </c>
      <c r="Z287" s="516" t="s">
        <v>191</v>
      </c>
      <c r="AA287" s="516"/>
      <c r="AB287" s="129"/>
      <c r="AC287" s="626"/>
      <c r="AE287" s="1" t="str">
        <f>+I287</f>
        <v>□</v>
      </c>
      <c r="AH287" s="23" t="s">
        <v>125</v>
      </c>
      <c r="AJ287" s="17" t="str">
        <f>IF(V287&amp;Y287="■□","◎過分",IF(V287&amp;Y287="□■","●適合",IF(V287&amp;Y287="□□","■未答","▼矛盾")))</f>
        <v>■未答</v>
      </c>
      <c r="AL287" s="15"/>
      <c r="AM287" s="17" t="s">
        <v>63</v>
      </c>
      <c r="AN287" s="17" t="s">
        <v>64</v>
      </c>
      <c r="AO287" s="17" t="s">
        <v>65</v>
      </c>
      <c r="AP287" s="17" t="s">
        <v>85</v>
      </c>
      <c r="AQ287" s="17" t="s">
        <v>66</v>
      </c>
    </row>
    <row r="288" spans="2:43" ht="20.100000000000001" customHeight="1" x14ac:dyDescent="0.2">
      <c r="B288" s="812"/>
      <c r="C288" s="813"/>
      <c r="D288" s="341"/>
      <c r="E288" s="612"/>
      <c r="F288" s="602"/>
      <c r="G288" s="602"/>
      <c r="H288" s="603"/>
      <c r="I288" s="157" t="s">
        <v>68</v>
      </c>
      <c r="J288" s="429" t="s">
        <v>265</v>
      </c>
      <c r="K288" s="429"/>
      <c r="L288" s="429"/>
      <c r="M288" s="429"/>
      <c r="N288" s="429"/>
      <c r="O288" s="429"/>
      <c r="P288" s="429"/>
      <c r="Q288" s="528"/>
      <c r="R288" s="515" t="s">
        <v>264</v>
      </c>
      <c r="S288" s="516"/>
      <c r="T288" s="516"/>
      <c r="U288" s="516"/>
      <c r="V288" s="516"/>
      <c r="W288" s="516"/>
      <c r="X288" s="554"/>
      <c r="Y288" s="554"/>
      <c r="Z288" s="554"/>
      <c r="AA288" s="130" t="s">
        <v>103</v>
      </c>
      <c r="AB288" s="129"/>
      <c r="AC288" s="626"/>
      <c r="AE288" s="1" t="str">
        <f>+I288</f>
        <v>□</v>
      </c>
      <c r="AH288" s="23" t="s">
        <v>193</v>
      </c>
      <c r="AJ288" s="17" t="str">
        <f>IF(X288&gt;0,IF(X288&lt;700,"◆低すぎ",IF(X288&gt;900,"◆高すぎ","●適合")),"■未答")</f>
        <v>■未答</v>
      </c>
    </row>
    <row r="289" spans="1:43" ht="20.100000000000001" customHeight="1" x14ac:dyDescent="0.2">
      <c r="B289" s="812"/>
      <c r="C289" s="813"/>
      <c r="D289" s="341"/>
      <c r="E289" s="615" t="s">
        <v>299</v>
      </c>
      <c r="F289" s="616"/>
      <c r="G289" s="616"/>
      <c r="H289" s="617"/>
      <c r="I289" s="168"/>
      <c r="J289" s="146"/>
      <c r="K289" s="146"/>
      <c r="L289" s="168"/>
      <c r="M289" s="146"/>
      <c r="N289" s="124"/>
      <c r="O289" s="124"/>
      <c r="P289" s="124"/>
      <c r="Q289" s="125"/>
      <c r="R289" s="167"/>
      <c r="S289" s="442" t="s">
        <v>296</v>
      </c>
      <c r="T289" s="442"/>
      <c r="U289" s="442"/>
      <c r="V289" s="442"/>
      <c r="W289" s="442"/>
      <c r="X289" s="442"/>
      <c r="Y289" s="816">
        <f>+Y284</f>
        <v>0</v>
      </c>
      <c r="Z289" s="816"/>
      <c r="AA289" s="128" t="s">
        <v>103</v>
      </c>
      <c r="AB289" s="128"/>
      <c r="AC289" s="207"/>
      <c r="AE289" s="16"/>
      <c r="AH289" s="17" t="str">
        <f>IF(AE290&amp;AE291="■□","●適合",IF(AE290&amp;AE291="□■","◆未達",IF(AE290&amp;AE291="□□","■未答","▼矛盾")))</f>
        <v>■未答</v>
      </c>
      <c r="AI289" s="10"/>
      <c r="AJ289" s="17" t="str">
        <f>IF(Y289&gt;0,IF(Y289&lt;900,"◆未達","●適合"),"■未答")</f>
        <v>■未答</v>
      </c>
      <c r="AK289" s="10" t="s">
        <v>0</v>
      </c>
      <c r="AL289" s="15" t="s">
        <v>97</v>
      </c>
      <c r="AM289" s="16" t="s">
        <v>98</v>
      </c>
      <c r="AN289" s="16" t="s">
        <v>99</v>
      </c>
      <c r="AO289" s="16" t="s">
        <v>100</v>
      </c>
      <c r="AP289" s="16" t="s">
        <v>101</v>
      </c>
      <c r="AQ289" s="16" t="s">
        <v>84</v>
      </c>
    </row>
    <row r="290" spans="1:43" ht="20.100000000000001" customHeight="1" x14ac:dyDescent="0.2">
      <c r="B290" s="812"/>
      <c r="C290" s="813"/>
      <c r="D290" s="341"/>
      <c r="E290" s="612"/>
      <c r="F290" s="602"/>
      <c r="G290" s="602"/>
      <c r="H290" s="603"/>
      <c r="I290" s="157" t="s">
        <v>68</v>
      </c>
      <c r="J290" s="429" t="s">
        <v>397</v>
      </c>
      <c r="K290" s="429"/>
      <c r="L290" s="157" t="s">
        <v>68</v>
      </c>
      <c r="M290" s="429" t="s">
        <v>235</v>
      </c>
      <c r="N290" s="429"/>
      <c r="O290" s="429"/>
      <c r="P290" s="126"/>
      <c r="Q290" s="137"/>
      <c r="R290" s="148"/>
      <c r="S290" s="480" t="s">
        <v>1</v>
      </c>
      <c r="T290" s="480"/>
      <c r="U290" s="480"/>
      <c r="V290" s="480"/>
      <c r="W290" s="480"/>
      <c r="X290" s="480"/>
      <c r="Y290" s="554"/>
      <c r="Z290" s="554"/>
      <c r="AA290" s="130" t="s">
        <v>103</v>
      </c>
      <c r="AB290" s="130"/>
      <c r="AC290" s="207"/>
      <c r="AE290" s="1" t="str">
        <f>+I290</f>
        <v>□</v>
      </c>
      <c r="AJ290" s="17" t="str">
        <f>IF(Y290&gt;0,IF(Y290&lt;900,"◆未達","●適合"),"■未答")</f>
        <v>■未答</v>
      </c>
      <c r="AK290" s="10" t="s">
        <v>2</v>
      </c>
      <c r="AL290" s="15"/>
      <c r="AM290" s="17" t="s">
        <v>63</v>
      </c>
      <c r="AN290" s="17" t="s">
        <v>64</v>
      </c>
      <c r="AO290" s="17" t="s">
        <v>65</v>
      </c>
      <c r="AP290" s="17" t="s">
        <v>85</v>
      </c>
      <c r="AQ290" s="17" t="s">
        <v>66</v>
      </c>
    </row>
    <row r="291" spans="1:43" ht="20.100000000000001" customHeight="1" x14ac:dyDescent="0.2">
      <c r="B291" s="812"/>
      <c r="C291" s="813"/>
      <c r="D291" s="341"/>
      <c r="E291" s="615" t="s">
        <v>258</v>
      </c>
      <c r="F291" s="615" t="s">
        <v>46</v>
      </c>
      <c r="G291" s="616"/>
      <c r="H291" s="617"/>
      <c r="I291" s="168"/>
      <c r="J291" s="146"/>
      <c r="K291" s="146"/>
      <c r="L291" s="146"/>
      <c r="M291" s="146"/>
      <c r="N291" s="124"/>
      <c r="O291" s="124"/>
      <c r="P291" s="124"/>
      <c r="Q291" s="125"/>
      <c r="R291" s="624" t="s">
        <v>150</v>
      </c>
      <c r="S291" s="444"/>
      <c r="T291" s="444"/>
      <c r="U291" s="444"/>
      <c r="V291" s="550"/>
      <c r="W291" s="550"/>
      <c r="X291" s="128" t="s">
        <v>103</v>
      </c>
      <c r="Y291" s="128"/>
      <c r="Z291" s="128"/>
      <c r="AA291" s="128"/>
      <c r="AB291" s="121"/>
      <c r="AC291" s="207"/>
      <c r="AE291" s="1" t="str">
        <f>+L290</f>
        <v>□</v>
      </c>
      <c r="AH291" s="17" t="str">
        <f>IF(AE293&amp;AE294&amp;AE295="■□□","●適合",IF(AE293&amp;AE294&amp;AE295="□■□","◆未達",IF(AE293&amp;AE294&amp;AE295="□□■","●適合",IF(AE293&amp;AE294&amp;AE295="□□□","■未答","▼矛盾"))))</f>
        <v>■未答</v>
      </c>
    </row>
    <row r="292" spans="1:43" ht="20.100000000000001" customHeight="1" x14ac:dyDescent="0.2">
      <c r="B292" s="812"/>
      <c r="C292" s="813"/>
      <c r="D292" s="341"/>
      <c r="E292" s="612"/>
      <c r="F292" s="612"/>
      <c r="G292" s="602"/>
      <c r="H292" s="603"/>
      <c r="I292" s="157" t="s">
        <v>68</v>
      </c>
      <c r="J292" s="429" t="s">
        <v>365</v>
      </c>
      <c r="K292" s="429"/>
      <c r="L292" s="429"/>
      <c r="M292" s="429"/>
      <c r="N292" s="429"/>
      <c r="O292" s="429"/>
      <c r="P292" s="429"/>
      <c r="Q292" s="528"/>
      <c r="R292" s="515" t="s">
        <v>154</v>
      </c>
      <c r="S292" s="516"/>
      <c r="T292" s="516"/>
      <c r="U292" s="516"/>
      <c r="V292" s="554"/>
      <c r="W292" s="554"/>
      <c r="X292" s="130" t="s">
        <v>103</v>
      </c>
      <c r="Y292" s="130"/>
      <c r="Z292" s="130"/>
      <c r="AA292" s="130"/>
      <c r="AB292" s="129"/>
      <c r="AC292" s="207"/>
      <c r="AE292" s="16"/>
      <c r="AH292" s="23" t="s">
        <v>155</v>
      </c>
      <c r="AJ292" s="17" t="str">
        <f>IF(V292&gt;0,IF(V292&lt;195,"◆195未満","●適合"),"■未答")</f>
        <v>■未答</v>
      </c>
      <c r="AL292" s="15" t="s">
        <v>97</v>
      </c>
      <c r="AM292" s="16" t="s">
        <v>98</v>
      </c>
      <c r="AN292" s="16" t="s">
        <v>99</v>
      </c>
      <c r="AO292" s="16" t="s">
        <v>100</v>
      </c>
      <c r="AP292" s="16" t="s">
        <v>101</v>
      </c>
      <c r="AQ292" s="16" t="s">
        <v>84</v>
      </c>
    </row>
    <row r="293" spans="1:43" ht="20.100000000000001" customHeight="1" x14ac:dyDescent="0.2">
      <c r="B293" s="812"/>
      <c r="C293" s="813"/>
      <c r="D293" s="341"/>
      <c r="E293" s="612"/>
      <c r="F293" s="612"/>
      <c r="G293" s="602"/>
      <c r="H293" s="603"/>
      <c r="I293" s="157" t="s">
        <v>68</v>
      </c>
      <c r="J293" s="429" t="s">
        <v>369</v>
      </c>
      <c r="K293" s="429"/>
      <c r="L293" s="429"/>
      <c r="M293" s="429"/>
      <c r="N293" s="429"/>
      <c r="O293" s="429"/>
      <c r="P293" s="429"/>
      <c r="Q293" s="528"/>
      <c r="R293" s="131"/>
      <c r="S293" s="511" t="s">
        <v>157</v>
      </c>
      <c r="T293" s="511"/>
      <c r="U293" s="511"/>
      <c r="V293" s="511"/>
      <c r="W293" s="511"/>
      <c r="X293" s="511"/>
      <c r="Y293" s="701">
        <f>+W291*2+W292</f>
        <v>0</v>
      </c>
      <c r="Z293" s="701"/>
      <c r="AA293" s="130" t="s">
        <v>103</v>
      </c>
      <c r="AB293" s="129"/>
      <c r="AC293" s="207"/>
      <c r="AE293" s="1" t="str">
        <f>+I292</f>
        <v>□</v>
      </c>
      <c r="AH293" s="23" t="s">
        <v>158</v>
      </c>
      <c r="AJ293" s="17" t="str">
        <f>IF(Y293&gt;0,IF((V291*2+V292)&lt;550,IF((V291*2+V292)&gt;750,"◆未達","●適合"),"◆未達"),"■未答")</f>
        <v>■未答</v>
      </c>
      <c r="AL293" s="15"/>
      <c r="AM293" s="17" t="s">
        <v>63</v>
      </c>
      <c r="AN293" s="17" t="s">
        <v>64</v>
      </c>
      <c r="AO293" s="17" t="s">
        <v>65</v>
      </c>
      <c r="AP293" s="17" t="s">
        <v>85</v>
      </c>
      <c r="AQ293" s="17" t="s">
        <v>66</v>
      </c>
    </row>
    <row r="294" spans="1:43" ht="38.25" customHeight="1" x14ac:dyDescent="0.2">
      <c r="B294" s="812"/>
      <c r="C294" s="813"/>
      <c r="D294" s="341"/>
      <c r="E294" s="612"/>
      <c r="F294" s="615" t="s">
        <v>3</v>
      </c>
      <c r="G294" s="616"/>
      <c r="H294" s="617"/>
      <c r="I294" s="162" t="s">
        <v>68</v>
      </c>
      <c r="J294" s="818" t="s">
        <v>383</v>
      </c>
      <c r="K294" s="818"/>
      <c r="L294" s="818"/>
      <c r="M294" s="818"/>
      <c r="N294" s="818"/>
      <c r="O294" s="818"/>
      <c r="P294" s="818"/>
      <c r="Q294" s="819"/>
      <c r="R294" s="768" t="s">
        <v>159</v>
      </c>
      <c r="S294" s="769"/>
      <c r="T294" s="769"/>
      <c r="U294" s="769"/>
      <c r="V294" s="765"/>
      <c r="W294" s="765"/>
      <c r="X294" s="136" t="s">
        <v>103</v>
      </c>
      <c r="Y294" s="136"/>
      <c r="Z294" s="136"/>
      <c r="AA294" s="136"/>
      <c r="AB294" s="117"/>
      <c r="AC294" s="207"/>
      <c r="AE294" s="1" t="str">
        <f>+I293</f>
        <v>□</v>
      </c>
      <c r="AH294" s="23" t="s">
        <v>160</v>
      </c>
      <c r="AJ294" s="17" t="str">
        <f>IF(V294&gt;0,IF(V294&gt;30,"◆30超過","●適合"),"■未答")</f>
        <v>■未答</v>
      </c>
    </row>
    <row r="295" spans="1:43" ht="20.100000000000001" customHeight="1" x14ac:dyDescent="0.2">
      <c r="B295" s="812"/>
      <c r="C295" s="813"/>
      <c r="D295" s="341"/>
      <c r="E295" s="612"/>
      <c r="F295" s="615" t="s">
        <v>259</v>
      </c>
      <c r="G295" s="616"/>
      <c r="H295" s="617"/>
      <c r="I295" s="169"/>
      <c r="J295" s="126"/>
      <c r="K295" s="126"/>
      <c r="L295" s="126"/>
      <c r="M295" s="126"/>
      <c r="N295" s="126"/>
      <c r="O295" s="126"/>
      <c r="P295" s="126"/>
      <c r="Q295" s="126"/>
      <c r="R295" s="131"/>
      <c r="S295" s="130"/>
      <c r="T295" s="130"/>
      <c r="U295" s="130"/>
      <c r="V295" s="130"/>
      <c r="W295" s="130"/>
      <c r="X295" s="130"/>
      <c r="Y295" s="130"/>
      <c r="Z295" s="130"/>
      <c r="AA295" s="130"/>
      <c r="AB295" s="129"/>
      <c r="AC295" s="207"/>
      <c r="AE295" s="1" t="str">
        <f>+I294</f>
        <v>□</v>
      </c>
    </row>
    <row r="296" spans="1:43" ht="20.100000000000001" customHeight="1" x14ac:dyDescent="0.2">
      <c r="B296" s="812"/>
      <c r="C296" s="813"/>
      <c r="D296" s="341"/>
      <c r="E296" s="612"/>
      <c r="F296" s="612"/>
      <c r="G296" s="602"/>
      <c r="H296" s="603"/>
      <c r="I296" s="169"/>
      <c r="J296" s="126"/>
      <c r="K296" s="126"/>
      <c r="L296" s="126"/>
      <c r="M296" s="126"/>
      <c r="N296" s="107"/>
      <c r="O296" s="107"/>
      <c r="P296" s="107"/>
      <c r="Q296" s="107"/>
      <c r="R296" s="515" t="s">
        <v>260</v>
      </c>
      <c r="S296" s="516"/>
      <c r="T296" s="516"/>
      <c r="U296" s="516"/>
      <c r="V296" s="157" t="s">
        <v>68</v>
      </c>
      <c r="W296" s="130" t="s">
        <v>124</v>
      </c>
      <c r="X296" s="130"/>
      <c r="Y296" s="157" t="s">
        <v>68</v>
      </c>
      <c r="Z296" s="130" t="s">
        <v>261</v>
      </c>
      <c r="AA296" s="130"/>
      <c r="AB296" s="129"/>
      <c r="AC296" s="207"/>
      <c r="AE296" s="16"/>
      <c r="AH296" s="17" t="str">
        <f>IF(AE297&amp;AE298="■□","●適合",IF(AE297&amp;AE298="□■","◆未達",IF(AE297&amp;AE298="□□","■未答","▼矛盾")))</f>
        <v>■未答</v>
      </c>
      <c r="AI296" s="10"/>
      <c r="AL296" s="15" t="s">
        <v>97</v>
      </c>
      <c r="AM296" s="16" t="s">
        <v>98</v>
      </c>
      <c r="AN296" s="16" t="s">
        <v>99</v>
      </c>
      <c r="AO296" s="16" t="s">
        <v>100</v>
      </c>
      <c r="AP296" s="16" t="s">
        <v>101</v>
      </c>
      <c r="AQ296" s="16" t="s">
        <v>84</v>
      </c>
    </row>
    <row r="297" spans="1:43" ht="20.100000000000001" customHeight="1" x14ac:dyDescent="0.2">
      <c r="B297" s="812"/>
      <c r="C297" s="813"/>
      <c r="D297" s="341"/>
      <c r="E297" s="612"/>
      <c r="F297" s="612"/>
      <c r="G297" s="602"/>
      <c r="H297" s="603"/>
      <c r="I297" s="80" t="s">
        <v>68</v>
      </c>
      <c r="J297" s="429" t="s">
        <v>367</v>
      </c>
      <c r="K297" s="429"/>
      <c r="L297" s="429"/>
      <c r="M297" s="429"/>
      <c r="N297" s="429"/>
      <c r="O297" s="429"/>
      <c r="P297" s="429"/>
      <c r="Q297" s="528"/>
      <c r="R297" s="515" t="s">
        <v>262</v>
      </c>
      <c r="S297" s="516"/>
      <c r="T297" s="516"/>
      <c r="U297" s="516"/>
      <c r="V297" s="157" t="s">
        <v>68</v>
      </c>
      <c r="W297" s="130" t="s">
        <v>124</v>
      </c>
      <c r="X297" s="130"/>
      <c r="Y297" s="157" t="s">
        <v>68</v>
      </c>
      <c r="Z297" s="130" t="s">
        <v>261</v>
      </c>
      <c r="AA297" s="130"/>
      <c r="AB297" s="129"/>
      <c r="AC297" s="207"/>
      <c r="AE297" s="1" t="str">
        <f>+I297</f>
        <v>□</v>
      </c>
      <c r="AL297" s="15"/>
      <c r="AM297" s="17" t="s">
        <v>63</v>
      </c>
      <c r="AN297" s="17" t="s">
        <v>64</v>
      </c>
      <c r="AO297" s="17" t="s">
        <v>65</v>
      </c>
      <c r="AP297" s="17" t="s">
        <v>85</v>
      </c>
      <c r="AQ297" s="17" t="s">
        <v>66</v>
      </c>
    </row>
    <row r="298" spans="1:43" ht="20.100000000000001" customHeight="1" x14ac:dyDescent="0.2">
      <c r="B298" s="812"/>
      <c r="C298" s="813"/>
      <c r="D298" s="341"/>
      <c r="E298" s="612"/>
      <c r="F298" s="615" t="s">
        <v>47</v>
      </c>
      <c r="G298" s="616"/>
      <c r="H298" s="617"/>
      <c r="I298" s="80" t="s">
        <v>68</v>
      </c>
      <c r="J298" s="429" t="s">
        <v>370</v>
      </c>
      <c r="K298" s="429"/>
      <c r="L298" s="429"/>
      <c r="M298" s="429"/>
      <c r="N298" s="429"/>
      <c r="O298" s="429"/>
      <c r="P298" s="429"/>
      <c r="Q298" s="528"/>
      <c r="R298" s="515" t="s">
        <v>189</v>
      </c>
      <c r="S298" s="516"/>
      <c r="T298" s="516"/>
      <c r="U298" s="516"/>
      <c r="V298" s="157" t="s">
        <v>68</v>
      </c>
      <c r="W298" s="516" t="s">
        <v>190</v>
      </c>
      <c r="X298" s="516"/>
      <c r="Y298" s="157" t="s">
        <v>68</v>
      </c>
      <c r="Z298" s="715" t="s">
        <v>191</v>
      </c>
      <c r="AA298" s="516"/>
      <c r="AB298" s="129"/>
      <c r="AC298" s="207"/>
      <c r="AE298" s="1" t="str">
        <f>+I298</f>
        <v>□</v>
      </c>
      <c r="AH298" s="23" t="s">
        <v>125</v>
      </c>
      <c r="AJ298" s="17" t="str">
        <f>IF(V298&amp;Y298="■□","◎過分",IF(V298&amp;Y298="□■","●適合",IF(V298&amp;Y298="□□","■未答","▼矛盾")))</f>
        <v>■未答</v>
      </c>
    </row>
    <row r="299" spans="1:43" ht="20.100000000000001" customHeight="1" x14ac:dyDescent="0.2">
      <c r="B299" s="812"/>
      <c r="C299" s="813"/>
      <c r="D299" s="341"/>
      <c r="E299" s="612"/>
      <c r="F299" s="612"/>
      <c r="G299" s="602"/>
      <c r="H299" s="603"/>
      <c r="I299" s="103"/>
      <c r="J299" s="126"/>
      <c r="K299" s="126"/>
      <c r="L299" s="126"/>
      <c r="M299" s="126"/>
      <c r="N299" s="126"/>
      <c r="O299" s="126"/>
      <c r="P299" s="126"/>
      <c r="Q299" s="137"/>
      <c r="R299" s="515" t="s">
        <v>192</v>
      </c>
      <c r="S299" s="516"/>
      <c r="T299" s="516"/>
      <c r="U299" s="516"/>
      <c r="V299" s="516"/>
      <c r="W299" s="516"/>
      <c r="X299" s="554"/>
      <c r="Y299" s="554"/>
      <c r="Z299" s="554"/>
      <c r="AA299" s="130" t="s">
        <v>103</v>
      </c>
      <c r="AB299" s="129"/>
      <c r="AC299" s="207"/>
      <c r="AH299" s="23" t="s">
        <v>193</v>
      </c>
      <c r="AJ299" s="17" t="str">
        <f>IF(X299&gt;0,IF(X299&lt;700,"◆低すぎ",IF(X299&gt;900,"◆高すぎ","●適合")),"■未答")</f>
        <v>■未答</v>
      </c>
    </row>
    <row r="300" spans="1:43" ht="20.100000000000001" customHeight="1" thickBot="1" x14ac:dyDescent="0.25">
      <c r="B300" s="814"/>
      <c r="C300" s="815"/>
      <c r="D300" s="347"/>
      <c r="E300" s="817"/>
      <c r="F300" s="817"/>
      <c r="G300" s="689"/>
      <c r="H300" s="690"/>
      <c r="I300" s="187"/>
      <c r="J300" s="133"/>
      <c r="K300" s="133"/>
      <c r="L300" s="133"/>
      <c r="M300" s="133"/>
      <c r="N300" s="133"/>
      <c r="O300" s="133"/>
      <c r="P300" s="133"/>
      <c r="Q300" s="134"/>
      <c r="R300" s="109"/>
      <c r="S300" s="81"/>
      <c r="T300" s="81"/>
      <c r="U300" s="81"/>
      <c r="V300" s="81"/>
      <c r="W300" s="81"/>
      <c r="X300" s="81"/>
      <c r="Y300" s="81"/>
      <c r="Z300" s="81"/>
      <c r="AA300" s="81"/>
      <c r="AB300" s="230"/>
      <c r="AC300" s="231"/>
    </row>
    <row r="301" spans="1:43" ht="36" customHeight="1" thickBot="1" x14ac:dyDescent="0.25">
      <c r="B301" s="896" t="s">
        <v>508</v>
      </c>
      <c r="C301" s="897"/>
      <c r="D301" s="897"/>
      <c r="E301" s="897"/>
      <c r="F301" s="897"/>
      <c r="G301" s="897"/>
      <c r="H301" s="897"/>
      <c r="I301" s="897"/>
      <c r="J301" s="897"/>
      <c r="K301" s="897"/>
      <c r="L301" s="897"/>
      <c r="M301" s="897"/>
      <c r="N301" s="897"/>
      <c r="O301" s="897"/>
      <c r="P301" s="897"/>
      <c r="Q301" s="897"/>
      <c r="R301" s="897"/>
      <c r="S301" s="897"/>
      <c r="T301" s="897"/>
      <c r="U301" s="897"/>
      <c r="V301" s="897"/>
      <c r="W301" s="897"/>
      <c r="X301" s="897"/>
      <c r="Y301" s="897"/>
      <c r="Z301" s="897"/>
      <c r="AA301" s="897"/>
      <c r="AB301" s="897"/>
      <c r="AC301" s="898"/>
    </row>
    <row r="302" spans="1:43" ht="19.5" customHeight="1" x14ac:dyDescent="0.2">
      <c r="A302" s="302"/>
      <c r="B302" s="899" t="s">
        <v>443</v>
      </c>
      <c r="C302" s="900"/>
      <c r="D302" s="905" t="s">
        <v>444</v>
      </c>
      <c r="E302" s="802"/>
      <c r="F302" s="802"/>
      <c r="G302" s="802"/>
      <c r="H302" s="803"/>
      <c r="I302" s="353" t="s">
        <v>68</v>
      </c>
      <c r="J302" s="906" t="s">
        <v>509</v>
      </c>
      <c r="K302" s="906"/>
      <c r="L302" s="906"/>
      <c r="M302" s="906"/>
      <c r="N302" s="906"/>
      <c r="O302" s="906"/>
      <c r="P302" s="906"/>
      <c r="Q302" s="906"/>
      <c r="R302" s="906"/>
      <c r="S302" s="906"/>
      <c r="T302" s="906"/>
      <c r="U302" s="906"/>
      <c r="V302" s="906"/>
      <c r="W302" s="906"/>
      <c r="X302" s="906"/>
      <c r="Y302" s="906"/>
      <c r="Z302" s="906"/>
      <c r="AA302" s="906"/>
      <c r="AB302" s="906"/>
      <c r="AC302" s="907"/>
    </row>
    <row r="303" spans="1:43" ht="19.5" customHeight="1" x14ac:dyDescent="0.2">
      <c r="A303" s="302"/>
      <c r="B303" s="901"/>
      <c r="C303" s="902"/>
      <c r="D303" s="861"/>
      <c r="E303" s="750"/>
      <c r="F303" s="750"/>
      <c r="G303" s="750"/>
      <c r="H303" s="751"/>
      <c r="I303" s="355" t="s">
        <v>68</v>
      </c>
      <c r="J303" s="865" t="s">
        <v>510</v>
      </c>
      <c r="K303" s="865"/>
      <c r="L303" s="865"/>
      <c r="M303" s="865"/>
      <c r="N303" s="865"/>
      <c r="O303" s="865"/>
      <c r="P303" s="865"/>
      <c r="Q303" s="865"/>
      <c r="R303" s="865"/>
      <c r="S303" s="865"/>
      <c r="T303" s="865"/>
      <c r="U303" s="865"/>
      <c r="V303" s="865"/>
      <c r="W303" s="865"/>
      <c r="X303" s="865"/>
      <c r="Y303" s="865"/>
      <c r="Z303" s="865"/>
      <c r="AA303" s="865"/>
      <c r="AB303" s="865"/>
      <c r="AC303" s="908"/>
    </row>
    <row r="304" spans="1:43" ht="30.75" customHeight="1" x14ac:dyDescent="0.2">
      <c r="A304" s="302"/>
      <c r="B304" s="901"/>
      <c r="C304" s="902"/>
      <c r="D304" s="736" t="s">
        <v>445</v>
      </c>
      <c r="E304" s="566"/>
      <c r="F304" s="566"/>
      <c r="G304" s="566"/>
      <c r="H304" s="567"/>
      <c r="I304" s="356"/>
      <c r="J304" s="357"/>
      <c r="K304" s="357"/>
      <c r="L304" s="358"/>
      <c r="M304" s="357"/>
      <c r="N304" s="359" t="s">
        <v>68</v>
      </c>
      <c r="O304" s="884" t="s">
        <v>442</v>
      </c>
      <c r="P304" s="884"/>
      <c r="Q304" s="885"/>
      <c r="R304" s="360" t="s">
        <v>68</v>
      </c>
      <c r="S304" s="874" t="s">
        <v>446</v>
      </c>
      <c r="T304" s="874"/>
      <c r="U304" s="874"/>
      <c r="V304" s="874"/>
      <c r="W304" s="874"/>
      <c r="X304" s="874"/>
      <c r="Y304" s="874"/>
      <c r="Z304" s="874"/>
      <c r="AA304" s="874"/>
      <c r="AB304" s="875"/>
      <c r="AC304" s="320"/>
      <c r="AE304" s="1" t="str">
        <f>+N304</f>
        <v>□</v>
      </c>
    </row>
    <row r="305" spans="1:43" ht="17.25" customHeight="1" x14ac:dyDescent="0.2">
      <c r="A305" s="302"/>
      <c r="B305" s="901"/>
      <c r="C305" s="902"/>
      <c r="D305" s="350"/>
      <c r="E305" s="736" t="s">
        <v>447</v>
      </c>
      <c r="F305" s="566"/>
      <c r="G305" s="566"/>
      <c r="H305" s="567"/>
      <c r="I305" s="361" t="s">
        <v>68</v>
      </c>
      <c r="J305" s="859" t="s">
        <v>248</v>
      </c>
      <c r="K305" s="859"/>
      <c r="L305" s="859"/>
      <c r="M305" s="859"/>
      <c r="N305" s="859"/>
      <c r="O305" s="859"/>
      <c r="P305" s="859"/>
      <c r="Q305" s="860"/>
      <c r="R305" s="362"/>
      <c r="S305" s="363"/>
      <c r="T305" s="363"/>
      <c r="U305" s="363"/>
      <c r="V305" s="363"/>
      <c r="W305" s="363"/>
      <c r="X305" s="363"/>
      <c r="Y305" s="363"/>
      <c r="Z305" s="363"/>
      <c r="AA305" s="363"/>
      <c r="AB305" s="364"/>
      <c r="AC305" s="321"/>
      <c r="AE305" s="16" t="str">
        <f t="shared" ref="AE305:AE315" si="2">+I305</f>
        <v>□</v>
      </c>
      <c r="AH305" s="17" t="str">
        <f>IF(AE304&amp;AE305&amp;AE306="■□□","◎無し",IF(AE304&amp;AE305&amp;AE306="□■□","●適合",IF(AE304&amp;AE305&amp;AE306="□□■","◆未達",IF(AE304&amp;AE305&amp;AE306="□□□","■未答","▼矛盾"))))</f>
        <v>■未答</v>
      </c>
      <c r="AL305" s="15" t="s">
        <v>97</v>
      </c>
      <c r="AM305" s="16" t="s">
        <v>98</v>
      </c>
      <c r="AN305" s="16" t="s">
        <v>99</v>
      </c>
      <c r="AO305" s="16" t="s">
        <v>100</v>
      </c>
      <c r="AP305" s="16" t="s">
        <v>101</v>
      </c>
      <c r="AQ305" s="16" t="s">
        <v>84</v>
      </c>
    </row>
    <row r="306" spans="1:43" ht="17.25" customHeight="1" x14ac:dyDescent="0.2">
      <c r="A306" s="302"/>
      <c r="B306" s="901"/>
      <c r="C306" s="902"/>
      <c r="D306" s="350"/>
      <c r="E306" s="354"/>
      <c r="F306" s="351"/>
      <c r="G306" s="351"/>
      <c r="H306" s="352"/>
      <c r="I306" s="85" t="s">
        <v>68</v>
      </c>
      <c r="J306" s="631" t="s">
        <v>249</v>
      </c>
      <c r="K306" s="631"/>
      <c r="L306" s="631"/>
      <c r="M306" s="631"/>
      <c r="N306" s="631"/>
      <c r="O306" s="631"/>
      <c r="P306" s="631"/>
      <c r="Q306" s="632"/>
      <c r="R306" s="365"/>
      <c r="S306" s="366"/>
      <c r="T306" s="366"/>
      <c r="U306" s="366"/>
      <c r="V306" s="366"/>
      <c r="W306" s="366"/>
      <c r="X306" s="366"/>
      <c r="Y306" s="366"/>
      <c r="Z306" s="366"/>
      <c r="AA306" s="366"/>
      <c r="AB306" s="366"/>
      <c r="AC306" s="216"/>
      <c r="AE306" s="1" t="str">
        <f t="shared" si="2"/>
        <v>□</v>
      </c>
      <c r="AL306" s="15"/>
      <c r="AM306" s="17" t="s">
        <v>63</v>
      </c>
      <c r="AN306" s="17" t="s">
        <v>64</v>
      </c>
      <c r="AO306" s="17" t="s">
        <v>65</v>
      </c>
      <c r="AP306" s="17" t="s">
        <v>85</v>
      </c>
      <c r="AQ306" s="17" t="s">
        <v>66</v>
      </c>
    </row>
    <row r="307" spans="1:43" ht="17.25" customHeight="1" x14ac:dyDescent="0.2">
      <c r="A307" s="302"/>
      <c r="B307" s="901"/>
      <c r="C307" s="902"/>
      <c r="D307" s="350"/>
      <c r="E307" s="736" t="s">
        <v>448</v>
      </c>
      <c r="F307" s="566"/>
      <c r="G307" s="566"/>
      <c r="H307" s="567"/>
      <c r="I307" s="361" t="s">
        <v>68</v>
      </c>
      <c r="J307" s="859" t="s">
        <v>449</v>
      </c>
      <c r="K307" s="859"/>
      <c r="L307" s="859"/>
      <c r="M307" s="859"/>
      <c r="N307" s="859"/>
      <c r="O307" s="859"/>
      <c r="P307" s="859"/>
      <c r="Q307" s="860"/>
      <c r="R307" s="862" t="s">
        <v>140</v>
      </c>
      <c r="S307" s="863"/>
      <c r="T307" s="863"/>
      <c r="U307" s="863"/>
      <c r="V307" s="863"/>
      <c r="W307" s="863"/>
      <c r="X307" s="864"/>
      <c r="Y307" s="864"/>
      <c r="Z307" s="864"/>
      <c r="AA307" s="367" t="s">
        <v>103</v>
      </c>
      <c r="AB307" s="367"/>
      <c r="AC307" s="321"/>
      <c r="AE307" s="16" t="str">
        <f t="shared" si="2"/>
        <v>□</v>
      </c>
      <c r="AF307" s="1">
        <f>IF(AE308="■",1,IF(AE309="■",1,0))</f>
        <v>0</v>
      </c>
      <c r="AH307" s="17" t="str">
        <f>IF(AE304&amp;AE307&amp;AE308="■□□","◎無し",IF(AE304&amp;AE307&amp;AE308="□■□","●適合",IF(AE304&amp;AE307&amp;AE308="□□■","◆未達",IF(AE304&amp;AE307&amp;AE308="□□□","■未答","▼矛盾"))))</f>
        <v>■未答</v>
      </c>
      <c r="AI307" s="10"/>
      <c r="AL307" s="15" t="s">
        <v>97</v>
      </c>
      <c r="AM307" s="16" t="s">
        <v>98</v>
      </c>
      <c r="AN307" s="16" t="s">
        <v>99</v>
      </c>
      <c r="AO307" s="16" t="s">
        <v>100</v>
      </c>
      <c r="AP307" s="16" t="s">
        <v>101</v>
      </c>
      <c r="AQ307" s="16" t="s">
        <v>84</v>
      </c>
    </row>
    <row r="308" spans="1:43" ht="17.25" customHeight="1" x14ac:dyDescent="0.2">
      <c r="A308" s="302"/>
      <c r="B308" s="901"/>
      <c r="C308" s="902"/>
      <c r="D308" s="368"/>
      <c r="E308" s="861"/>
      <c r="F308" s="750"/>
      <c r="G308" s="750"/>
      <c r="H308" s="751"/>
      <c r="I308" s="369" t="s">
        <v>68</v>
      </c>
      <c r="J308" s="865" t="s">
        <v>450</v>
      </c>
      <c r="K308" s="865"/>
      <c r="L308" s="865"/>
      <c r="M308" s="865"/>
      <c r="N308" s="865"/>
      <c r="O308" s="865"/>
      <c r="P308" s="865"/>
      <c r="Q308" s="866"/>
      <c r="R308" s="867"/>
      <c r="S308" s="868"/>
      <c r="T308" s="868"/>
      <c r="U308" s="868"/>
      <c r="V308" s="868"/>
      <c r="W308" s="868"/>
      <c r="X308" s="869"/>
      <c r="Y308" s="869"/>
      <c r="Z308" s="869"/>
      <c r="AA308" s="370"/>
      <c r="AB308" s="370"/>
      <c r="AC308" s="216"/>
      <c r="AE308" s="1" t="str">
        <f t="shared" si="2"/>
        <v>□</v>
      </c>
      <c r="AF308" s="1">
        <f>+X307</f>
        <v>0</v>
      </c>
      <c r="AJ308" s="17" t="str">
        <f>IF(AF307=1,IF(AF308=0,"■未答",IF(AF308&lt;750,"◆未達","●範囲内")),"■未答")</f>
        <v>■未答</v>
      </c>
      <c r="AL308" s="15"/>
      <c r="AM308" s="17" t="s">
        <v>63</v>
      </c>
      <c r="AN308" s="17" t="s">
        <v>64</v>
      </c>
      <c r="AO308" s="17" t="s">
        <v>65</v>
      </c>
      <c r="AP308" s="17" t="s">
        <v>85</v>
      </c>
      <c r="AQ308" s="17" t="s">
        <v>66</v>
      </c>
    </row>
    <row r="309" spans="1:43" ht="17.25" customHeight="1" x14ac:dyDescent="0.2">
      <c r="A309" s="302"/>
      <c r="B309" s="901"/>
      <c r="C309" s="902"/>
      <c r="D309" s="341"/>
      <c r="E309" s="736" t="s">
        <v>451</v>
      </c>
      <c r="F309" s="566"/>
      <c r="G309" s="566"/>
      <c r="H309" s="567"/>
      <c r="I309" s="87" t="s">
        <v>68</v>
      </c>
      <c r="J309" s="859" t="s">
        <v>312</v>
      </c>
      <c r="K309" s="859"/>
      <c r="L309" s="859"/>
      <c r="M309" s="859"/>
      <c r="N309" s="859"/>
      <c r="O309" s="859"/>
      <c r="P309" s="859"/>
      <c r="Q309" s="860"/>
      <c r="R309" s="371"/>
      <c r="S309" s="367"/>
      <c r="T309" s="367"/>
      <c r="U309" s="367"/>
      <c r="V309" s="367"/>
      <c r="W309" s="367"/>
      <c r="X309" s="367"/>
      <c r="Y309" s="367"/>
      <c r="Z309" s="367"/>
      <c r="AA309" s="367"/>
      <c r="AB309" s="367"/>
      <c r="AC309" s="635"/>
      <c r="AE309" s="16" t="str">
        <f t="shared" si="2"/>
        <v>□</v>
      </c>
      <c r="AH309" s="17" t="str">
        <f>IF(AE309&amp;AE310&amp;AE311="■□□","◎無し",IF(AE309&amp;AE310&amp;AE311="□■□","●適合",IF(AE309&amp;AE310&amp;AE311="□□■","◆未達",IF(AE309&amp;AE310&amp;AE311="□□□","■未答","▼矛盾"))))</f>
        <v>■未答</v>
      </c>
      <c r="AI309" s="10"/>
      <c r="AJ309" s="10"/>
      <c r="AK309" s="10"/>
      <c r="AL309" s="15" t="s">
        <v>97</v>
      </c>
      <c r="AM309" s="16" t="s">
        <v>98</v>
      </c>
      <c r="AN309" s="16" t="s">
        <v>99</v>
      </c>
      <c r="AO309" s="16" t="s">
        <v>100</v>
      </c>
      <c r="AP309" s="16" t="s">
        <v>101</v>
      </c>
      <c r="AQ309" s="16" t="s">
        <v>84</v>
      </c>
    </row>
    <row r="310" spans="1:43" ht="17.25" customHeight="1" x14ac:dyDescent="0.2">
      <c r="A310" s="302"/>
      <c r="B310" s="901"/>
      <c r="C310" s="902"/>
      <c r="D310" s="341"/>
      <c r="E310" s="737"/>
      <c r="F310" s="521"/>
      <c r="G310" s="521"/>
      <c r="H310" s="522"/>
      <c r="I310" s="157" t="s">
        <v>68</v>
      </c>
      <c r="J310" s="631" t="s">
        <v>339</v>
      </c>
      <c r="K310" s="631"/>
      <c r="L310" s="631"/>
      <c r="M310" s="631"/>
      <c r="N310" s="631"/>
      <c r="O310" s="631"/>
      <c r="P310" s="631"/>
      <c r="Q310" s="632"/>
      <c r="R310" s="372"/>
      <c r="S310" s="373"/>
      <c r="T310" s="373"/>
      <c r="U310" s="373"/>
      <c r="V310" s="373"/>
      <c r="W310" s="373"/>
      <c r="X310" s="373"/>
      <c r="Y310" s="373"/>
      <c r="Z310" s="373"/>
      <c r="AA310" s="373"/>
      <c r="AB310" s="373"/>
      <c r="AC310" s="626"/>
      <c r="AE310" s="1" t="str">
        <f t="shared" si="2"/>
        <v>□</v>
      </c>
      <c r="AJ310" s="10"/>
      <c r="AK310" s="10"/>
      <c r="AL310" s="15"/>
      <c r="AM310" s="17" t="s">
        <v>63</v>
      </c>
      <c r="AN310" s="17" t="s">
        <v>64</v>
      </c>
      <c r="AO310" s="17" t="s">
        <v>65</v>
      </c>
      <c r="AP310" s="17" t="s">
        <v>85</v>
      </c>
      <c r="AQ310" s="17" t="s">
        <v>66</v>
      </c>
    </row>
    <row r="311" spans="1:43" ht="17.25" customHeight="1" x14ac:dyDescent="0.2">
      <c r="A311" s="302"/>
      <c r="B311" s="901"/>
      <c r="C311" s="902"/>
      <c r="D311" s="341"/>
      <c r="E311" s="861"/>
      <c r="F311" s="750"/>
      <c r="G311" s="750"/>
      <c r="H311" s="751"/>
      <c r="I311" s="164" t="s">
        <v>68</v>
      </c>
      <c r="J311" s="865" t="s">
        <v>232</v>
      </c>
      <c r="K311" s="865"/>
      <c r="L311" s="865"/>
      <c r="M311" s="865"/>
      <c r="N311" s="865"/>
      <c r="O311" s="865"/>
      <c r="P311" s="865"/>
      <c r="Q311" s="866"/>
      <c r="R311" s="374"/>
      <c r="S311" s="370"/>
      <c r="T311" s="370"/>
      <c r="U311" s="370"/>
      <c r="V311" s="370"/>
      <c r="W311" s="370"/>
      <c r="X311" s="370"/>
      <c r="Y311" s="370"/>
      <c r="Z311" s="370"/>
      <c r="AA311" s="370"/>
      <c r="AB311" s="370"/>
      <c r="AC311" s="633"/>
      <c r="AE311" s="1" t="str">
        <f t="shared" si="2"/>
        <v>□</v>
      </c>
      <c r="AH311" s="303"/>
    </row>
    <row r="312" spans="1:43" ht="19.5" customHeight="1" x14ac:dyDescent="0.2">
      <c r="A312" s="302"/>
      <c r="B312" s="901"/>
      <c r="C312" s="902"/>
      <c r="D312" s="870"/>
      <c r="E312" s="736" t="s">
        <v>452</v>
      </c>
      <c r="F312" s="566"/>
      <c r="G312" s="566"/>
      <c r="H312" s="567"/>
      <c r="I312" s="85" t="s">
        <v>68</v>
      </c>
      <c r="J312" s="631" t="s">
        <v>318</v>
      </c>
      <c r="K312" s="631"/>
      <c r="L312" s="71"/>
      <c r="M312" s="631"/>
      <c r="N312" s="631"/>
      <c r="O312" s="631"/>
      <c r="P312" s="126"/>
      <c r="Q312" s="137"/>
      <c r="R312" s="375" t="s">
        <v>68</v>
      </c>
      <c r="S312" s="872" t="s">
        <v>236</v>
      </c>
      <c r="T312" s="872"/>
      <c r="U312" s="872"/>
      <c r="V312" s="872"/>
      <c r="W312" s="872"/>
      <c r="X312" s="872"/>
      <c r="Y312" s="872"/>
      <c r="Z312" s="872"/>
      <c r="AA312" s="872"/>
      <c r="AB312" s="873"/>
      <c r="AC312" s="626"/>
      <c r="AE312" s="16" t="str">
        <f t="shared" si="2"/>
        <v>□</v>
      </c>
      <c r="AH312" s="17" t="str">
        <f>IF(AE304&amp;AE312&amp;AE313="■□□","◎無し",IF(AE304&amp;AE312&amp;AE313="□■□","●適合",IF(AE304&amp;AE312&amp;AE313="□□■","◆未達",IF(AE304&amp;AE312&amp;AE313="□□□","■未答","▼矛盾"))))</f>
        <v>■未答</v>
      </c>
      <c r="AI312" s="10"/>
      <c r="AL312" s="15" t="s">
        <v>97</v>
      </c>
      <c r="AM312" s="16" t="s">
        <v>98</v>
      </c>
      <c r="AN312" s="16" t="s">
        <v>99</v>
      </c>
      <c r="AO312" s="16" t="s">
        <v>100</v>
      </c>
      <c r="AP312" s="16" t="s">
        <v>101</v>
      </c>
      <c r="AQ312" s="16" t="s">
        <v>84</v>
      </c>
    </row>
    <row r="313" spans="1:43" ht="18" customHeight="1" x14ac:dyDescent="0.2">
      <c r="A313" s="302"/>
      <c r="B313" s="901"/>
      <c r="C313" s="902"/>
      <c r="D313" s="870"/>
      <c r="E313" s="737"/>
      <c r="F313" s="521"/>
      <c r="G313" s="521"/>
      <c r="H313" s="522"/>
      <c r="I313" s="165" t="s">
        <v>68</v>
      </c>
      <c r="J313" s="161" t="s">
        <v>313</v>
      </c>
      <c r="K313" s="161"/>
      <c r="L313" s="161"/>
      <c r="M313" s="161"/>
      <c r="N313" s="161"/>
      <c r="O313" s="161"/>
      <c r="P313" s="161"/>
      <c r="Q313" s="118"/>
      <c r="R313" s="374"/>
      <c r="S313" s="370"/>
      <c r="T313" s="370"/>
      <c r="U313" s="370"/>
      <c r="V313" s="370"/>
      <c r="W313" s="370"/>
      <c r="X313" s="370"/>
      <c r="Y313" s="370"/>
      <c r="Z313" s="370"/>
      <c r="AA313" s="370"/>
      <c r="AB313" s="377"/>
      <c r="AC313" s="626"/>
      <c r="AE313" s="1" t="str">
        <f t="shared" si="2"/>
        <v>□</v>
      </c>
      <c r="AL313" s="15"/>
      <c r="AM313" s="17" t="s">
        <v>63</v>
      </c>
      <c r="AN313" s="17" t="s">
        <v>64</v>
      </c>
      <c r="AO313" s="17" t="s">
        <v>65</v>
      </c>
      <c r="AP313" s="17" t="s">
        <v>85</v>
      </c>
      <c r="AQ313" s="17" t="s">
        <v>66</v>
      </c>
    </row>
    <row r="314" spans="1:43" ht="17.100000000000001" customHeight="1" x14ac:dyDescent="0.2">
      <c r="A314" s="302"/>
      <c r="B314" s="901"/>
      <c r="C314" s="902"/>
      <c r="D314" s="870"/>
      <c r="E314" s="346"/>
      <c r="F314" s="736" t="s">
        <v>453</v>
      </c>
      <c r="G314" s="566"/>
      <c r="H314" s="567"/>
      <c r="I314" s="87" t="s">
        <v>68</v>
      </c>
      <c r="J314" s="138" t="s">
        <v>139</v>
      </c>
      <c r="K314" s="138"/>
      <c r="L314" s="138"/>
      <c r="M314" s="138"/>
      <c r="N314" s="138"/>
      <c r="O314" s="138"/>
      <c r="P314" s="138"/>
      <c r="Q314" s="139"/>
      <c r="R314" s="371"/>
      <c r="S314" s="367"/>
      <c r="T314" s="367"/>
      <c r="U314" s="367"/>
      <c r="V314" s="367"/>
      <c r="W314" s="367"/>
      <c r="X314" s="367"/>
      <c r="Y314" s="367"/>
      <c r="Z314" s="367"/>
      <c r="AA314" s="367"/>
      <c r="AB314" s="378" t="s">
        <v>238</v>
      </c>
      <c r="AC314" s="635"/>
      <c r="AE314" s="16" t="str">
        <f t="shared" si="2"/>
        <v>□</v>
      </c>
      <c r="AH314" s="17" t="str">
        <f>IF(AE304&amp;AE314&amp;AE315="■□□","◎無し",IF(AE304&amp;AE314&amp;AE315="□■□","●適合",IF(AE304&amp;AE314&amp;AE315="□□■","◆未達",IF(AE304&amp;AE314&amp;AE315="□□□","■未答","▼矛盾"))))</f>
        <v>■未答</v>
      </c>
      <c r="AI314" s="10"/>
      <c r="AL314" s="15" t="s">
        <v>97</v>
      </c>
      <c r="AM314" s="16" t="s">
        <v>98</v>
      </c>
      <c r="AN314" s="16" t="s">
        <v>99</v>
      </c>
      <c r="AO314" s="16" t="s">
        <v>100</v>
      </c>
      <c r="AP314" s="16" t="s">
        <v>101</v>
      </c>
      <c r="AQ314" s="16" t="s">
        <v>84</v>
      </c>
    </row>
    <row r="315" spans="1:43" ht="17.100000000000001" customHeight="1" x14ac:dyDescent="0.2">
      <c r="A315" s="302"/>
      <c r="B315" s="901"/>
      <c r="C315" s="902"/>
      <c r="D315" s="870"/>
      <c r="E315" s="341"/>
      <c r="F315" s="737"/>
      <c r="G315" s="521"/>
      <c r="H315" s="522"/>
      <c r="I315" s="157" t="s">
        <v>68</v>
      </c>
      <c r="J315" s="126" t="s">
        <v>141</v>
      </c>
      <c r="K315" s="126"/>
      <c r="L315" s="126"/>
      <c r="M315" s="126"/>
      <c r="N315" s="126"/>
      <c r="O315" s="126"/>
      <c r="P315" s="126"/>
      <c r="Q315" s="137"/>
      <c r="R315" s="876" t="s">
        <v>239</v>
      </c>
      <c r="S315" s="872"/>
      <c r="T315" s="872"/>
      <c r="U315" s="872"/>
      <c r="V315" s="872"/>
      <c r="W315" s="872"/>
      <c r="X315" s="877"/>
      <c r="Y315" s="877"/>
      <c r="Z315" s="877"/>
      <c r="AA315" s="373" t="s">
        <v>103</v>
      </c>
      <c r="AB315" s="373"/>
      <c r="AC315" s="626"/>
      <c r="AE315" s="1" t="str">
        <f t="shared" si="2"/>
        <v>□</v>
      </c>
      <c r="AH315" s="23" t="s">
        <v>240</v>
      </c>
      <c r="AJ315" s="17" t="str">
        <f>IF(X315&gt;0,IF(X315&lt;1300,"◆未達","●適合"),"■未答")</f>
        <v>■未答</v>
      </c>
      <c r="AL315" s="15"/>
      <c r="AM315" s="17" t="s">
        <v>63</v>
      </c>
      <c r="AN315" s="17" t="s">
        <v>64</v>
      </c>
      <c r="AO315" s="17" t="s">
        <v>65</v>
      </c>
      <c r="AP315" s="17" t="s">
        <v>85</v>
      </c>
      <c r="AQ315" s="17" t="s">
        <v>66</v>
      </c>
    </row>
    <row r="316" spans="1:43" ht="17.100000000000001" customHeight="1" x14ac:dyDescent="0.2">
      <c r="A316" s="302"/>
      <c r="B316" s="901"/>
      <c r="C316" s="902"/>
      <c r="D316" s="870"/>
      <c r="E316" s="341"/>
      <c r="F316" s="861"/>
      <c r="G316" s="750"/>
      <c r="H316" s="751"/>
      <c r="I316" s="68"/>
      <c r="J316" s="161"/>
      <c r="K316" s="161"/>
      <c r="L316" s="161"/>
      <c r="M316" s="161"/>
      <c r="N316" s="161"/>
      <c r="O316" s="161"/>
      <c r="P316" s="161"/>
      <c r="Q316" s="118"/>
      <c r="R316" s="374"/>
      <c r="S316" s="370"/>
      <c r="T316" s="370"/>
      <c r="U316" s="370"/>
      <c r="V316" s="370"/>
      <c r="W316" s="370"/>
      <c r="X316" s="370"/>
      <c r="Y316" s="370"/>
      <c r="Z316" s="370"/>
      <c r="AA316" s="370"/>
      <c r="AB316" s="370"/>
      <c r="AC316" s="633"/>
    </row>
    <row r="317" spans="1:43" ht="20.100000000000001" customHeight="1" x14ac:dyDescent="0.2">
      <c r="A317" s="302"/>
      <c r="B317" s="901"/>
      <c r="C317" s="902"/>
      <c r="D317" s="870"/>
      <c r="E317" s="346"/>
      <c r="F317" s="566" t="s">
        <v>454</v>
      </c>
      <c r="G317" s="566"/>
      <c r="H317" s="567"/>
      <c r="I317" s="87" t="s">
        <v>68</v>
      </c>
      <c r="J317" s="138" t="s">
        <v>139</v>
      </c>
      <c r="K317" s="138"/>
      <c r="L317" s="138"/>
      <c r="M317" s="138"/>
      <c r="N317" s="138"/>
      <c r="O317" s="138"/>
      <c r="P317" s="138"/>
      <c r="Q317" s="139"/>
      <c r="R317" s="862" t="s">
        <v>242</v>
      </c>
      <c r="S317" s="863"/>
      <c r="T317" s="863"/>
      <c r="U317" s="863"/>
      <c r="V317" s="863"/>
      <c r="W317" s="863"/>
      <c r="X317" s="864"/>
      <c r="Y317" s="864"/>
      <c r="Z317" s="864"/>
      <c r="AA317" s="367" t="s">
        <v>103</v>
      </c>
      <c r="AB317" s="367"/>
      <c r="AC317" s="626"/>
      <c r="AE317" s="16" t="str">
        <f>+I317</f>
        <v>□</v>
      </c>
      <c r="AH317" s="17" t="str">
        <f>IF(AE304&amp;AE317&amp;AE318="■□□","◎無し",IF(AE304&amp;AE317&amp;AE318="□■□","●適合",IF(AE304&amp;AE317&amp;AE318="□□■","◆未達",IF(AE304&amp;AE317&amp;AE318="□□□","■未答","▼矛盾"))))</f>
        <v>■未答</v>
      </c>
      <c r="AI317" s="10"/>
      <c r="AL317" s="15" t="s">
        <v>97</v>
      </c>
      <c r="AM317" s="16" t="s">
        <v>98</v>
      </c>
      <c r="AN317" s="16" t="s">
        <v>99</v>
      </c>
      <c r="AO317" s="16" t="s">
        <v>100</v>
      </c>
      <c r="AP317" s="16" t="s">
        <v>101</v>
      </c>
      <c r="AQ317" s="16" t="s">
        <v>84</v>
      </c>
    </row>
    <row r="318" spans="1:43" ht="20.100000000000001" customHeight="1" x14ac:dyDescent="0.2">
      <c r="A318" s="302"/>
      <c r="B318" s="901"/>
      <c r="C318" s="902"/>
      <c r="D318" s="870"/>
      <c r="E318" s="346"/>
      <c r="F318" s="521"/>
      <c r="G318" s="521"/>
      <c r="H318" s="522"/>
      <c r="I318" s="157" t="s">
        <v>68</v>
      </c>
      <c r="J318" s="126" t="s">
        <v>141</v>
      </c>
      <c r="K318" s="126"/>
      <c r="L318" s="126"/>
      <c r="M318" s="126"/>
      <c r="N318" s="126"/>
      <c r="O318" s="126"/>
      <c r="P318" s="126"/>
      <c r="Q318" s="137"/>
      <c r="R318" s="372"/>
      <c r="S318" s="373"/>
      <c r="T318" s="373"/>
      <c r="U318" s="373"/>
      <c r="V318" s="373"/>
      <c r="W318" s="373"/>
      <c r="X318" s="373"/>
      <c r="Y318" s="373"/>
      <c r="Z318" s="373"/>
      <c r="AA318" s="373"/>
      <c r="AB318" s="373"/>
      <c r="AC318" s="626"/>
      <c r="AE318" s="1" t="str">
        <f>+I318</f>
        <v>□</v>
      </c>
      <c r="AH318" s="23" t="s">
        <v>243</v>
      </c>
      <c r="AJ318" s="17" t="str">
        <f>IF(X317&gt;0,IF(X317&lt;500,"◆未達","●適合"),"■未答")</f>
        <v>■未答</v>
      </c>
      <c r="AL318" s="15"/>
      <c r="AM318" s="17" t="s">
        <v>63</v>
      </c>
      <c r="AN318" s="17" t="s">
        <v>64</v>
      </c>
      <c r="AO318" s="17" t="s">
        <v>65</v>
      </c>
      <c r="AP318" s="17" t="s">
        <v>85</v>
      </c>
      <c r="AQ318" s="17" t="s">
        <v>66</v>
      </c>
    </row>
    <row r="319" spans="1:43" ht="20.100000000000001" customHeight="1" x14ac:dyDescent="0.2">
      <c r="A319" s="302"/>
      <c r="B319" s="901"/>
      <c r="C319" s="902"/>
      <c r="D319" s="870"/>
      <c r="E319" s="379"/>
      <c r="F319" s="750"/>
      <c r="G319" s="750"/>
      <c r="H319" s="751"/>
      <c r="I319" s="68"/>
      <c r="J319" s="161"/>
      <c r="K319" s="161"/>
      <c r="L319" s="161"/>
      <c r="M319" s="161"/>
      <c r="N319" s="161"/>
      <c r="O319" s="161"/>
      <c r="P319" s="161"/>
      <c r="Q319" s="118"/>
      <c r="R319" s="374"/>
      <c r="S319" s="370"/>
      <c r="T319" s="370"/>
      <c r="U319" s="370"/>
      <c r="V319" s="370"/>
      <c r="W319" s="370"/>
      <c r="X319" s="370"/>
      <c r="Y319" s="370"/>
      <c r="Z319" s="370"/>
      <c r="AA319" s="370"/>
      <c r="AB319" s="370"/>
      <c r="AC319" s="633"/>
    </row>
    <row r="320" spans="1:43" ht="17.25" customHeight="1" x14ac:dyDescent="0.2">
      <c r="A320" s="302"/>
      <c r="B320" s="901"/>
      <c r="C320" s="902"/>
      <c r="D320" s="870"/>
      <c r="E320" s="736" t="s">
        <v>455</v>
      </c>
      <c r="F320" s="566"/>
      <c r="G320" s="566"/>
      <c r="H320" s="567"/>
      <c r="I320" s="87" t="s">
        <v>68</v>
      </c>
      <c r="J320" s="859" t="s">
        <v>194</v>
      </c>
      <c r="K320" s="859"/>
      <c r="L320" s="859"/>
      <c r="M320" s="859"/>
      <c r="N320" s="859"/>
      <c r="O320" s="859"/>
      <c r="P320" s="859"/>
      <c r="Q320" s="860"/>
      <c r="R320" s="367"/>
      <c r="S320" s="367"/>
      <c r="T320" s="367"/>
      <c r="U320" s="367"/>
      <c r="V320" s="367"/>
      <c r="W320" s="367"/>
      <c r="X320" s="367"/>
      <c r="Y320" s="367"/>
      <c r="Z320" s="367"/>
      <c r="AA320" s="367"/>
      <c r="AB320" s="367"/>
      <c r="AC320" s="626"/>
      <c r="AE320" s="16" t="str">
        <f>+I320</f>
        <v>□</v>
      </c>
      <c r="AH320" s="17" t="str">
        <f>IF(AE304&amp;AE320&amp;AE321="■□□","◎無し",IF(AE304&amp;AE320&amp;AE321="□■□","●適合",IF(AE304&amp;AE320&amp;AE321="□□■","◆未達",IF(AE304&amp;AE320&amp;AE321="□□□","■未答","▼矛盾"))))</f>
        <v>■未答</v>
      </c>
      <c r="AI320" s="10"/>
      <c r="AL320" s="15" t="s">
        <v>97</v>
      </c>
      <c r="AM320" s="16" t="s">
        <v>98</v>
      </c>
      <c r="AN320" s="16" t="s">
        <v>99</v>
      </c>
      <c r="AO320" s="16" t="s">
        <v>100</v>
      </c>
      <c r="AP320" s="16" t="s">
        <v>101</v>
      </c>
      <c r="AQ320" s="16" t="s">
        <v>84</v>
      </c>
    </row>
    <row r="321" spans="1:57" ht="17.25" customHeight="1" x14ac:dyDescent="0.2">
      <c r="A321" s="302"/>
      <c r="B321" s="901"/>
      <c r="C321" s="902"/>
      <c r="D321" s="871"/>
      <c r="E321" s="861"/>
      <c r="F321" s="750"/>
      <c r="G321" s="750"/>
      <c r="H321" s="751"/>
      <c r="I321" s="164" t="s">
        <v>68</v>
      </c>
      <c r="J321" s="865" t="s">
        <v>195</v>
      </c>
      <c r="K321" s="865"/>
      <c r="L321" s="865"/>
      <c r="M321" s="865"/>
      <c r="N321" s="865"/>
      <c r="O321" s="865"/>
      <c r="P321" s="865"/>
      <c r="Q321" s="866"/>
      <c r="R321" s="370"/>
      <c r="S321" s="370"/>
      <c r="T321" s="370"/>
      <c r="U321" s="370"/>
      <c r="V321" s="370"/>
      <c r="W321" s="370"/>
      <c r="X321" s="370"/>
      <c r="Y321" s="370"/>
      <c r="Z321" s="370"/>
      <c r="AA321" s="370"/>
      <c r="AB321" s="370"/>
      <c r="AC321" s="626"/>
      <c r="AE321" s="1" t="str">
        <f>+I321</f>
        <v>□</v>
      </c>
      <c r="AL321" s="15"/>
      <c r="AM321" s="17" t="s">
        <v>63</v>
      </c>
      <c r="AN321" s="17" t="s">
        <v>64</v>
      </c>
      <c r="AO321" s="17" t="s">
        <v>65</v>
      </c>
      <c r="AP321" s="17" t="s">
        <v>85</v>
      </c>
      <c r="AQ321" s="17" t="s">
        <v>66</v>
      </c>
    </row>
    <row r="322" spans="1:57" ht="32.25" customHeight="1" x14ac:dyDescent="0.2">
      <c r="A322" s="302"/>
      <c r="B322" s="901"/>
      <c r="C322" s="902"/>
      <c r="D322" s="736" t="s">
        <v>456</v>
      </c>
      <c r="E322" s="879"/>
      <c r="F322" s="879"/>
      <c r="G322" s="879"/>
      <c r="H322" s="880"/>
      <c r="I322" s="356"/>
      <c r="J322" s="357"/>
      <c r="K322" s="357"/>
      <c r="L322" s="358"/>
      <c r="M322" s="357"/>
      <c r="N322" s="359" t="s">
        <v>68</v>
      </c>
      <c r="O322" s="884" t="s">
        <v>442</v>
      </c>
      <c r="P322" s="884"/>
      <c r="Q322" s="885"/>
      <c r="R322" s="360" t="s">
        <v>68</v>
      </c>
      <c r="S322" s="874" t="s">
        <v>457</v>
      </c>
      <c r="T322" s="874"/>
      <c r="U322" s="874"/>
      <c r="V322" s="874"/>
      <c r="W322" s="874"/>
      <c r="X322" s="874"/>
      <c r="Y322" s="874"/>
      <c r="Z322" s="874"/>
      <c r="AA322" s="874"/>
      <c r="AB322" s="875"/>
      <c r="AC322" s="320"/>
      <c r="AE322" s="1" t="str">
        <f>+N322</f>
        <v>□</v>
      </c>
      <c r="AH322" s="4"/>
      <c r="AI322" s="4"/>
      <c r="AJ322" s="4"/>
    </row>
    <row r="323" spans="1:57" ht="32.25" customHeight="1" x14ac:dyDescent="0.2">
      <c r="A323" s="302"/>
      <c r="B323" s="901"/>
      <c r="C323" s="902"/>
      <c r="D323" s="870"/>
      <c r="E323" s="736" t="s">
        <v>458</v>
      </c>
      <c r="F323" s="879"/>
      <c r="G323" s="879"/>
      <c r="H323" s="880"/>
      <c r="R323" s="380"/>
      <c r="S323" s="66"/>
      <c r="T323" s="66"/>
      <c r="U323" s="66"/>
      <c r="V323" s="66"/>
      <c r="W323" s="66"/>
      <c r="X323" s="66"/>
      <c r="Y323" s="66"/>
      <c r="Z323" s="66"/>
      <c r="AA323" s="66"/>
      <c r="AB323" s="381"/>
      <c r="AC323" s="382"/>
      <c r="AH323" s="4"/>
      <c r="AI323" s="4"/>
      <c r="AJ323" s="4"/>
      <c r="AL323" s="15" t="s">
        <v>97</v>
      </c>
      <c r="AM323" s="16" t="s">
        <v>98</v>
      </c>
      <c r="AN323" s="16" t="s">
        <v>99</v>
      </c>
      <c r="AO323" s="16" t="s">
        <v>100</v>
      </c>
      <c r="AP323" s="16" t="s">
        <v>101</v>
      </c>
      <c r="AQ323" s="16" t="s">
        <v>84</v>
      </c>
    </row>
    <row r="324" spans="1:57" ht="15" customHeight="1" x14ac:dyDescent="0.2">
      <c r="A324" s="302"/>
      <c r="B324" s="901"/>
      <c r="C324" s="902"/>
      <c r="D324" s="870"/>
      <c r="E324" s="383"/>
      <c r="F324" s="566" t="s">
        <v>459</v>
      </c>
      <c r="G324" s="566"/>
      <c r="H324" s="567"/>
      <c r="I324" s="881" t="s">
        <v>68</v>
      </c>
      <c r="J324" s="859" t="s">
        <v>320</v>
      </c>
      <c r="K324" s="859"/>
      <c r="L324" s="140"/>
      <c r="M324" s="881" t="s">
        <v>68</v>
      </c>
      <c r="N324" s="859" t="s">
        <v>321</v>
      </c>
      <c r="O324" s="859"/>
      <c r="P324" s="859"/>
      <c r="Q324" s="384"/>
      <c r="R324" s="886" t="s">
        <v>340</v>
      </c>
      <c r="S324" s="887"/>
      <c r="T324" s="887"/>
      <c r="U324" s="887"/>
      <c r="V324" s="887"/>
      <c r="W324" s="887"/>
      <c r="X324" s="887"/>
      <c r="Y324" s="887"/>
      <c r="Z324" s="887"/>
      <c r="AA324" s="887"/>
      <c r="AB324" s="888"/>
      <c r="AC324" s="889"/>
      <c r="AE324" s="16" t="str">
        <f>I324</f>
        <v>□</v>
      </c>
      <c r="AF324" s="1">
        <f>IF(I324="■",1,IF(M324="■",1,0))</f>
        <v>0</v>
      </c>
      <c r="AH324" s="17" t="str">
        <f>IF(AE$329&amp;AE326&amp;AE327="■□□","◎無し",IF(AE$329&amp;AE326&amp;AE327="□■□","●適合",IF(AE$329&amp;AE326&amp;AE327="□□■","◆未達",IF(AE$329&amp;AE326&amp;AE327="□□□","■未答","▼矛盾"))))</f>
        <v>■未答</v>
      </c>
      <c r="AI324" s="4"/>
      <c r="AJ324" s="4"/>
      <c r="AL324" s="15"/>
      <c r="AM324" s="17" t="s">
        <v>63</v>
      </c>
      <c r="AN324" s="17" t="s">
        <v>64</v>
      </c>
      <c r="AO324" s="17" t="s">
        <v>65</v>
      </c>
      <c r="AP324" s="17" t="s">
        <v>85</v>
      </c>
      <c r="AQ324" s="17" t="s">
        <v>66</v>
      </c>
    </row>
    <row r="325" spans="1:57" ht="15" customHeight="1" x14ac:dyDescent="0.2">
      <c r="A325" s="302"/>
      <c r="B325" s="901"/>
      <c r="C325" s="902"/>
      <c r="D325" s="870"/>
      <c r="E325" s="383"/>
      <c r="F325" s="521"/>
      <c r="G325" s="521"/>
      <c r="H325" s="522"/>
      <c r="I325" s="882"/>
      <c r="J325" s="883"/>
      <c r="K325" s="883"/>
      <c r="L325" s="143"/>
      <c r="M325" s="882"/>
      <c r="N325" s="883"/>
      <c r="O325" s="883"/>
      <c r="P325" s="883"/>
      <c r="Q325" s="317"/>
      <c r="R325" s="385"/>
      <c r="S325" s="107"/>
      <c r="T325" s="107"/>
      <c r="U325" s="107"/>
      <c r="V325" s="107"/>
      <c r="W325" s="107"/>
      <c r="X325" s="107"/>
      <c r="Y325" s="107"/>
      <c r="Z325" s="107"/>
      <c r="AA325" s="107"/>
      <c r="AB325" s="386"/>
      <c r="AC325" s="500"/>
      <c r="AE325" s="1" t="str">
        <f>M324</f>
        <v>□</v>
      </c>
      <c r="AH325" s="4"/>
      <c r="AI325" s="4"/>
      <c r="AJ325" s="4"/>
    </row>
    <row r="326" spans="1:57" ht="21.75" customHeight="1" x14ac:dyDescent="0.2">
      <c r="A326" s="302"/>
      <c r="B326" s="901"/>
      <c r="C326" s="902"/>
      <c r="D326" s="870"/>
      <c r="E326" s="383"/>
      <c r="F326" s="521"/>
      <c r="G326" s="521"/>
      <c r="H326" s="522"/>
      <c r="I326" s="86" t="s">
        <v>68</v>
      </c>
      <c r="J326" s="631" t="s">
        <v>318</v>
      </c>
      <c r="K326" s="631"/>
      <c r="L326" s="143"/>
      <c r="M326" s="130"/>
      <c r="N326" s="143"/>
      <c r="O326" s="130"/>
      <c r="P326" s="130"/>
      <c r="Q326" s="317"/>
      <c r="R326" s="387"/>
      <c r="S326" s="66"/>
      <c r="T326" s="66"/>
      <c r="U326" s="66"/>
      <c r="V326" s="66"/>
      <c r="W326" s="66"/>
      <c r="X326" s="66"/>
      <c r="Y326" s="66"/>
      <c r="Z326" s="66"/>
      <c r="AA326" s="66"/>
      <c r="AB326" s="388"/>
      <c r="AC326" s="500"/>
      <c r="AE326" s="16" t="str">
        <f>I326</f>
        <v>□</v>
      </c>
      <c r="AH326" s="17" t="str">
        <f>IF(AE326&amp;AE327="■□","●適合",IF(AE326&amp;AE327="□■","◆未達",IF(AE326&amp;AE327="□□","■未答","▼矛盾")))</f>
        <v>■未答</v>
      </c>
      <c r="AI326" s="4"/>
      <c r="AJ326" s="58" t="str">
        <f>IF(AF324=1,IF(AND(I324&amp;M324="■□",X327&gt;=130),"●適合",IF(AND(I324&amp;M324="□■",X327&gt;=120),"●適合","◆未達")),"■未答")</f>
        <v>■未答</v>
      </c>
      <c r="AL326" s="15" t="s">
        <v>80</v>
      </c>
      <c r="AM326" s="16" t="s">
        <v>81</v>
      </c>
      <c r="AN326" s="16" t="s">
        <v>82</v>
      </c>
      <c r="AO326" s="16" t="s">
        <v>83</v>
      </c>
      <c r="AP326" s="16" t="s">
        <v>84</v>
      </c>
    </row>
    <row r="327" spans="1:57" ht="21.75" customHeight="1" x14ac:dyDescent="0.2">
      <c r="A327" s="302"/>
      <c r="B327" s="901"/>
      <c r="C327" s="902"/>
      <c r="D327" s="870"/>
      <c r="E327" s="383"/>
      <c r="F327" s="750"/>
      <c r="G327" s="750"/>
      <c r="H327" s="751"/>
      <c r="I327" s="164" t="s">
        <v>68</v>
      </c>
      <c r="J327" s="69" t="s">
        <v>319</v>
      </c>
      <c r="K327" s="69"/>
      <c r="L327" s="68"/>
      <c r="M327" s="69"/>
      <c r="N327" s="68"/>
      <c r="O327" s="69"/>
      <c r="P327" s="69"/>
      <c r="Q327" s="319"/>
      <c r="R327" s="389" t="s">
        <v>438</v>
      </c>
      <c r="S327" s="390"/>
      <c r="T327" s="390"/>
      <c r="U327" s="390"/>
      <c r="V327" s="390"/>
      <c r="W327" s="390"/>
      <c r="X327" s="891"/>
      <c r="Y327" s="891"/>
      <c r="Z327" s="891"/>
      <c r="AA327" s="390" t="s">
        <v>332</v>
      </c>
      <c r="AB327" s="391"/>
      <c r="AC327" s="890"/>
      <c r="AE327" s="1" t="str">
        <f>I327</f>
        <v>□</v>
      </c>
      <c r="AH327" s="4"/>
      <c r="AI327" s="4"/>
      <c r="AJ327" s="4"/>
      <c r="AM327" s="17" t="s">
        <v>64</v>
      </c>
      <c r="AN327" s="17" t="s">
        <v>65</v>
      </c>
      <c r="AO327" s="17" t="s">
        <v>85</v>
      </c>
      <c r="AP327" s="17" t="s">
        <v>66</v>
      </c>
    </row>
    <row r="328" spans="1:57" ht="14.25" customHeight="1" x14ac:dyDescent="0.2">
      <c r="A328" s="302"/>
      <c r="B328" s="901"/>
      <c r="C328" s="902"/>
      <c r="D328" s="870"/>
      <c r="E328" s="383"/>
      <c r="F328" s="566" t="s">
        <v>460</v>
      </c>
      <c r="G328" s="566"/>
      <c r="H328" s="567"/>
      <c r="I328" s="881" t="s">
        <v>68</v>
      </c>
      <c r="J328" s="859" t="s">
        <v>320</v>
      </c>
      <c r="K328" s="859"/>
      <c r="L328" s="140"/>
      <c r="M328" s="881" t="s">
        <v>68</v>
      </c>
      <c r="N328" s="859" t="s">
        <v>321</v>
      </c>
      <c r="O328" s="859"/>
      <c r="P328" s="859"/>
      <c r="Q328" s="384"/>
      <c r="R328" s="886" t="s">
        <v>340</v>
      </c>
      <c r="S328" s="893"/>
      <c r="T328" s="893"/>
      <c r="U328" s="893"/>
      <c r="V328" s="893"/>
      <c r="W328" s="893"/>
      <c r="X328" s="893"/>
      <c r="Y328" s="893"/>
      <c r="Z328" s="893"/>
      <c r="AA328" s="893"/>
      <c r="AB328" s="894"/>
      <c r="AC328" s="574"/>
      <c r="AE328" s="16" t="str">
        <f>I328</f>
        <v>□</v>
      </c>
      <c r="AF328" s="1">
        <f>IF(I328="■",1,IF(M328="■",1,0))</f>
        <v>0</v>
      </c>
      <c r="AH328" s="17" t="str">
        <f>IF(AE$329&amp;AE330&amp;AE331="■□□","◎無し",IF(AE$329&amp;AE330&amp;AE331="□■□","●適合",IF(AE$329&amp;AE330&amp;AE331="□□■","◆未達",IF(AE$329&amp;AE330&amp;AE331="□□□","■未答","▼矛盾"))))</f>
        <v>■未答</v>
      </c>
      <c r="AI328" s="4"/>
      <c r="AJ328" s="4"/>
      <c r="AL328" s="15" t="s">
        <v>80</v>
      </c>
      <c r="AM328" s="16" t="s">
        <v>81</v>
      </c>
      <c r="AN328" s="16" t="s">
        <v>82</v>
      </c>
      <c r="AO328" s="16" t="s">
        <v>83</v>
      </c>
      <c r="AP328" s="16" t="s">
        <v>84</v>
      </c>
    </row>
    <row r="329" spans="1:57" ht="14.25" customHeight="1" x14ac:dyDescent="0.2">
      <c r="A329" s="302"/>
      <c r="B329" s="901"/>
      <c r="C329" s="902"/>
      <c r="D329" s="870"/>
      <c r="E329" s="383"/>
      <c r="F329" s="521"/>
      <c r="G329" s="521"/>
      <c r="H329" s="522"/>
      <c r="I329" s="882"/>
      <c r="J329" s="883"/>
      <c r="K329" s="883"/>
      <c r="L329" s="143"/>
      <c r="M329" s="882"/>
      <c r="N329" s="883"/>
      <c r="O329" s="883"/>
      <c r="P329" s="883"/>
      <c r="Q329" s="317"/>
      <c r="R329" s="385"/>
      <c r="S329" s="392"/>
      <c r="T329" s="392"/>
      <c r="U329" s="392"/>
      <c r="V329" s="392"/>
      <c r="W329" s="392"/>
      <c r="X329" s="392"/>
      <c r="Y329" s="392"/>
      <c r="Z329" s="392"/>
      <c r="AA329" s="392"/>
      <c r="AB329" s="393"/>
      <c r="AC329" s="513"/>
      <c r="AE329" s="1" t="str">
        <f>M328</f>
        <v>□</v>
      </c>
      <c r="AH329" s="4"/>
      <c r="AI329" s="4"/>
      <c r="AJ329" s="4"/>
      <c r="AM329" s="17" t="s">
        <v>64</v>
      </c>
      <c r="AN329" s="17" t="s">
        <v>64</v>
      </c>
      <c r="AO329" s="17" t="s">
        <v>85</v>
      </c>
      <c r="AP329" s="17" t="s">
        <v>66</v>
      </c>
    </row>
    <row r="330" spans="1:57" ht="23.25" customHeight="1" x14ac:dyDescent="0.2">
      <c r="A330" s="302"/>
      <c r="B330" s="901"/>
      <c r="C330" s="902"/>
      <c r="D330" s="870"/>
      <c r="E330" s="383"/>
      <c r="F330" s="521"/>
      <c r="G330" s="521"/>
      <c r="H330" s="522"/>
      <c r="I330" s="86" t="s">
        <v>68</v>
      </c>
      <c r="J330" s="631" t="s">
        <v>318</v>
      </c>
      <c r="K330" s="631"/>
      <c r="L330" s="143"/>
      <c r="M330" s="130"/>
      <c r="N330" s="143"/>
      <c r="O330" s="130"/>
      <c r="P330" s="130"/>
      <c r="Q330" s="317"/>
      <c r="R330" s="387"/>
      <c r="S330" s="66"/>
      <c r="T330" s="66"/>
      <c r="U330" s="66"/>
      <c r="V330" s="66"/>
      <c r="W330" s="66"/>
      <c r="X330" s="66"/>
      <c r="Y330" s="66"/>
      <c r="Z330" s="66"/>
      <c r="AA330" s="66"/>
      <c r="AB330" s="388"/>
      <c r="AC330" s="513"/>
      <c r="AE330" s="16" t="str">
        <f>I330</f>
        <v>□</v>
      </c>
      <c r="AH330" s="17" t="str">
        <f>IF(AE322&amp;AE330&amp;AE331="■□□","◎無し",IF(AE322&amp;AE330&amp;AE331="□■□","●適合",IF(AE322&amp;AE330&amp;AE331="□□■","◆未達",IF(AE322&amp;AE330&amp;AE331="□□□","■未答","▼矛盾"))))</f>
        <v>■未答</v>
      </c>
      <c r="AI330" s="4"/>
      <c r="AJ330" s="58" t="str">
        <f>IF(AF328=1,IF(AND(I328&amp;M328="■□",X331&gt;=2),"●適合",IF(AND(I328&amp;M328="□■",X331&gt;=1.8),"●適合","◆未達")),"■未答")</f>
        <v>■未答</v>
      </c>
      <c r="AL330" s="15" t="s">
        <v>80</v>
      </c>
      <c r="AM330" s="16" t="s">
        <v>81</v>
      </c>
      <c r="AN330" s="16" t="s">
        <v>82</v>
      </c>
      <c r="AO330" s="16" t="s">
        <v>83</v>
      </c>
      <c r="AP330" s="16" t="s">
        <v>84</v>
      </c>
    </row>
    <row r="331" spans="1:57" ht="23.25" customHeight="1" x14ac:dyDescent="0.2">
      <c r="A331" s="302"/>
      <c r="B331" s="901"/>
      <c r="C331" s="902"/>
      <c r="D331" s="870"/>
      <c r="E331" s="394"/>
      <c r="F331" s="750"/>
      <c r="G331" s="750"/>
      <c r="H331" s="751"/>
      <c r="I331" s="164" t="s">
        <v>68</v>
      </c>
      <c r="J331" s="69" t="s">
        <v>319</v>
      </c>
      <c r="K331" s="69"/>
      <c r="L331" s="68"/>
      <c r="M331" s="69"/>
      <c r="N331" s="68"/>
      <c r="O331" s="69"/>
      <c r="P331" s="69"/>
      <c r="Q331" s="319"/>
      <c r="R331" s="389" t="s">
        <v>322</v>
      </c>
      <c r="S331" s="390"/>
      <c r="T331" s="390"/>
      <c r="U331" s="390"/>
      <c r="V331" s="390"/>
      <c r="W331" s="390"/>
      <c r="X331" s="891"/>
      <c r="Y331" s="891"/>
      <c r="Z331" s="891"/>
      <c r="AA331" s="390" t="s">
        <v>511</v>
      </c>
      <c r="AB331" s="391"/>
      <c r="AC331" s="514"/>
      <c r="AE331" s="1" t="str">
        <f>I331</f>
        <v>□</v>
      </c>
      <c r="AH331" s="4"/>
      <c r="AI331" s="4"/>
      <c r="AJ331" s="4"/>
      <c r="AM331" s="17" t="s">
        <v>64</v>
      </c>
      <c r="AN331" s="17" t="s">
        <v>65</v>
      </c>
      <c r="AO331" s="17" t="s">
        <v>85</v>
      </c>
      <c r="AP331" s="17" t="s">
        <v>66</v>
      </c>
    </row>
    <row r="332" spans="1:57" ht="12" customHeight="1" x14ac:dyDescent="0.2">
      <c r="A332" s="302"/>
      <c r="B332" s="901"/>
      <c r="C332" s="902"/>
      <c r="D332" s="870"/>
      <c r="E332" s="736" t="s">
        <v>461</v>
      </c>
      <c r="F332" s="566"/>
      <c r="G332" s="566"/>
      <c r="H332" s="567"/>
      <c r="I332" s="138"/>
      <c r="J332" s="138"/>
      <c r="K332" s="138"/>
      <c r="L332" s="138"/>
      <c r="M332" s="138"/>
      <c r="N332" s="138"/>
      <c r="O332" s="138"/>
      <c r="P332" s="138"/>
      <c r="Q332" s="139"/>
      <c r="R332" s="371"/>
      <c r="S332" s="367"/>
      <c r="T332" s="367"/>
      <c r="U332" s="367"/>
      <c r="V332" s="367"/>
      <c r="W332" s="367"/>
      <c r="X332" s="395"/>
      <c r="Y332" s="367"/>
      <c r="Z332" s="395"/>
      <c r="AA332" s="367"/>
      <c r="AB332" s="378" t="s">
        <v>96</v>
      </c>
      <c r="AC332" s="635"/>
    </row>
    <row r="333" spans="1:57" ht="16.05" customHeight="1" x14ac:dyDescent="0.2">
      <c r="A333" s="302"/>
      <c r="B333" s="901"/>
      <c r="C333" s="902"/>
      <c r="D333" s="870"/>
      <c r="E333" s="737"/>
      <c r="F333" s="521"/>
      <c r="G333" s="521"/>
      <c r="H333" s="522"/>
      <c r="I333" s="157" t="s">
        <v>68</v>
      </c>
      <c r="J333" s="126" t="s">
        <v>95</v>
      </c>
      <c r="K333" s="126"/>
      <c r="L333" s="126"/>
      <c r="M333" s="126"/>
      <c r="N333" s="126"/>
      <c r="O333" s="126"/>
      <c r="P333" s="126"/>
      <c r="Q333" s="137"/>
      <c r="R333" s="375" t="s">
        <v>68</v>
      </c>
      <c r="S333" s="895" t="s">
        <v>114</v>
      </c>
      <c r="T333" s="895"/>
      <c r="U333" s="895"/>
      <c r="V333" s="872" t="s">
        <v>115</v>
      </c>
      <c r="W333" s="872"/>
      <c r="X333" s="872"/>
      <c r="Y333" s="872"/>
      <c r="Z333" s="892"/>
      <c r="AA333" s="892"/>
      <c r="AB333" s="396" t="s">
        <v>103</v>
      </c>
      <c r="AC333" s="626"/>
      <c r="AE333" s="16" t="str">
        <f>+I333</f>
        <v>□</v>
      </c>
      <c r="AF333" s="1">
        <f>+Z333</f>
        <v>0</v>
      </c>
      <c r="AH333" s="17" t="str">
        <f>IF(AE333&amp;AE334&amp;AE335="■□□","◎無し",IF(AE333&amp;AE334&amp;AE335="□■□","●適合",IF(AE333&amp;AE334&amp;AE335="□□■","◆未達",IF(AE333&amp;AE334&amp;AE335="□□□","■未答","▼矛盾"))))</f>
        <v>■未答</v>
      </c>
      <c r="AI333" s="10"/>
      <c r="AJ333" s="17" t="str">
        <f>IF(R333="■",IF(AF333=0,"◎無段",IF(AF333&gt;20,"◆未達","●範囲内")),"■未答")</f>
        <v>■未答</v>
      </c>
      <c r="AL333" s="15" t="s">
        <v>97</v>
      </c>
      <c r="AM333" s="16" t="s">
        <v>98</v>
      </c>
      <c r="AN333" s="16" t="s">
        <v>99</v>
      </c>
      <c r="AO333" s="16" t="s">
        <v>100</v>
      </c>
      <c r="AP333" s="16" t="s">
        <v>101</v>
      </c>
      <c r="AQ333" s="16" t="s">
        <v>84</v>
      </c>
    </row>
    <row r="334" spans="1:57" ht="16.5" customHeight="1" x14ac:dyDescent="0.2">
      <c r="A334" s="302"/>
      <c r="B334" s="901"/>
      <c r="C334" s="902"/>
      <c r="D334" s="870"/>
      <c r="E334" s="737"/>
      <c r="F334" s="521"/>
      <c r="G334" s="521"/>
      <c r="H334" s="522"/>
      <c r="I334" s="143"/>
      <c r="J334" s="126"/>
      <c r="K334" s="126"/>
      <c r="L334" s="126"/>
      <c r="M334" s="126"/>
      <c r="N334" s="126"/>
      <c r="O334" s="126"/>
      <c r="P334" s="126"/>
      <c r="Q334" s="137"/>
      <c r="R334" s="397"/>
      <c r="S334" s="373"/>
      <c r="T334" s="373"/>
      <c r="U334" s="373"/>
      <c r="V334" s="376"/>
      <c r="W334" s="376"/>
      <c r="X334" s="376"/>
      <c r="Y334" s="376"/>
      <c r="Z334" s="373"/>
      <c r="AA334" s="373"/>
      <c r="AB334" s="396"/>
      <c r="AC334" s="626"/>
      <c r="AE334" s="1" t="str">
        <f>+I335</f>
        <v>□</v>
      </c>
      <c r="AL334" s="15"/>
      <c r="AM334" s="17" t="s">
        <v>63</v>
      </c>
      <c r="AN334" s="17" t="s">
        <v>64</v>
      </c>
      <c r="AO334" s="17" t="s">
        <v>65</v>
      </c>
      <c r="AP334" s="17" t="s">
        <v>85</v>
      </c>
      <c r="AQ334" s="17" t="s">
        <v>66</v>
      </c>
    </row>
    <row r="335" spans="1:57" ht="16.05" customHeight="1" x14ac:dyDescent="0.2">
      <c r="A335" s="302"/>
      <c r="B335" s="901"/>
      <c r="C335" s="902"/>
      <c r="D335" s="870"/>
      <c r="E335" s="737"/>
      <c r="F335" s="521"/>
      <c r="G335" s="521"/>
      <c r="H335" s="522"/>
      <c r="I335" s="157" t="s">
        <v>68</v>
      </c>
      <c r="J335" s="631" t="s">
        <v>439</v>
      </c>
      <c r="K335" s="631"/>
      <c r="L335" s="631"/>
      <c r="M335" s="631"/>
      <c r="N335" s="631"/>
      <c r="O335" s="631"/>
      <c r="P335" s="631"/>
      <c r="Q335" s="632"/>
      <c r="R335" s="919" t="s">
        <v>68</v>
      </c>
      <c r="S335" s="920" t="s">
        <v>441</v>
      </c>
      <c r="T335" s="920"/>
      <c r="U335" s="920"/>
      <c r="V335" s="872" t="s">
        <v>116</v>
      </c>
      <c r="W335" s="872"/>
      <c r="X335" s="872"/>
      <c r="Y335" s="872"/>
      <c r="Z335" s="892"/>
      <c r="AA335" s="892"/>
      <c r="AB335" s="396" t="s">
        <v>103</v>
      </c>
      <c r="AC335" s="626"/>
      <c r="AE335" s="1" t="str">
        <f>+I336</f>
        <v>□</v>
      </c>
      <c r="AF335" s="1">
        <f>+Z335</f>
        <v>0</v>
      </c>
      <c r="AJ335" s="17" t="str">
        <f>IF(R335="■",IF(AF335=0,"◎無段",IF(AF335&gt;120,"◆未達","●範囲内")),"■未答")</f>
        <v>■未答</v>
      </c>
    </row>
    <row r="336" spans="1:57" ht="16.05" customHeight="1" x14ac:dyDescent="0.2">
      <c r="A336" s="302"/>
      <c r="B336" s="901"/>
      <c r="C336" s="902"/>
      <c r="D336" s="870"/>
      <c r="E336" s="861"/>
      <c r="F336" s="750"/>
      <c r="G336" s="750"/>
      <c r="H336" s="751"/>
      <c r="I336" s="157" t="s">
        <v>68</v>
      </c>
      <c r="J336" s="631" t="s">
        <v>440</v>
      </c>
      <c r="K336" s="631"/>
      <c r="L336" s="631"/>
      <c r="M336" s="631"/>
      <c r="N336" s="631"/>
      <c r="O336" s="631"/>
      <c r="P336" s="631"/>
      <c r="Q336" s="632"/>
      <c r="R336" s="919"/>
      <c r="S336" s="920"/>
      <c r="T336" s="920"/>
      <c r="U336" s="920"/>
      <c r="V336" s="872" t="s">
        <v>117</v>
      </c>
      <c r="W336" s="872"/>
      <c r="X336" s="872"/>
      <c r="Y336" s="872"/>
      <c r="Z336" s="892"/>
      <c r="AA336" s="892"/>
      <c r="AB336" s="396" t="s">
        <v>103</v>
      </c>
      <c r="AC336" s="626"/>
      <c r="AF336" s="1">
        <f>+Z336</f>
        <v>0</v>
      </c>
      <c r="AJ336" s="17" t="str">
        <f>IF(R335="■",IF(AF336=0,"◎無段",IF(AF336&gt;180,"◆未達","●範囲内")),"■未答")</f>
        <v>■未答</v>
      </c>
      <c r="AL336" s="18"/>
      <c r="BE336" s="21"/>
    </row>
    <row r="337" spans="1:63" ht="17.25" customHeight="1" x14ac:dyDescent="0.2">
      <c r="A337" s="302"/>
      <c r="B337" s="901"/>
      <c r="C337" s="902"/>
      <c r="D337" s="870"/>
      <c r="E337" s="736" t="s">
        <v>462</v>
      </c>
      <c r="F337" s="566"/>
      <c r="G337" s="566"/>
      <c r="H337" s="567"/>
      <c r="I337" s="398" t="s">
        <v>68</v>
      </c>
      <c r="J337" s="859" t="s">
        <v>463</v>
      </c>
      <c r="K337" s="859"/>
      <c r="L337" s="859"/>
      <c r="M337" s="859"/>
      <c r="N337" s="859"/>
      <c r="O337" s="859"/>
      <c r="P337" s="859"/>
      <c r="Q337" s="860"/>
      <c r="R337" s="367"/>
      <c r="S337" s="367"/>
      <c r="T337" s="367"/>
      <c r="U337" s="367"/>
      <c r="V337" s="367"/>
      <c r="W337" s="367"/>
      <c r="X337" s="367"/>
      <c r="Y337" s="367"/>
      <c r="Z337" s="367"/>
      <c r="AA337" s="367"/>
      <c r="AB337" s="367"/>
      <c r="AC337" s="635"/>
      <c r="AE337" s="16" t="str">
        <f>+I337</f>
        <v>□</v>
      </c>
      <c r="AH337" s="17" t="str">
        <f>IF(AE$329&amp;AE337&amp;AE338="■□□","◎無し",IF(AE$329&amp;AE337&amp;AE338="□■□","●適合",IF(AE$329&amp;AE337&amp;AE338="□□■","◆未達",IF(AE$329&amp;AE337&amp;AE338="□□□","■未答","▼矛盾"))))</f>
        <v>■未答</v>
      </c>
      <c r="AI337" s="10"/>
      <c r="AL337" s="15" t="s">
        <v>97</v>
      </c>
      <c r="AM337" s="16" t="s">
        <v>98</v>
      </c>
      <c r="AN337" s="16" t="s">
        <v>99</v>
      </c>
      <c r="AO337" s="16" t="s">
        <v>100</v>
      </c>
      <c r="AP337" s="16" t="s">
        <v>101</v>
      </c>
      <c r="AQ337" s="16" t="s">
        <v>84</v>
      </c>
    </row>
    <row r="338" spans="1:63" ht="17.25" customHeight="1" x14ac:dyDescent="0.2">
      <c r="A338" s="302"/>
      <c r="B338" s="901"/>
      <c r="C338" s="902"/>
      <c r="D338" s="870"/>
      <c r="E338" s="737"/>
      <c r="F338" s="521"/>
      <c r="G338" s="521"/>
      <c r="H338" s="522"/>
      <c r="I338" s="355" t="s">
        <v>68</v>
      </c>
      <c r="J338" s="865" t="s">
        <v>464</v>
      </c>
      <c r="K338" s="865"/>
      <c r="L338" s="865"/>
      <c r="M338" s="865"/>
      <c r="N338" s="865"/>
      <c r="O338" s="865"/>
      <c r="P338" s="865"/>
      <c r="Q338" s="866"/>
      <c r="R338" s="370"/>
      <c r="S338" s="370"/>
      <c r="T338" s="370"/>
      <c r="U338" s="370"/>
      <c r="V338" s="370"/>
      <c r="W338" s="370"/>
      <c r="X338" s="370"/>
      <c r="Y338" s="370"/>
      <c r="Z338" s="370"/>
      <c r="AA338" s="370"/>
      <c r="AB338" s="370"/>
      <c r="AC338" s="633"/>
      <c r="AE338" s="1" t="str">
        <f>+I338</f>
        <v>□</v>
      </c>
      <c r="AL338" s="15"/>
      <c r="AM338" s="17" t="s">
        <v>63</v>
      </c>
      <c r="AN338" s="17" t="s">
        <v>64</v>
      </c>
      <c r="AO338" s="17" t="s">
        <v>65</v>
      </c>
      <c r="AP338" s="17" t="s">
        <v>85</v>
      </c>
      <c r="AQ338" s="17" t="s">
        <v>66</v>
      </c>
    </row>
    <row r="339" spans="1:63" ht="16.5" customHeight="1" x14ac:dyDescent="0.2">
      <c r="B339" s="901"/>
      <c r="C339" s="902"/>
      <c r="D339" s="870"/>
      <c r="E339" s="736" t="s">
        <v>465</v>
      </c>
      <c r="F339" s="566"/>
      <c r="G339" s="566"/>
      <c r="H339" s="567"/>
      <c r="I339" s="910" t="s">
        <v>68</v>
      </c>
      <c r="J339" s="631" t="s">
        <v>234</v>
      </c>
      <c r="K339" s="631"/>
      <c r="L339" s="143"/>
      <c r="M339" s="130"/>
      <c r="N339" s="509" t="s">
        <v>68</v>
      </c>
      <c r="O339" s="516" t="s">
        <v>235</v>
      </c>
      <c r="P339" s="424"/>
      <c r="Q339" s="318"/>
      <c r="R339" s="373"/>
      <c r="S339" s="373"/>
      <c r="T339" s="373"/>
      <c r="U339" s="373"/>
      <c r="V339" s="373"/>
      <c r="W339" s="373"/>
      <c r="X339" s="373"/>
      <c r="Y339" s="373"/>
      <c r="Z339" s="373"/>
      <c r="AA339" s="373"/>
      <c r="AB339" s="373"/>
      <c r="AC339" s="500"/>
      <c r="AE339" s="16" t="str">
        <f>I339</f>
        <v>□</v>
      </c>
      <c r="AF339" s="1">
        <f>IF(AE339="■",1,IF(AE340="■",1,0))</f>
        <v>0</v>
      </c>
      <c r="AH339" s="17" t="str">
        <f>IF(AE$329&amp;AE339&amp;AE340="■□□","◎無し",IF(AE$329&amp;AE339&amp;AE340="□■□","●適合",IF(AE$329&amp;AE339&amp;AE340="□□■","◆未達",IF(AE$329&amp;AE339&amp;AE340="□□□","■未答","▼矛盾"))))</f>
        <v>■未答</v>
      </c>
      <c r="AI339" s="4"/>
      <c r="AJ339" s="4"/>
      <c r="AL339" s="15" t="s">
        <v>80</v>
      </c>
      <c r="AM339" s="16" t="s">
        <v>81</v>
      </c>
      <c r="AN339" s="16" t="s">
        <v>82</v>
      </c>
      <c r="AO339" s="16" t="s">
        <v>83</v>
      </c>
      <c r="AP339" s="16" t="s">
        <v>84</v>
      </c>
    </row>
    <row r="340" spans="1:63" ht="34.049999999999997" customHeight="1" thickBot="1" x14ac:dyDescent="0.25">
      <c r="B340" s="903"/>
      <c r="C340" s="904"/>
      <c r="D340" s="878"/>
      <c r="E340" s="909"/>
      <c r="F340" s="569"/>
      <c r="G340" s="569"/>
      <c r="H340" s="570"/>
      <c r="I340" s="911"/>
      <c r="J340" s="912"/>
      <c r="K340" s="912"/>
      <c r="L340" s="182"/>
      <c r="M340" s="81"/>
      <c r="N340" s="913"/>
      <c r="O340" s="914"/>
      <c r="P340" s="914"/>
      <c r="Q340" s="322"/>
      <c r="R340" s="916" t="s">
        <v>142</v>
      </c>
      <c r="S340" s="917"/>
      <c r="T340" s="917"/>
      <c r="U340" s="917"/>
      <c r="V340" s="917"/>
      <c r="W340" s="917"/>
      <c r="X340" s="918"/>
      <c r="Y340" s="918"/>
      <c r="Z340" s="918"/>
      <c r="AA340" s="399" t="s">
        <v>103</v>
      </c>
      <c r="AB340" s="400"/>
      <c r="AC340" s="915"/>
      <c r="AE340" s="1" t="str">
        <f>N339</f>
        <v>□</v>
      </c>
      <c r="AF340" s="1">
        <f>+X340</f>
        <v>0</v>
      </c>
      <c r="AH340" s="4"/>
      <c r="AI340" s="4"/>
      <c r="AJ340" s="17" t="str">
        <f>IF(AF339=1,IF(AF340=0,"■未答",IF(AF340&lt;600,"◆未達","●範囲内")),"■未答")</f>
        <v>■未答</v>
      </c>
      <c r="AM340" s="17" t="s">
        <v>64</v>
      </c>
      <c r="AN340" s="17" t="s">
        <v>65</v>
      </c>
      <c r="AO340" s="17" t="s">
        <v>85</v>
      </c>
      <c r="AP340" s="17" t="s">
        <v>66</v>
      </c>
    </row>
    <row r="341" spans="1:63" s="11" customFormat="1" ht="17.25" customHeight="1" thickBot="1" x14ac:dyDescent="0.25">
      <c r="B341" s="188"/>
      <c r="C341" s="188"/>
      <c r="D341" s="188"/>
      <c r="E341" s="188"/>
      <c r="F341" s="188"/>
      <c r="G341" s="188"/>
      <c r="H341" s="188"/>
      <c r="I341" s="188"/>
      <c r="J341" s="188"/>
      <c r="K341" s="188"/>
      <c r="L341" s="188"/>
      <c r="M341" s="188"/>
      <c r="N341" s="188"/>
      <c r="O341" s="188"/>
      <c r="P341" s="188"/>
      <c r="Q341" s="188"/>
      <c r="R341" s="401"/>
      <c r="S341" s="401"/>
      <c r="T341" s="401"/>
      <c r="U341" s="401"/>
      <c r="V341" s="401"/>
      <c r="W341" s="401"/>
      <c r="X341" s="401"/>
      <c r="Y341" s="401"/>
      <c r="Z341" s="401"/>
      <c r="AA341" s="401"/>
      <c r="AB341" s="401"/>
      <c r="AC341" s="401"/>
    </row>
    <row r="342" spans="1:63" ht="36" customHeight="1" x14ac:dyDescent="0.2">
      <c r="B342" s="820" t="s">
        <v>4</v>
      </c>
      <c r="C342" s="823" t="s">
        <v>5</v>
      </c>
      <c r="D342" s="824"/>
      <c r="E342" s="825"/>
      <c r="F342" s="825"/>
      <c r="G342" s="825"/>
      <c r="H342" s="825"/>
      <c r="I342" s="189"/>
      <c r="J342" s="826"/>
      <c r="K342" s="826"/>
      <c r="L342" s="826"/>
      <c r="M342" s="826"/>
      <c r="N342" s="826"/>
      <c r="O342" s="826"/>
      <c r="P342" s="826"/>
      <c r="Q342" s="827"/>
      <c r="R342" s="828" t="s">
        <v>6</v>
      </c>
      <c r="S342" s="829"/>
      <c r="T342" s="829"/>
      <c r="U342" s="829"/>
      <c r="V342" s="829"/>
      <c r="W342" s="829"/>
      <c r="X342" s="829"/>
      <c r="Y342" s="829"/>
      <c r="Z342" s="829"/>
      <c r="AA342" s="829"/>
      <c r="AB342" s="829"/>
      <c r="AC342" s="829"/>
      <c r="AD342" s="49"/>
      <c r="AE342" s="49"/>
      <c r="AF342" s="49"/>
      <c r="AG342" s="49"/>
      <c r="AH342" s="49"/>
      <c r="AI342" s="49"/>
      <c r="AJ342" s="49"/>
      <c r="AK342" s="49"/>
      <c r="AL342" s="49"/>
      <c r="AM342" s="49"/>
      <c r="AN342" s="49"/>
      <c r="AO342" s="49"/>
      <c r="AP342" s="49"/>
      <c r="AQ342" s="49"/>
      <c r="AR342" s="49"/>
      <c r="AS342" s="49"/>
      <c r="AT342" s="49"/>
      <c r="AU342" s="49"/>
      <c r="AV342" s="49"/>
      <c r="AW342" s="49"/>
      <c r="AX342" s="49"/>
      <c r="AY342" s="49"/>
      <c r="AZ342" s="49"/>
      <c r="BA342" s="49"/>
      <c r="BB342" s="49"/>
      <c r="BC342" s="49"/>
      <c r="BD342" s="49"/>
      <c r="BE342" s="49"/>
      <c r="BF342" s="49"/>
      <c r="BG342" s="50"/>
      <c r="BH342" s="51"/>
      <c r="BI342" s="51"/>
      <c r="BJ342" s="51"/>
      <c r="BK342" s="51"/>
    </row>
    <row r="343" spans="1:63" ht="15" customHeight="1" x14ac:dyDescent="0.2">
      <c r="B343" s="821"/>
      <c r="C343" s="830" t="s">
        <v>7</v>
      </c>
      <c r="D343" s="831"/>
      <c r="E343" s="834" t="s">
        <v>8</v>
      </c>
      <c r="F343" s="835"/>
      <c r="G343" s="835"/>
      <c r="H343" s="836"/>
      <c r="I343" s="834" t="s">
        <v>9</v>
      </c>
      <c r="J343" s="835"/>
      <c r="K343" s="835"/>
      <c r="L343" s="835"/>
      <c r="M343" s="835"/>
      <c r="N343" s="835"/>
      <c r="O343" s="835"/>
      <c r="P343" s="835"/>
      <c r="Q343" s="837"/>
      <c r="R343" s="828"/>
      <c r="S343" s="829"/>
      <c r="T343" s="829"/>
      <c r="U343" s="829"/>
      <c r="V343" s="829"/>
      <c r="W343" s="829"/>
      <c r="X343" s="829"/>
      <c r="Y343" s="829"/>
      <c r="Z343" s="829"/>
      <c r="AA343" s="829"/>
      <c r="AB343" s="829"/>
      <c r="AC343" s="829"/>
      <c r="AD343" s="49"/>
      <c r="AE343" s="49"/>
      <c r="AF343" s="49"/>
      <c r="AG343" s="49"/>
      <c r="AH343" s="49"/>
      <c r="AI343" s="49"/>
      <c r="AJ343" s="49"/>
      <c r="AK343" s="49"/>
      <c r="AL343" s="49"/>
      <c r="AM343" s="49"/>
      <c r="AN343" s="49"/>
      <c r="AO343" s="49"/>
      <c r="AP343" s="49"/>
      <c r="AQ343" s="49"/>
      <c r="AR343" s="49"/>
      <c r="AS343" s="49"/>
      <c r="AT343" s="49"/>
      <c r="AU343" s="49"/>
      <c r="AV343" s="49"/>
      <c r="AW343" s="49"/>
      <c r="AX343" s="49"/>
      <c r="AY343" s="49"/>
      <c r="AZ343" s="49"/>
      <c r="BA343" s="49"/>
      <c r="BB343" s="49"/>
      <c r="BC343" s="49"/>
      <c r="BD343" s="49"/>
      <c r="BE343" s="49"/>
      <c r="BF343" s="49"/>
      <c r="BG343" s="50"/>
      <c r="BH343" s="51"/>
      <c r="BI343" s="51"/>
      <c r="BJ343" s="51"/>
      <c r="BK343" s="51"/>
    </row>
    <row r="344" spans="1:63" ht="36" customHeight="1" x14ac:dyDescent="0.2">
      <c r="B344" s="821"/>
      <c r="C344" s="832"/>
      <c r="D344" s="833"/>
      <c r="E344" s="838"/>
      <c r="F344" s="839"/>
      <c r="G344" s="839"/>
      <c r="H344" s="840"/>
      <c r="I344" s="841"/>
      <c r="J344" s="842"/>
      <c r="K344" s="842"/>
      <c r="L344" s="842"/>
      <c r="M344" s="842"/>
      <c r="N344" s="842"/>
      <c r="O344" s="842"/>
      <c r="P344" s="842"/>
      <c r="Q344" s="843"/>
      <c r="R344" s="828" t="s">
        <v>10</v>
      </c>
      <c r="S344" s="829"/>
      <c r="T344" s="829"/>
      <c r="U344" s="829"/>
      <c r="V344" s="829"/>
      <c r="W344" s="829"/>
      <c r="X344" s="829"/>
      <c r="Y344" s="829"/>
      <c r="Z344" s="829"/>
      <c r="AA344" s="829"/>
      <c r="AB344" s="829"/>
      <c r="AC344" s="829"/>
      <c r="AD344" s="49"/>
      <c r="AE344" s="49"/>
      <c r="AF344" s="49"/>
      <c r="AG344" s="49"/>
      <c r="AH344" s="49"/>
      <c r="AI344" s="49"/>
      <c r="AJ344" s="49"/>
      <c r="AK344" s="49"/>
      <c r="AL344" s="49"/>
      <c r="AM344" s="49"/>
      <c r="AN344" s="49"/>
      <c r="AO344" s="49"/>
      <c r="AP344" s="49"/>
      <c r="AQ344" s="49"/>
      <c r="AR344" s="49"/>
      <c r="AS344" s="49"/>
      <c r="AT344" s="49"/>
      <c r="AU344" s="49"/>
      <c r="AV344" s="49"/>
      <c r="AW344" s="49"/>
      <c r="AX344" s="49"/>
      <c r="AY344" s="49"/>
      <c r="AZ344" s="49"/>
      <c r="BA344" s="49"/>
      <c r="BB344" s="49"/>
      <c r="BC344" s="49"/>
      <c r="BD344" s="49"/>
      <c r="BE344" s="49"/>
      <c r="BF344" s="49"/>
      <c r="BG344" s="49"/>
      <c r="BH344" s="49"/>
      <c r="BI344" s="49"/>
      <c r="BJ344" s="49"/>
      <c r="BK344" s="49"/>
    </row>
    <row r="345" spans="1:63" ht="15" customHeight="1" x14ac:dyDescent="0.2">
      <c r="B345" s="821"/>
      <c r="C345" s="844" t="s">
        <v>11</v>
      </c>
      <c r="D345" s="845"/>
      <c r="E345" s="834" t="s">
        <v>12</v>
      </c>
      <c r="F345" s="835"/>
      <c r="G345" s="835"/>
      <c r="H345" s="836"/>
      <c r="I345" s="834" t="s">
        <v>9</v>
      </c>
      <c r="J345" s="835"/>
      <c r="K345" s="835"/>
      <c r="L345" s="835"/>
      <c r="M345" s="835"/>
      <c r="N345" s="835"/>
      <c r="O345" s="835"/>
      <c r="P345" s="835"/>
      <c r="Q345" s="837"/>
      <c r="R345" s="402"/>
      <c r="S345" s="402"/>
      <c r="T345" s="402"/>
      <c r="U345" s="402"/>
      <c r="V345" s="402"/>
      <c r="W345" s="402"/>
      <c r="X345" s="402"/>
      <c r="Y345" s="402"/>
      <c r="Z345" s="402"/>
      <c r="AA345" s="402"/>
      <c r="AB345" s="402"/>
      <c r="AC345" s="402"/>
      <c r="AD345" s="49"/>
      <c r="AE345" s="49"/>
      <c r="AF345" s="49"/>
      <c r="AG345" s="49"/>
      <c r="AH345" s="49"/>
      <c r="AI345" s="49"/>
      <c r="AJ345" s="49"/>
      <c r="AK345" s="49"/>
      <c r="AL345" s="49"/>
      <c r="AM345" s="49"/>
      <c r="AN345" s="49"/>
      <c r="AO345" s="49"/>
      <c r="AP345" s="49"/>
      <c r="AQ345" s="49"/>
      <c r="AR345" s="49"/>
      <c r="AS345" s="49"/>
      <c r="AT345" s="49"/>
      <c r="AU345" s="49"/>
      <c r="AV345" s="49"/>
      <c r="AW345" s="49"/>
      <c r="AX345" s="49"/>
      <c r="AY345" s="49"/>
      <c r="AZ345" s="49"/>
      <c r="BA345" s="49"/>
      <c r="BB345" s="49"/>
      <c r="BC345" s="49"/>
      <c r="BD345" s="49"/>
      <c r="BE345" s="49"/>
      <c r="BF345" s="49"/>
      <c r="BG345" s="49"/>
      <c r="BH345" s="49"/>
      <c r="BI345" s="49"/>
      <c r="BJ345" s="49"/>
      <c r="BK345" s="49"/>
    </row>
    <row r="346" spans="1:63" ht="36" customHeight="1" x14ac:dyDescent="0.2">
      <c r="B346" s="821"/>
      <c r="C346" s="844"/>
      <c r="D346" s="845"/>
      <c r="E346" s="848"/>
      <c r="F346" s="849"/>
      <c r="G346" s="849"/>
      <c r="H346" s="850"/>
      <c r="I346" s="851"/>
      <c r="J346" s="852"/>
      <c r="K346" s="852"/>
      <c r="L346" s="852"/>
      <c r="M346" s="852"/>
      <c r="N346" s="852"/>
      <c r="O346" s="852"/>
      <c r="P346" s="852"/>
      <c r="Q346" s="853"/>
      <c r="R346" s="854" t="s">
        <v>13</v>
      </c>
      <c r="S346" s="855"/>
      <c r="T346" s="855"/>
      <c r="U346" s="855"/>
      <c r="V346" s="855"/>
      <c r="W346" s="855"/>
      <c r="X346" s="855"/>
      <c r="Y346" s="855"/>
      <c r="Z346" s="855"/>
      <c r="AA346" s="855"/>
      <c r="AB346" s="855"/>
      <c r="AC346" s="855"/>
      <c r="AD346" s="49"/>
      <c r="AE346" s="49"/>
      <c r="AF346" s="49"/>
      <c r="AG346" s="49"/>
      <c r="AH346" s="49"/>
      <c r="AI346" s="49"/>
      <c r="AJ346" s="49"/>
      <c r="AK346" s="49"/>
      <c r="AL346" s="49"/>
      <c r="AM346" s="49"/>
      <c r="AN346" s="49"/>
      <c r="AO346" s="49"/>
      <c r="AP346" s="49"/>
      <c r="AQ346" s="49"/>
      <c r="AR346" s="49"/>
      <c r="AS346" s="49"/>
      <c r="AT346" s="49"/>
      <c r="AU346" s="49"/>
      <c r="AV346" s="49"/>
      <c r="AW346" s="49"/>
      <c r="AX346" s="49"/>
      <c r="AY346" s="49"/>
      <c r="AZ346" s="49"/>
      <c r="BA346" s="49"/>
      <c r="BB346" s="49"/>
      <c r="BC346" s="49"/>
      <c r="BD346" s="49"/>
      <c r="BE346" s="49"/>
      <c r="BF346" s="49"/>
      <c r="BG346" s="49"/>
      <c r="BH346" s="49"/>
      <c r="BI346" s="49"/>
      <c r="BJ346" s="49"/>
      <c r="BK346" s="49"/>
    </row>
    <row r="347" spans="1:63" ht="36" customHeight="1" x14ac:dyDescent="0.2">
      <c r="B347" s="821"/>
      <c r="C347" s="844"/>
      <c r="D347" s="845"/>
      <c r="E347" s="403" t="s">
        <v>14</v>
      </c>
      <c r="F347" s="841"/>
      <c r="G347" s="842"/>
      <c r="H347" s="842"/>
      <c r="I347" s="842"/>
      <c r="J347" s="842"/>
      <c r="K347" s="842"/>
      <c r="L347" s="842"/>
      <c r="M347" s="842"/>
      <c r="N347" s="842"/>
      <c r="O347" s="842"/>
      <c r="P347" s="842"/>
      <c r="Q347" s="843"/>
      <c r="R347" s="402"/>
      <c r="S347" s="402"/>
      <c r="T347" s="402"/>
      <c r="U347" s="402"/>
      <c r="V347" s="402"/>
      <c r="W347" s="402"/>
      <c r="X347" s="402"/>
      <c r="Y347" s="402"/>
      <c r="Z347" s="402"/>
      <c r="AA347" s="402"/>
      <c r="AB347" s="402"/>
      <c r="AC347" s="402"/>
      <c r="AD347" s="49"/>
      <c r="AE347" s="49"/>
      <c r="AF347" s="49"/>
      <c r="AG347" s="49"/>
      <c r="AH347" s="49"/>
      <c r="AI347" s="49"/>
      <c r="AJ347" s="49"/>
      <c r="AK347" s="49"/>
      <c r="AL347" s="49"/>
      <c r="AM347" s="49"/>
      <c r="AN347" s="49"/>
      <c r="AO347" s="49"/>
      <c r="AP347" s="49"/>
      <c r="AQ347" s="49"/>
      <c r="AR347" s="49"/>
      <c r="AS347" s="49"/>
      <c r="AT347" s="49"/>
      <c r="AU347" s="49"/>
      <c r="AV347" s="49"/>
      <c r="AW347" s="49"/>
      <c r="AX347" s="49"/>
      <c r="AY347" s="49"/>
      <c r="AZ347" s="49"/>
      <c r="BA347" s="49"/>
      <c r="BB347" s="49"/>
      <c r="BC347" s="49"/>
      <c r="BD347" s="49"/>
      <c r="BE347" s="49"/>
      <c r="BF347" s="49"/>
      <c r="BG347" s="49"/>
      <c r="BH347" s="49"/>
      <c r="BI347" s="49"/>
      <c r="BJ347" s="49"/>
      <c r="BK347" s="49"/>
    </row>
    <row r="348" spans="1:63" ht="36" customHeight="1" thickBot="1" x14ac:dyDescent="0.25">
      <c r="B348" s="822"/>
      <c r="C348" s="846"/>
      <c r="D348" s="847"/>
      <c r="E348" s="404" t="s">
        <v>15</v>
      </c>
      <c r="F348" s="856"/>
      <c r="G348" s="857"/>
      <c r="H348" s="857"/>
      <c r="I348" s="857"/>
      <c r="J348" s="857"/>
      <c r="K348" s="857"/>
      <c r="L348" s="857"/>
      <c r="M348" s="857"/>
      <c r="N348" s="857"/>
      <c r="O348" s="857"/>
      <c r="P348" s="857"/>
      <c r="Q348" s="858"/>
      <c r="R348" s="66"/>
      <c r="S348" s="66"/>
      <c r="T348" s="66"/>
      <c r="U348" s="66"/>
      <c r="V348" s="66"/>
      <c r="W348" s="66"/>
      <c r="X348" s="66"/>
      <c r="Y348" s="66"/>
      <c r="Z348" s="66"/>
      <c r="AA348" s="66"/>
      <c r="AB348" s="66"/>
      <c r="AC348" s="66"/>
      <c r="AD348" s="49"/>
      <c r="AE348" s="49"/>
      <c r="AF348" s="49"/>
      <c r="AG348" s="49"/>
      <c r="AH348" s="49"/>
      <c r="AI348" s="49"/>
      <c r="AJ348" s="49"/>
      <c r="AK348" s="49"/>
      <c r="AL348" s="49"/>
      <c r="AM348" s="49"/>
      <c r="AN348" s="49"/>
      <c r="AO348" s="49"/>
      <c r="AP348" s="49"/>
      <c r="AQ348" s="49"/>
      <c r="AR348" s="49"/>
      <c r="AS348" s="49"/>
      <c r="AT348" s="49"/>
      <c r="AU348" s="49"/>
      <c r="AV348" s="49"/>
      <c r="AW348" s="49"/>
      <c r="AX348" s="49"/>
      <c r="AY348" s="49"/>
      <c r="AZ348" s="49"/>
      <c r="BA348" s="49"/>
      <c r="BB348" s="49"/>
      <c r="BC348" s="49"/>
      <c r="BD348" s="49"/>
      <c r="BE348" s="49"/>
      <c r="BF348" s="49"/>
      <c r="BG348" s="49"/>
      <c r="BH348" s="49"/>
      <c r="BI348" s="49"/>
      <c r="BJ348" s="49"/>
      <c r="BK348" s="49"/>
    </row>
    <row r="349" spans="1:63" s="11" customFormat="1" ht="8.25" customHeight="1" x14ac:dyDescent="0.2">
      <c r="I349" s="188"/>
      <c r="J349" s="188"/>
      <c r="K349" s="188"/>
      <c r="L349" s="188"/>
      <c r="M349" s="188"/>
      <c r="N349" s="188"/>
      <c r="O349" s="188"/>
      <c r="P349" s="188"/>
      <c r="Q349" s="188"/>
      <c r="AD349" s="49"/>
      <c r="AE349" s="49"/>
      <c r="AF349" s="49"/>
      <c r="AG349" s="49"/>
      <c r="AH349" s="49"/>
      <c r="AI349" s="49"/>
      <c r="AJ349" s="49"/>
      <c r="AK349" s="49"/>
      <c r="AL349" s="49"/>
      <c r="AM349" s="49"/>
      <c r="AN349" s="49"/>
      <c r="AO349" s="49"/>
      <c r="AP349" s="49"/>
      <c r="AQ349" s="49"/>
      <c r="AR349" s="49"/>
      <c r="AS349" s="49"/>
      <c r="AT349" s="49"/>
      <c r="AU349" s="49"/>
      <c r="AV349" s="49"/>
      <c r="AW349" s="49"/>
      <c r="AX349" s="49"/>
      <c r="AY349" s="49"/>
      <c r="AZ349" s="49"/>
    </row>
    <row r="350" spans="1:63" ht="13.2" x14ac:dyDescent="0.2">
      <c r="AD350" s="49"/>
      <c r="AE350" s="49"/>
      <c r="AF350" s="49"/>
      <c r="AG350" s="49"/>
      <c r="AH350" s="49"/>
      <c r="AI350" s="49"/>
      <c r="AJ350" s="49"/>
      <c r="AK350" s="49"/>
      <c r="AL350" s="49"/>
      <c r="AM350" s="49"/>
      <c r="AN350" s="49"/>
      <c r="AO350" s="49"/>
      <c r="AP350" s="49"/>
      <c r="AQ350" s="49"/>
      <c r="AR350" s="49"/>
      <c r="AS350" s="49"/>
      <c r="AT350" s="49"/>
      <c r="AU350" s="49"/>
      <c r="AV350" s="49"/>
      <c r="AW350" s="49"/>
      <c r="AX350" s="49"/>
      <c r="AY350" s="49"/>
      <c r="AZ350" s="49"/>
    </row>
  </sheetData>
  <mergeCells count="849">
    <mergeCell ref="B301:AC301"/>
    <mergeCell ref="B302:C340"/>
    <mergeCell ref="D302:H303"/>
    <mergeCell ref="J302:AC302"/>
    <mergeCell ref="J303:AC303"/>
    <mergeCell ref="D304:H304"/>
    <mergeCell ref="O304:Q304"/>
    <mergeCell ref="S304:AB304"/>
    <mergeCell ref="E305:H305"/>
    <mergeCell ref="AC337:AC338"/>
    <mergeCell ref="J338:Q338"/>
    <mergeCell ref="E339:H340"/>
    <mergeCell ref="I339:I340"/>
    <mergeCell ref="J339:K340"/>
    <mergeCell ref="N339:N340"/>
    <mergeCell ref="O339:P340"/>
    <mergeCell ref="AC339:AC340"/>
    <mergeCell ref="R340:W340"/>
    <mergeCell ref="X340:Z340"/>
    <mergeCell ref="R335:R336"/>
    <mergeCell ref="S335:U336"/>
    <mergeCell ref="V335:Y335"/>
    <mergeCell ref="Z335:AA335"/>
    <mergeCell ref="J336:Q336"/>
    <mergeCell ref="V336:Y336"/>
    <mergeCell ref="Z336:AA336"/>
    <mergeCell ref="R328:AB328"/>
    <mergeCell ref="AC328:AC331"/>
    <mergeCell ref="J330:K330"/>
    <mergeCell ref="X331:Z331"/>
    <mergeCell ref="E332:H336"/>
    <mergeCell ref="AC332:AC336"/>
    <mergeCell ref="S333:U333"/>
    <mergeCell ref="V333:Y333"/>
    <mergeCell ref="Z333:AA333"/>
    <mergeCell ref="J335:Q335"/>
    <mergeCell ref="R324:AB324"/>
    <mergeCell ref="AC324:AC327"/>
    <mergeCell ref="J326:K326"/>
    <mergeCell ref="X327:Z327"/>
    <mergeCell ref="F328:H331"/>
    <mergeCell ref="I328:I329"/>
    <mergeCell ref="J328:K329"/>
    <mergeCell ref="M328:M329"/>
    <mergeCell ref="N328:P329"/>
    <mergeCell ref="D323:D340"/>
    <mergeCell ref="E323:H323"/>
    <mergeCell ref="F324:H327"/>
    <mergeCell ref="I324:I325"/>
    <mergeCell ref="J324:K325"/>
    <mergeCell ref="M324:M325"/>
    <mergeCell ref="E337:H338"/>
    <mergeCell ref="J337:Q337"/>
    <mergeCell ref="E320:H321"/>
    <mergeCell ref="J320:Q320"/>
    <mergeCell ref="N324:P325"/>
    <mergeCell ref="D322:H322"/>
    <mergeCell ref="O322:Q322"/>
    <mergeCell ref="S322:AB322"/>
    <mergeCell ref="AC312:AC313"/>
    <mergeCell ref="F314:H316"/>
    <mergeCell ref="AC314:AC316"/>
    <mergeCell ref="R315:W315"/>
    <mergeCell ref="X315:Z315"/>
    <mergeCell ref="F317:H319"/>
    <mergeCell ref="R317:W317"/>
    <mergeCell ref="X317:Z317"/>
    <mergeCell ref="AC317:AC319"/>
    <mergeCell ref="E309:H311"/>
    <mergeCell ref="J309:Q309"/>
    <mergeCell ref="AC309:AC311"/>
    <mergeCell ref="J310:Q310"/>
    <mergeCell ref="J311:Q311"/>
    <mergeCell ref="D312:D321"/>
    <mergeCell ref="E312:H313"/>
    <mergeCell ref="J312:K312"/>
    <mergeCell ref="M312:O312"/>
    <mergeCell ref="S312:AB312"/>
    <mergeCell ref="AC320:AC321"/>
    <mergeCell ref="J321:Q321"/>
    <mergeCell ref="J305:Q305"/>
    <mergeCell ref="J306:Q306"/>
    <mergeCell ref="E307:H308"/>
    <mergeCell ref="J307:Q307"/>
    <mergeCell ref="R307:W307"/>
    <mergeCell ref="X307:Z307"/>
    <mergeCell ref="J308:Q308"/>
    <mergeCell ref="R308:W308"/>
    <mergeCell ref="X308:Z308"/>
    <mergeCell ref="B342:B348"/>
    <mergeCell ref="C342:D342"/>
    <mergeCell ref="E342:H342"/>
    <mergeCell ref="J342:Q342"/>
    <mergeCell ref="R342:AC343"/>
    <mergeCell ref="C343:D344"/>
    <mergeCell ref="E343:H343"/>
    <mergeCell ref="I343:Q343"/>
    <mergeCell ref="E344:H344"/>
    <mergeCell ref="I344:Q344"/>
    <mergeCell ref="R344:AC344"/>
    <mergeCell ref="C345:D348"/>
    <mergeCell ref="E345:H345"/>
    <mergeCell ref="I345:Q345"/>
    <mergeCell ref="E346:H346"/>
    <mergeCell ref="I346:Q346"/>
    <mergeCell ref="R346:AC346"/>
    <mergeCell ref="F347:Q347"/>
    <mergeCell ref="F348:Q348"/>
    <mergeCell ref="Z298:AA298"/>
    <mergeCell ref="R299:W299"/>
    <mergeCell ref="X299:Z299"/>
    <mergeCell ref="Y293:Z293"/>
    <mergeCell ref="F294:H294"/>
    <mergeCell ref="J294:Q294"/>
    <mergeCell ref="R294:U294"/>
    <mergeCell ref="V294:W294"/>
    <mergeCell ref="F295:H297"/>
    <mergeCell ref="R296:U296"/>
    <mergeCell ref="J297:Q297"/>
    <mergeCell ref="R297:U297"/>
    <mergeCell ref="E291:E300"/>
    <mergeCell ref="F291:H293"/>
    <mergeCell ref="R291:U291"/>
    <mergeCell ref="V291:W291"/>
    <mergeCell ref="J292:Q292"/>
    <mergeCell ref="R292:U292"/>
    <mergeCell ref="V292:W292"/>
    <mergeCell ref="J293:Q293"/>
    <mergeCell ref="S293:X293"/>
    <mergeCell ref="F298:H300"/>
    <mergeCell ref="J298:Q298"/>
    <mergeCell ref="R298:U298"/>
    <mergeCell ref="W298:X298"/>
    <mergeCell ref="S283:X283"/>
    <mergeCell ref="E289:H290"/>
    <mergeCell ref="S289:X289"/>
    <mergeCell ref="Y289:Z289"/>
    <mergeCell ref="J290:K290"/>
    <mergeCell ref="M290:O290"/>
    <mergeCell ref="S290:X290"/>
    <mergeCell ref="Y290:Z290"/>
    <mergeCell ref="AC286:AC288"/>
    <mergeCell ref="J287:Q287"/>
    <mergeCell ref="R287:U287"/>
    <mergeCell ref="W287:X287"/>
    <mergeCell ref="Z287:AA287"/>
    <mergeCell ref="J288:Q288"/>
    <mergeCell ref="R288:W288"/>
    <mergeCell ref="X288:Z288"/>
    <mergeCell ref="AC273:AC275"/>
    <mergeCell ref="J274:Q274"/>
    <mergeCell ref="J275:Q275"/>
    <mergeCell ref="B276:C300"/>
    <mergeCell ref="D276:H278"/>
    <mergeCell ref="J276:Q276"/>
    <mergeCell ref="AC276:AC278"/>
    <mergeCell ref="J277:Q277"/>
    <mergeCell ref="J278:Q278"/>
    <mergeCell ref="Z283:AA283"/>
    <mergeCell ref="S284:X284"/>
    <mergeCell ref="Y284:Z284"/>
    <mergeCell ref="Y285:Z285"/>
    <mergeCell ref="E286:H288"/>
    <mergeCell ref="R286:AB286"/>
    <mergeCell ref="E279:H285"/>
    <mergeCell ref="R279:AB279"/>
    <mergeCell ref="AC279:AC285"/>
    <mergeCell ref="T280:W280"/>
    <mergeCell ref="X280:Z280"/>
    <mergeCell ref="J281:Q281"/>
    <mergeCell ref="S281:AB281"/>
    <mergeCell ref="J282:Q282"/>
    <mergeCell ref="S282:AB282"/>
    <mergeCell ref="AC270:AC272"/>
    <mergeCell ref="J271:Q271"/>
    <mergeCell ref="R271:Y271"/>
    <mergeCell ref="Z271:AA271"/>
    <mergeCell ref="J272:Q272"/>
    <mergeCell ref="AC265:AC266"/>
    <mergeCell ref="J266:K266"/>
    <mergeCell ref="M266:O266"/>
    <mergeCell ref="E267:H269"/>
    <mergeCell ref="AC267:AC269"/>
    <mergeCell ref="J268:Q268"/>
    <mergeCell ref="R268:Y268"/>
    <mergeCell ref="Z268:AA268"/>
    <mergeCell ref="J269:Q269"/>
    <mergeCell ref="L263:Q263"/>
    <mergeCell ref="R263:AB263"/>
    <mergeCell ref="L264:Q264"/>
    <mergeCell ref="D265:H266"/>
    <mergeCell ref="B257:C275"/>
    <mergeCell ref="D257:H264"/>
    <mergeCell ref="J257:Q257"/>
    <mergeCell ref="R257:X257"/>
    <mergeCell ref="I258:M258"/>
    <mergeCell ref="K259:Q259"/>
    <mergeCell ref="S259:AB259"/>
    <mergeCell ref="K260:Q260"/>
    <mergeCell ref="S260:AB260"/>
    <mergeCell ref="I261:M261"/>
    <mergeCell ref="E270:H272"/>
    <mergeCell ref="D273:H275"/>
    <mergeCell ref="E254:H256"/>
    <mergeCell ref="J254:Q254"/>
    <mergeCell ref="S254:AB254"/>
    <mergeCell ref="J255:Q255"/>
    <mergeCell ref="J256:Q256"/>
    <mergeCell ref="R256:X256"/>
    <mergeCell ref="Y256:Z256"/>
    <mergeCell ref="K262:Q262"/>
    <mergeCell ref="R262:AB262"/>
    <mergeCell ref="R251:X251"/>
    <mergeCell ref="Y251:Z251"/>
    <mergeCell ref="J252:Q252"/>
    <mergeCell ref="R252:X252"/>
    <mergeCell ref="Y252:Z252"/>
    <mergeCell ref="J245:Q245"/>
    <mergeCell ref="R245:W245"/>
    <mergeCell ref="X245:Z245"/>
    <mergeCell ref="J253:Q253"/>
    <mergeCell ref="R253:X253"/>
    <mergeCell ref="Y253:Z253"/>
    <mergeCell ref="E240:H240"/>
    <mergeCell ref="R240:U240"/>
    <mergeCell ref="V240:W240"/>
    <mergeCell ref="S235:AB235"/>
    <mergeCell ref="D246:H249"/>
    <mergeCell ref="AC246:AC256"/>
    <mergeCell ref="S247:AB247"/>
    <mergeCell ref="J248:Q248"/>
    <mergeCell ref="S248:AB248"/>
    <mergeCell ref="S249:AB249"/>
    <mergeCell ref="E250:H253"/>
    <mergeCell ref="E241:H242"/>
    <mergeCell ref="R241:U241"/>
    <mergeCell ref="AC241:AC245"/>
    <mergeCell ref="J242:Q242"/>
    <mergeCell ref="R242:U242"/>
    <mergeCell ref="E243:H245"/>
    <mergeCell ref="J244:Q244"/>
    <mergeCell ref="R244:U244"/>
    <mergeCell ref="W244:X244"/>
    <mergeCell ref="Z244:AA244"/>
    <mergeCell ref="J250:Q250"/>
    <mergeCell ref="S250:AB250"/>
    <mergeCell ref="I251:Q251"/>
    <mergeCell ref="B233:C256"/>
    <mergeCell ref="D233:H234"/>
    <mergeCell ref="J233:Q233"/>
    <mergeCell ref="AC233:AC234"/>
    <mergeCell ref="J234:K234"/>
    <mergeCell ref="M234:N234"/>
    <mergeCell ref="P234:Q234"/>
    <mergeCell ref="D235:H236"/>
    <mergeCell ref="J235:K235"/>
    <mergeCell ref="O235:Q235"/>
    <mergeCell ref="AC235:AC236"/>
    <mergeCell ref="J236:L236"/>
    <mergeCell ref="S236:AB236"/>
    <mergeCell ref="E237:H239"/>
    <mergeCell ref="J237:Q237"/>
    <mergeCell ref="R237:U237"/>
    <mergeCell ref="V237:W237"/>
    <mergeCell ref="AC237:AC240"/>
    <mergeCell ref="J238:Q238"/>
    <mergeCell ref="R238:U238"/>
    <mergeCell ref="V238:W238"/>
    <mergeCell ref="J239:Q239"/>
    <mergeCell ref="S239:X239"/>
    <mergeCell ref="Y239:Z239"/>
    <mergeCell ref="Y228:Z228"/>
    <mergeCell ref="B223:C232"/>
    <mergeCell ref="D223:H225"/>
    <mergeCell ref="R223:AB223"/>
    <mergeCell ref="J229:Q229"/>
    <mergeCell ref="R229:X229"/>
    <mergeCell ref="Y229:Z229"/>
    <mergeCell ref="E230:H232"/>
    <mergeCell ref="J230:Q230"/>
    <mergeCell ref="S230:AB230"/>
    <mergeCell ref="J231:Q231"/>
    <mergeCell ref="J232:Q232"/>
    <mergeCell ref="R232:X232"/>
    <mergeCell ref="Y232:Z232"/>
    <mergeCell ref="AC223:AC232"/>
    <mergeCell ref="J224:Q224"/>
    <mergeCell ref="S224:AB224"/>
    <mergeCell ref="J225:K225"/>
    <mergeCell ref="M225:N225"/>
    <mergeCell ref="S225:AB225"/>
    <mergeCell ref="E226:H229"/>
    <mergeCell ref="E215:H218"/>
    <mergeCell ref="R215:AB215"/>
    <mergeCell ref="J216:Q216"/>
    <mergeCell ref="R216:AB218"/>
    <mergeCell ref="J217:Q217"/>
    <mergeCell ref="E219:H222"/>
    <mergeCell ref="R219:AB219"/>
    <mergeCell ref="J220:Q220"/>
    <mergeCell ref="R220:AB222"/>
    <mergeCell ref="J221:Q221"/>
    <mergeCell ref="J226:Q226"/>
    <mergeCell ref="S226:AB226"/>
    <mergeCell ref="I227:Q227"/>
    <mergeCell ref="R227:X227"/>
    <mergeCell ref="Y227:Z227"/>
    <mergeCell ref="J228:Q228"/>
    <mergeCell ref="R228:X228"/>
    <mergeCell ref="R211:AB211"/>
    <mergeCell ref="AC211:AC222"/>
    <mergeCell ref="J212:Q212"/>
    <mergeCell ref="R212:U212"/>
    <mergeCell ref="W212:X212"/>
    <mergeCell ref="Z212:AA212"/>
    <mergeCell ref="J213:Q213"/>
    <mergeCell ref="R213:W213"/>
    <mergeCell ref="X213:Z213"/>
    <mergeCell ref="R206:U206"/>
    <mergeCell ref="W206:X206"/>
    <mergeCell ref="Z206:AA206"/>
    <mergeCell ref="J207:Q207"/>
    <mergeCell ref="R207:U207"/>
    <mergeCell ref="W207:X207"/>
    <mergeCell ref="Z207:AA207"/>
    <mergeCell ref="F208:H210"/>
    <mergeCell ref="J208:Q208"/>
    <mergeCell ref="R208:U208"/>
    <mergeCell ref="W208:X208"/>
    <mergeCell ref="Z208:AA208"/>
    <mergeCell ref="R209:W209"/>
    <mergeCell ref="X209:Z209"/>
    <mergeCell ref="R203:U203"/>
    <mergeCell ref="V203:W203"/>
    <mergeCell ref="J204:Q204"/>
    <mergeCell ref="S204:X204"/>
    <mergeCell ref="T199:X199"/>
    <mergeCell ref="Z199:AA199"/>
    <mergeCell ref="Y204:Z204"/>
    <mergeCell ref="F205:H205"/>
    <mergeCell ref="J205:Q205"/>
    <mergeCell ref="R205:U205"/>
    <mergeCell ref="V205:W205"/>
    <mergeCell ref="AC189:AC191"/>
    <mergeCell ref="J190:Q190"/>
    <mergeCell ref="J191:Q191"/>
    <mergeCell ref="D192:H194"/>
    <mergeCell ref="J192:Q192"/>
    <mergeCell ref="S192:AB192"/>
    <mergeCell ref="AC192:AC210"/>
    <mergeCell ref="J193:Q193"/>
    <mergeCell ref="S193:AB193"/>
    <mergeCell ref="J194:Q194"/>
    <mergeCell ref="E200:H201"/>
    <mergeCell ref="R200:AB200"/>
    <mergeCell ref="J201:K201"/>
    <mergeCell ref="M201:O201"/>
    <mergeCell ref="V201:W201"/>
    <mergeCell ref="R195:AB195"/>
    <mergeCell ref="T196:W196"/>
    <mergeCell ref="X196:Z196"/>
    <mergeCell ref="J197:Q197"/>
    <mergeCell ref="S197:AB197"/>
    <mergeCell ref="J198:Q198"/>
    <mergeCell ref="S198:AB198"/>
    <mergeCell ref="R202:U202"/>
    <mergeCell ref="V202:W202"/>
    <mergeCell ref="B186:H186"/>
    <mergeCell ref="B187:C222"/>
    <mergeCell ref="D187:H188"/>
    <mergeCell ref="J187:Q187"/>
    <mergeCell ref="J188:K188"/>
    <mergeCell ref="M188:O188"/>
    <mergeCell ref="D189:H191"/>
    <mergeCell ref="E195:H199"/>
    <mergeCell ref="E202:E210"/>
    <mergeCell ref="F202:H204"/>
    <mergeCell ref="J203:Q203"/>
    <mergeCell ref="F206:H207"/>
    <mergeCell ref="D211:H214"/>
    <mergeCell ref="AC181:AC183"/>
    <mergeCell ref="J182:Q182"/>
    <mergeCell ref="D184:H185"/>
    <mergeCell ref="J184:Q184"/>
    <mergeCell ref="R184:W184"/>
    <mergeCell ref="X184:Z184"/>
    <mergeCell ref="AC184:AC185"/>
    <mergeCell ref="J185:Q185"/>
    <mergeCell ref="AC176:AC177"/>
    <mergeCell ref="E178:H180"/>
    <mergeCell ref="R178:AB178"/>
    <mergeCell ref="AC178:AC180"/>
    <mergeCell ref="J180:Q180"/>
    <mergeCell ref="R180:W180"/>
    <mergeCell ref="X180:Z180"/>
    <mergeCell ref="B176:C185"/>
    <mergeCell ref="D176:H177"/>
    <mergeCell ref="J176:K176"/>
    <mergeCell ref="M176:O176"/>
    <mergeCell ref="S176:AB176"/>
    <mergeCell ref="E181:H183"/>
    <mergeCell ref="J181:Q181"/>
    <mergeCell ref="R181:W181"/>
    <mergeCell ref="X181:Z181"/>
    <mergeCell ref="AC170:AC172"/>
    <mergeCell ref="J171:Q171"/>
    <mergeCell ref="J172:Q172"/>
    <mergeCell ref="R172:X172"/>
    <mergeCell ref="Y172:Z172"/>
    <mergeCell ref="B173:C175"/>
    <mergeCell ref="D173:H175"/>
    <mergeCell ref="J173:Q173"/>
    <mergeCell ref="AC173:AC175"/>
    <mergeCell ref="J174:Q174"/>
    <mergeCell ref="J175:Q175"/>
    <mergeCell ref="B162:C172"/>
    <mergeCell ref="D162:D169"/>
    <mergeCell ref="E162:E169"/>
    <mergeCell ref="F162:H167"/>
    <mergeCell ref="F168:H169"/>
    <mergeCell ref="AC162:AC169"/>
    <mergeCell ref="I163:Q163"/>
    <mergeCell ref="S163:AB163"/>
    <mergeCell ref="S164:AB164"/>
    <mergeCell ref="S165:AB165"/>
    <mergeCell ref="R166:AB166"/>
    <mergeCell ref="J167:Q167"/>
    <mergeCell ref="R167:X167"/>
    <mergeCell ref="Y167:Z167"/>
    <mergeCell ref="J168:Q168"/>
    <mergeCell ref="J162:Q162"/>
    <mergeCell ref="S162:AB162"/>
    <mergeCell ref="B117:C161"/>
    <mergeCell ref="R168:X168"/>
    <mergeCell ref="Y168:Z168"/>
    <mergeCell ref="R169:X169"/>
    <mergeCell ref="Y169:Z169"/>
    <mergeCell ref="D170:H172"/>
    <mergeCell ref="J170:Q170"/>
    <mergeCell ref="S170:AB170"/>
    <mergeCell ref="S153:AB153"/>
    <mergeCell ref="R159:X159"/>
    <mergeCell ref="Y159:Z159"/>
    <mergeCell ref="F160:H161"/>
    <mergeCell ref="R160:X160"/>
    <mergeCell ref="E144:E152"/>
    <mergeCell ref="R148:AB148"/>
    <mergeCell ref="F149:H150"/>
    <mergeCell ref="J149:Q149"/>
    <mergeCell ref="R149:X149"/>
    <mergeCell ref="Y149:Z149"/>
    <mergeCell ref="J150:Q150"/>
    <mergeCell ref="R150:X150"/>
    <mergeCell ref="Y150:Z150"/>
    <mergeCell ref="D139:H141"/>
    <mergeCell ref="J139:Q139"/>
    <mergeCell ref="AC153:AC161"/>
    <mergeCell ref="I154:Q154"/>
    <mergeCell ref="S154:AB154"/>
    <mergeCell ref="S155:AB155"/>
    <mergeCell ref="R157:AB157"/>
    <mergeCell ref="F158:H159"/>
    <mergeCell ref="J158:Q158"/>
    <mergeCell ref="R158:X158"/>
    <mergeCell ref="Y158:Z158"/>
    <mergeCell ref="J159:Q159"/>
    <mergeCell ref="Y160:Z160"/>
    <mergeCell ref="R161:X161"/>
    <mergeCell ref="Y161:Z161"/>
    <mergeCell ref="AC142:AC152"/>
    <mergeCell ref="F143:H143"/>
    <mergeCell ref="F144:H148"/>
    <mergeCell ref="J144:Q144"/>
    <mergeCell ref="S144:AB144"/>
    <mergeCell ref="I145:Q145"/>
    <mergeCell ref="S145:AB145"/>
    <mergeCell ref="S146:AB146"/>
    <mergeCell ref="S147:AB147"/>
    <mergeCell ref="R151:X151"/>
    <mergeCell ref="Y151:Z151"/>
    <mergeCell ref="J140:Q140"/>
    <mergeCell ref="J141:Q141"/>
    <mergeCell ref="D142:D161"/>
    <mergeCell ref="F142:H142"/>
    <mergeCell ref="F151:H152"/>
    <mergeCell ref="E135:E138"/>
    <mergeCell ref="F135:H138"/>
    <mergeCell ref="J135:Q135"/>
    <mergeCell ref="E153:E161"/>
    <mergeCell ref="F153:H157"/>
    <mergeCell ref="J153:Q153"/>
    <mergeCell ref="AC135:AC138"/>
    <mergeCell ref="J136:Q136"/>
    <mergeCell ref="J137:Q137"/>
    <mergeCell ref="J138:Q138"/>
    <mergeCell ref="E131:E134"/>
    <mergeCell ref="F131:H134"/>
    <mergeCell ref="J131:Q131"/>
    <mergeCell ref="AC131:AC134"/>
    <mergeCell ref="J132:Q132"/>
    <mergeCell ref="J133:Q133"/>
    <mergeCell ref="J134:Q134"/>
    <mergeCell ref="AC117:AC119"/>
    <mergeCell ref="J118:Q118"/>
    <mergeCell ref="J119:Q119"/>
    <mergeCell ref="AC126:AC127"/>
    <mergeCell ref="J127:Q127"/>
    <mergeCell ref="E128:E130"/>
    <mergeCell ref="F128:H130"/>
    <mergeCell ref="J128:Q128"/>
    <mergeCell ref="AC128:AC130"/>
    <mergeCell ref="J129:Q129"/>
    <mergeCell ref="J130:Q130"/>
    <mergeCell ref="J125:Q125"/>
    <mergeCell ref="R125:W125"/>
    <mergeCell ref="X125:Z125"/>
    <mergeCell ref="E126:E127"/>
    <mergeCell ref="F126:H127"/>
    <mergeCell ref="J126:Q126"/>
    <mergeCell ref="R106:U106"/>
    <mergeCell ref="V106:W106"/>
    <mergeCell ref="F120:H120"/>
    <mergeCell ref="AC120:AC125"/>
    <mergeCell ref="F121:H121"/>
    <mergeCell ref="F122:H125"/>
    <mergeCell ref="J122:Q122"/>
    <mergeCell ref="R122:AB122"/>
    <mergeCell ref="J123:Q123"/>
    <mergeCell ref="F113:H114"/>
    <mergeCell ref="S113:AB113"/>
    <mergeCell ref="S114:AB114"/>
    <mergeCell ref="F115:H116"/>
    <mergeCell ref="S115:AB115"/>
    <mergeCell ref="D117:H119"/>
    <mergeCell ref="J117:Q117"/>
    <mergeCell ref="E122:E125"/>
    <mergeCell ref="R123:W123"/>
    <mergeCell ref="X123:Y123"/>
    <mergeCell ref="Z123:AA123"/>
    <mergeCell ref="J124:Q124"/>
    <mergeCell ref="R124:U124"/>
    <mergeCell ref="W124:X124"/>
    <mergeCell ref="Z124:AA124"/>
    <mergeCell ref="B102:C116"/>
    <mergeCell ref="D102:H103"/>
    <mergeCell ref="J102:Q102"/>
    <mergeCell ref="R102:AB102"/>
    <mergeCell ref="AC102:AC116"/>
    <mergeCell ref="J103:Q103"/>
    <mergeCell ref="R103:S103"/>
    <mergeCell ref="T103:U103"/>
    <mergeCell ref="W103:X103"/>
    <mergeCell ref="E104:H105"/>
    <mergeCell ref="E107:H110"/>
    <mergeCell ref="S107:X107"/>
    <mergeCell ref="Y107:Z107"/>
    <mergeCell ref="R108:U108"/>
    <mergeCell ref="V108:W108"/>
    <mergeCell ref="F111:H112"/>
    <mergeCell ref="S111:AB111"/>
    <mergeCell ref="S112:AB112"/>
    <mergeCell ref="W104:X104"/>
    <mergeCell ref="J105:Q105"/>
    <mergeCell ref="R105:U105"/>
    <mergeCell ref="V105:W105"/>
    <mergeCell ref="E106:H106"/>
    <mergeCell ref="J106:Q106"/>
    <mergeCell ref="B95:C101"/>
    <mergeCell ref="D95:H97"/>
    <mergeCell ref="J95:Q95"/>
    <mergeCell ref="R95:AB95"/>
    <mergeCell ref="D98:H101"/>
    <mergeCell ref="AC98:AC101"/>
    <mergeCell ref="J99:Q99"/>
    <mergeCell ref="R99:W99"/>
    <mergeCell ref="X99:Z99"/>
    <mergeCell ref="J100:Q100"/>
    <mergeCell ref="R100:W100"/>
    <mergeCell ref="X100:Z100"/>
    <mergeCell ref="AC95:AC97"/>
    <mergeCell ref="J96:Q96"/>
    <mergeCell ref="R96:W96"/>
    <mergeCell ref="X96:Z96"/>
    <mergeCell ref="J97:Q97"/>
    <mergeCell ref="R97:W97"/>
    <mergeCell ref="X97:Z97"/>
    <mergeCell ref="D88:H88"/>
    <mergeCell ref="R88:AB88"/>
    <mergeCell ref="F83:H84"/>
    <mergeCell ref="J83:Q83"/>
    <mergeCell ref="R83:X83"/>
    <mergeCell ref="Y83:Z83"/>
    <mergeCell ref="R84:X84"/>
    <mergeCell ref="Y84:Z84"/>
    <mergeCell ref="AC88:AC94"/>
    <mergeCell ref="E89:H89"/>
    <mergeCell ref="S89:AB89"/>
    <mergeCell ref="E90:H90"/>
    <mergeCell ref="J90:Q90"/>
    <mergeCell ref="R90:AB90"/>
    <mergeCell ref="E91:H91"/>
    <mergeCell ref="J91:Q91"/>
    <mergeCell ref="S91:AB91"/>
    <mergeCell ref="E92:H92"/>
    <mergeCell ref="S92:AB92"/>
    <mergeCell ref="E93:H93"/>
    <mergeCell ref="S93:AB93"/>
    <mergeCell ref="E94:H94"/>
    <mergeCell ref="F81:H82"/>
    <mergeCell ref="J81:Q81"/>
    <mergeCell ref="R81:T81"/>
    <mergeCell ref="U81:V81"/>
    <mergeCell ref="J82:Q82"/>
    <mergeCell ref="R82:X82"/>
    <mergeCell ref="AC78:AC86"/>
    <mergeCell ref="J79:Q79"/>
    <mergeCell ref="R79:T79"/>
    <mergeCell ref="V79:W79"/>
    <mergeCell ref="Y79:Z79"/>
    <mergeCell ref="J80:Q80"/>
    <mergeCell ref="R80:T80"/>
    <mergeCell ref="Y82:Z82"/>
    <mergeCell ref="F85:H87"/>
    <mergeCell ref="R85:X85"/>
    <mergeCell ref="Y85:Z85"/>
    <mergeCell ref="R86:X86"/>
    <mergeCell ref="Y86:Z86"/>
    <mergeCell ref="R78:T78"/>
    <mergeCell ref="V78:W78"/>
    <mergeCell ref="Y78:AB78"/>
    <mergeCell ref="AC72:AC76"/>
    <mergeCell ref="J73:Q73"/>
    <mergeCell ref="S73:U73"/>
    <mergeCell ref="V73:Y73"/>
    <mergeCell ref="Z73:AA73"/>
    <mergeCell ref="J74:Q74"/>
    <mergeCell ref="S74:U74"/>
    <mergeCell ref="V74:Y74"/>
    <mergeCell ref="Z74:AA74"/>
    <mergeCell ref="V75:Y75"/>
    <mergeCell ref="AC66:AC71"/>
    <mergeCell ref="F67:H67"/>
    <mergeCell ref="J67:Q67"/>
    <mergeCell ref="R67:W67"/>
    <mergeCell ref="X67:Z67"/>
    <mergeCell ref="Y62:Z62"/>
    <mergeCell ref="J63:Q63"/>
    <mergeCell ref="R63:X63"/>
    <mergeCell ref="Y63:Z63"/>
    <mergeCell ref="E64:H64"/>
    <mergeCell ref="J64:L64"/>
    <mergeCell ref="N64:Q64"/>
    <mergeCell ref="F68:H68"/>
    <mergeCell ref="J68:Q68"/>
    <mergeCell ref="R68:W68"/>
    <mergeCell ref="X68:Z68"/>
    <mergeCell ref="F69:H69"/>
    <mergeCell ref="J69:Q69"/>
    <mergeCell ref="R69:W69"/>
    <mergeCell ref="X69:Z69"/>
    <mergeCell ref="E65:H65"/>
    <mergeCell ref="J65:L65"/>
    <mergeCell ref="N65:Q65"/>
    <mergeCell ref="E66:H66"/>
    <mergeCell ref="AC57:AC59"/>
    <mergeCell ref="J58:Q58"/>
    <mergeCell ref="S58:AB58"/>
    <mergeCell ref="S59:AB59"/>
    <mergeCell ref="S60:AB60"/>
    <mergeCell ref="E61:H63"/>
    <mergeCell ref="J61:Q61"/>
    <mergeCell ref="R61:AB61"/>
    <mergeCell ref="AC61:AC63"/>
    <mergeCell ref="J62:Q62"/>
    <mergeCell ref="B51:H51"/>
    <mergeCell ref="I51:Q51"/>
    <mergeCell ref="R51:AB51"/>
    <mergeCell ref="B54:C94"/>
    <mergeCell ref="D54:H60"/>
    <mergeCell ref="R55:AB55"/>
    <mergeCell ref="S56:AB56"/>
    <mergeCell ref="J57:Q57"/>
    <mergeCell ref="R57:AB57"/>
    <mergeCell ref="R62:X62"/>
    <mergeCell ref="V66:AB66"/>
    <mergeCell ref="F70:H70"/>
    <mergeCell ref="R70:W70"/>
    <mergeCell ref="X70:Z70"/>
    <mergeCell ref="F71:H71"/>
    <mergeCell ref="R71:W71"/>
    <mergeCell ref="E72:H76"/>
    <mergeCell ref="J72:Q72"/>
    <mergeCell ref="R72:AB72"/>
    <mergeCell ref="Z75:AA75"/>
    <mergeCell ref="V76:Y76"/>
    <mergeCell ref="AA76:AB76"/>
    <mergeCell ref="E77:H80"/>
    <mergeCell ref="R77:AB77"/>
    <mergeCell ref="B49:H50"/>
    <mergeCell ref="R49:AB50"/>
    <mergeCell ref="AC49:AC50"/>
    <mergeCell ref="J50:K50"/>
    <mergeCell ref="M50:O50"/>
    <mergeCell ref="I45:I46"/>
    <mergeCell ref="J45:K46"/>
    <mergeCell ref="L45:L46"/>
    <mergeCell ref="M45:N46"/>
    <mergeCell ref="AC45:AC46"/>
    <mergeCell ref="C47:H48"/>
    <mergeCell ref="I47:I48"/>
    <mergeCell ref="J47:K48"/>
    <mergeCell ref="L47:L48"/>
    <mergeCell ref="M47:N48"/>
    <mergeCell ref="R42:AB48"/>
    <mergeCell ref="C43:H44"/>
    <mergeCell ref="I43:I44"/>
    <mergeCell ref="J43:K44"/>
    <mergeCell ref="L43:L44"/>
    <mergeCell ref="M43:N44"/>
    <mergeCell ref="AC43:AC44"/>
    <mergeCell ref="C45:H46"/>
    <mergeCell ref="C40:H41"/>
    <mergeCell ref="I40:I41"/>
    <mergeCell ref="J40:K41"/>
    <mergeCell ref="N40:N41"/>
    <mergeCell ref="O40:P41"/>
    <mergeCell ref="R40:R41"/>
    <mergeCell ref="O47:O48"/>
    <mergeCell ref="P47:Q48"/>
    <mergeCell ref="AC47:AC48"/>
    <mergeCell ref="S38:T39"/>
    <mergeCell ref="U38:U41"/>
    <mergeCell ref="V38:Y38"/>
    <mergeCell ref="Z38:AA38"/>
    <mergeCell ref="AC38:AC39"/>
    <mergeCell ref="V39:Y39"/>
    <mergeCell ref="Z39:AA39"/>
    <mergeCell ref="S40:T41"/>
    <mergeCell ref="V40:Y41"/>
    <mergeCell ref="AA40:AA41"/>
    <mergeCell ref="AB40:AB41"/>
    <mergeCell ref="AC40:AC41"/>
    <mergeCell ref="C38:H39"/>
    <mergeCell ref="I38:I39"/>
    <mergeCell ref="J38:K39"/>
    <mergeCell ref="N38:N39"/>
    <mergeCell ref="O38:P39"/>
    <mergeCell ref="R38:R39"/>
    <mergeCell ref="J35:K36"/>
    <mergeCell ref="N35:N36"/>
    <mergeCell ref="O35:P36"/>
    <mergeCell ref="AC35:AC36"/>
    <mergeCell ref="B37:H37"/>
    <mergeCell ref="J37:Q37"/>
    <mergeCell ref="R37:U37"/>
    <mergeCell ref="AC31:AC32"/>
    <mergeCell ref="C33:H34"/>
    <mergeCell ref="I33:I34"/>
    <mergeCell ref="J33:K34"/>
    <mergeCell ref="N33:N34"/>
    <mergeCell ref="O33:P34"/>
    <mergeCell ref="AC33:AC34"/>
    <mergeCell ref="B30:H30"/>
    <mergeCell ref="J30:Q30"/>
    <mergeCell ref="R30:AB36"/>
    <mergeCell ref="C31:H32"/>
    <mergeCell ref="I31:I32"/>
    <mergeCell ref="J31:K32"/>
    <mergeCell ref="N31:N32"/>
    <mergeCell ref="O31:P32"/>
    <mergeCell ref="C35:H36"/>
    <mergeCell ref="I35:I36"/>
    <mergeCell ref="C26:H29"/>
    <mergeCell ref="I26:I27"/>
    <mergeCell ref="J26:K27"/>
    <mergeCell ref="M26:M27"/>
    <mergeCell ref="N26:P27"/>
    <mergeCell ref="R26:AB26"/>
    <mergeCell ref="AC26:AC29"/>
    <mergeCell ref="R27:U27"/>
    <mergeCell ref="V27:W27"/>
    <mergeCell ref="J28:K28"/>
    <mergeCell ref="R28:W28"/>
    <mergeCell ref="X28:Z28"/>
    <mergeCell ref="J29:L29"/>
    <mergeCell ref="U29:AB29"/>
    <mergeCell ref="C22:H25"/>
    <mergeCell ref="I22:I23"/>
    <mergeCell ref="J22:K23"/>
    <mergeCell ref="M22:M23"/>
    <mergeCell ref="N22:P23"/>
    <mergeCell ref="R22:AB22"/>
    <mergeCell ref="AC22:AC25"/>
    <mergeCell ref="J24:K24"/>
    <mergeCell ref="R24:W24"/>
    <mergeCell ref="X24:Z24"/>
    <mergeCell ref="J25:M25"/>
    <mergeCell ref="U25:AB25"/>
    <mergeCell ref="AC17:AC18"/>
    <mergeCell ref="C19:H20"/>
    <mergeCell ref="I19:I20"/>
    <mergeCell ref="J19:K20"/>
    <mergeCell ref="N19:N20"/>
    <mergeCell ref="O19:P20"/>
    <mergeCell ref="R19:X20"/>
    <mergeCell ref="Y19:Z20"/>
    <mergeCell ref="AA19:AB20"/>
    <mergeCell ref="AC19:AC20"/>
    <mergeCell ref="R16:AB16"/>
    <mergeCell ref="C17:H18"/>
    <mergeCell ref="I17:I18"/>
    <mergeCell ref="J17:K18"/>
    <mergeCell ref="N17:N18"/>
    <mergeCell ref="O17:P18"/>
    <mergeCell ref="R17:X18"/>
    <mergeCell ref="Y17:Z18"/>
    <mergeCell ref="AA17:AB18"/>
    <mergeCell ref="AC11:AC12"/>
    <mergeCell ref="J13:K13"/>
    <mergeCell ref="M13:O13"/>
    <mergeCell ref="V13:AB13"/>
    <mergeCell ref="B14:B15"/>
    <mergeCell ref="C14:H15"/>
    <mergeCell ref="I14:I15"/>
    <mergeCell ref="J14:K15"/>
    <mergeCell ref="N14:N15"/>
    <mergeCell ref="O14:P15"/>
    <mergeCell ref="B11:H12"/>
    <mergeCell ref="I11:I12"/>
    <mergeCell ref="J11:K12"/>
    <mergeCell ref="N11:N12"/>
    <mergeCell ref="O11:P12"/>
    <mergeCell ref="R11:AB12"/>
    <mergeCell ref="R14:W15"/>
    <mergeCell ref="X14:Z15"/>
    <mergeCell ref="AA14:AB15"/>
    <mergeCell ref="AC14:AC15"/>
    <mergeCell ref="H7:AC7"/>
    <mergeCell ref="I8:Q8"/>
    <mergeCell ref="R8:AB8"/>
    <mergeCell ref="AH8:AJ8"/>
    <mergeCell ref="B9:H9"/>
    <mergeCell ref="I9:Q9"/>
    <mergeCell ref="R9:AB9"/>
    <mergeCell ref="B2:E2"/>
    <mergeCell ref="B3:AC3"/>
    <mergeCell ref="D4:E4"/>
    <mergeCell ref="C6:D6"/>
    <mergeCell ref="F6:G6"/>
  </mergeCells>
  <phoneticPr fontId="19"/>
  <conditionalFormatting sqref="Y106:Z106 Y108:Z108 Z172 Y203:Z203 Y205:Z205 Z232 Y238:Z238 Y240:Z240 Y292:Z292 Y294:Z295">
    <cfRule type="cellIs" dxfId="291" priority="229" stopIfTrue="1" operator="greaterThan">
      <formula>0</formula>
    </cfRule>
  </conditionalFormatting>
  <conditionalFormatting sqref="Y107:Z107 Y204:Z204 Y239:Z239 Y293:Z293">
    <cfRule type="cellIs" dxfId="290" priority="227" stopIfTrue="1" operator="greaterThan">
      <formula>650</formula>
    </cfRule>
    <cfRule type="cellIs" dxfId="289" priority="228" stopIfTrue="1" operator="lessThan">
      <formula>550</formula>
    </cfRule>
  </conditionalFormatting>
  <conditionalFormatting sqref="Z256">
    <cfRule type="cellIs" dxfId="288" priority="88" stopIfTrue="1" operator="greaterThan">
      <formula>0</formula>
    </cfRule>
  </conditionalFormatting>
  <conditionalFormatting sqref="AH11">
    <cfRule type="cellIs" dxfId="287" priority="225" stopIfTrue="1" operator="equal">
      <formula>"◆未達"</formula>
    </cfRule>
    <cfRule type="cellIs" dxfId="286" priority="226" stopIfTrue="1" operator="equal">
      <formula>"▼矛盾"</formula>
    </cfRule>
    <cfRule type="cellIs" dxfId="285" priority="224" stopIfTrue="1" operator="greaterThanOrEqual">
      <formula>"●適合"</formula>
    </cfRule>
  </conditionalFormatting>
  <conditionalFormatting sqref="AH14">
    <cfRule type="cellIs" dxfId="284" priority="218" stopIfTrue="1" operator="greaterThanOrEqual">
      <formula>"●適合"</formula>
    </cfRule>
    <cfRule type="cellIs" dxfId="283" priority="219" stopIfTrue="1" operator="equal">
      <formula>"◆未達"</formula>
    </cfRule>
    <cfRule type="cellIs" dxfId="282" priority="220" stopIfTrue="1" operator="equal">
      <formula>"▼矛盾"</formula>
    </cfRule>
  </conditionalFormatting>
  <conditionalFormatting sqref="AH17">
    <cfRule type="cellIs" dxfId="281" priority="212" stopIfTrue="1" operator="greaterThanOrEqual">
      <formula>"●適合"</formula>
    </cfRule>
    <cfRule type="cellIs" dxfId="280" priority="213" stopIfTrue="1" operator="equal">
      <formula>"◆未達"</formula>
    </cfRule>
    <cfRule type="cellIs" dxfId="279" priority="214" stopIfTrue="1" operator="equal">
      <formula>"▼矛盾"</formula>
    </cfRule>
  </conditionalFormatting>
  <conditionalFormatting sqref="AH19">
    <cfRule type="cellIs" dxfId="278" priority="206" stopIfTrue="1" operator="greaterThanOrEqual">
      <formula>"●適合"</formula>
    </cfRule>
    <cfRule type="cellIs" dxfId="277" priority="207" stopIfTrue="1" operator="equal">
      <formula>"◆未達"</formula>
    </cfRule>
    <cfRule type="cellIs" dxfId="276" priority="208" stopIfTrue="1" operator="equal">
      <formula>"▼矛盾"</formula>
    </cfRule>
  </conditionalFormatting>
  <conditionalFormatting sqref="AH22">
    <cfRule type="cellIs" dxfId="275" priority="197" stopIfTrue="1" operator="greaterThanOrEqual">
      <formula>"●適合"</formula>
    </cfRule>
    <cfRule type="cellIs" dxfId="274" priority="198" stopIfTrue="1" operator="equal">
      <formula>"◆未達"</formula>
    </cfRule>
    <cfRule type="cellIs" dxfId="273" priority="199" stopIfTrue="1" operator="equal">
      <formula>"▼矛盾"</formula>
    </cfRule>
  </conditionalFormatting>
  <conditionalFormatting sqref="AH24">
    <cfRule type="cellIs" dxfId="272" priority="202" stopIfTrue="1" operator="equal">
      <formula>"▼矛盾"</formula>
    </cfRule>
    <cfRule type="cellIs" dxfId="271" priority="200" stopIfTrue="1" operator="greaterThanOrEqual">
      <formula>"●適合"</formula>
    </cfRule>
    <cfRule type="cellIs" dxfId="270" priority="201" stopIfTrue="1" operator="equal">
      <formula>"◆未達"</formula>
    </cfRule>
  </conditionalFormatting>
  <conditionalFormatting sqref="AH26">
    <cfRule type="cellIs" dxfId="269" priority="187" stopIfTrue="1" operator="equal">
      <formula>"▼矛盾"</formula>
    </cfRule>
    <cfRule type="cellIs" dxfId="268" priority="186" stopIfTrue="1" operator="equal">
      <formula>"◆未達"</formula>
    </cfRule>
    <cfRule type="cellIs" dxfId="267" priority="185" stopIfTrue="1" operator="greaterThanOrEqual">
      <formula>"●適合"</formula>
    </cfRule>
  </conditionalFormatting>
  <conditionalFormatting sqref="AH28">
    <cfRule type="cellIs" dxfId="266" priority="190" stopIfTrue="1" operator="equal">
      <formula>"▼矛盾"</formula>
    </cfRule>
    <cfRule type="cellIs" dxfId="265" priority="189" stopIfTrue="1" operator="equal">
      <formula>"◆未達"</formula>
    </cfRule>
    <cfRule type="cellIs" dxfId="264" priority="188" stopIfTrue="1" operator="greaterThanOrEqual">
      <formula>"●適合"</formula>
    </cfRule>
  </conditionalFormatting>
  <conditionalFormatting sqref="AH31">
    <cfRule type="cellIs" dxfId="263" priority="177" stopIfTrue="1" operator="equal">
      <formula>"◆未達"</formula>
    </cfRule>
    <cfRule type="cellIs" dxfId="262" priority="178" stopIfTrue="1" operator="equal">
      <formula>"▼矛盾"</formula>
    </cfRule>
    <cfRule type="cellIs" dxfId="261" priority="176" stopIfTrue="1" operator="greaterThanOrEqual">
      <formula>"●適合"</formula>
    </cfRule>
  </conditionalFormatting>
  <conditionalFormatting sqref="AH33">
    <cfRule type="cellIs" dxfId="260" priority="171" stopIfTrue="1" operator="equal">
      <formula>"◆未達"</formula>
    </cfRule>
    <cfRule type="cellIs" dxfId="259" priority="170" stopIfTrue="1" operator="greaterThanOrEqual">
      <formula>"●適合"</formula>
    </cfRule>
    <cfRule type="cellIs" dxfId="258" priority="172" stopIfTrue="1" operator="equal">
      <formula>"▼矛盾"</formula>
    </cfRule>
  </conditionalFormatting>
  <conditionalFormatting sqref="AH35">
    <cfRule type="cellIs" dxfId="257" priority="164" stopIfTrue="1" operator="greaterThanOrEqual">
      <formula>"●適合"</formula>
    </cfRule>
    <cfRule type="cellIs" dxfId="256" priority="166" stopIfTrue="1" operator="equal">
      <formula>"▼矛盾"</formula>
    </cfRule>
    <cfRule type="cellIs" dxfId="255" priority="165" stopIfTrue="1" operator="equal">
      <formula>"◆未達"</formula>
    </cfRule>
  </conditionalFormatting>
  <conditionalFormatting sqref="AH38">
    <cfRule type="cellIs" dxfId="254" priority="159" stopIfTrue="1" operator="equal">
      <formula>"◆未達"</formula>
    </cfRule>
    <cfRule type="cellIs" dxfId="253" priority="160" stopIfTrue="1" operator="equal">
      <formula>"▼矛盾"</formula>
    </cfRule>
    <cfRule type="cellIs" dxfId="252" priority="158" stopIfTrue="1" operator="greaterThanOrEqual">
      <formula>"●適合"</formula>
    </cfRule>
  </conditionalFormatting>
  <conditionalFormatting sqref="AH40">
    <cfRule type="cellIs" dxfId="251" priority="152" stopIfTrue="1" operator="greaterThanOrEqual">
      <formula>"●適合"</formula>
    </cfRule>
    <cfRule type="cellIs" dxfId="250" priority="153" stopIfTrue="1" operator="equal">
      <formula>"◆未達"</formula>
    </cfRule>
    <cfRule type="cellIs" dxfId="249" priority="154" stopIfTrue="1" operator="equal">
      <formula>"▼矛盾"</formula>
    </cfRule>
  </conditionalFormatting>
  <conditionalFormatting sqref="AH43">
    <cfRule type="cellIs" dxfId="248" priority="148" stopIfTrue="1" operator="equal">
      <formula>"▼矛盾"</formula>
    </cfRule>
    <cfRule type="cellIs" dxfId="247" priority="147" stopIfTrue="1" operator="equal">
      <formula>"◆未達"</formula>
    </cfRule>
    <cfRule type="cellIs" dxfId="246" priority="146" stopIfTrue="1" operator="greaterThanOrEqual">
      <formula>"●適合"</formula>
    </cfRule>
  </conditionalFormatting>
  <conditionalFormatting sqref="AH45">
    <cfRule type="cellIs" dxfId="245" priority="141" stopIfTrue="1" operator="equal">
      <formula>"◆未達"</formula>
    </cfRule>
    <cfRule type="cellIs" dxfId="244" priority="142" stopIfTrue="1" operator="equal">
      <formula>"▼矛盾"</formula>
    </cfRule>
    <cfRule type="cellIs" dxfId="243" priority="140" stopIfTrue="1" operator="greaterThanOrEqual">
      <formula>"●適合"</formula>
    </cfRule>
  </conditionalFormatting>
  <conditionalFormatting sqref="AH47">
    <cfRule type="cellIs" dxfId="242" priority="136" stopIfTrue="1" operator="equal">
      <formula>"▼矛盾"</formula>
    </cfRule>
    <cfRule type="cellIs" dxfId="241" priority="135" stopIfTrue="1" operator="equal">
      <formula>"◆未達"</formula>
    </cfRule>
    <cfRule type="cellIs" dxfId="240" priority="134" stopIfTrue="1" operator="greaterThanOrEqual">
      <formula>"●適合"</formula>
    </cfRule>
  </conditionalFormatting>
  <conditionalFormatting sqref="AH49">
    <cfRule type="cellIs" dxfId="239" priority="130" stopIfTrue="1" operator="equal">
      <formula>"▼矛盾"</formula>
    </cfRule>
    <cfRule type="cellIs" dxfId="238" priority="129" stopIfTrue="1" operator="equal">
      <formula>"◆未達"</formula>
    </cfRule>
    <cfRule type="cellIs" dxfId="237" priority="128" stopIfTrue="1" operator="greaterThanOrEqual">
      <formula>"●適合"</formula>
    </cfRule>
  </conditionalFormatting>
  <conditionalFormatting sqref="AH305">
    <cfRule type="cellIs" dxfId="236" priority="85" stopIfTrue="1" operator="greaterThanOrEqual">
      <formula>"●適合"</formula>
    </cfRule>
    <cfRule type="cellIs" dxfId="235" priority="86" stopIfTrue="1" operator="equal">
      <formula>"◆未達"</formula>
    </cfRule>
    <cfRule type="cellIs" dxfId="234" priority="87" stopIfTrue="1" operator="equal">
      <formula>"▼矛盾"</formula>
    </cfRule>
  </conditionalFormatting>
  <conditionalFormatting sqref="AH324">
    <cfRule type="cellIs" dxfId="233" priority="53" stopIfTrue="1" operator="equal">
      <formula>"◆未達"</formula>
    </cfRule>
    <cfRule type="cellIs" dxfId="232" priority="54" stopIfTrue="1" operator="equal">
      <formula>"▼矛盾"</formula>
    </cfRule>
    <cfRule type="cellIs" dxfId="231" priority="52" stopIfTrue="1" operator="greaterThanOrEqual">
      <formula>"●適合"</formula>
    </cfRule>
  </conditionalFormatting>
  <conditionalFormatting sqref="AH326">
    <cfRule type="cellIs" dxfId="230" priority="58" stopIfTrue="1" operator="greaterThanOrEqual">
      <formula>"●適合"</formula>
    </cfRule>
    <cfRule type="cellIs" dxfId="229" priority="59" stopIfTrue="1" operator="equal">
      <formula>"◆未達"</formula>
    </cfRule>
    <cfRule type="cellIs" dxfId="228" priority="60" stopIfTrue="1" operator="equal">
      <formula>"▼矛盾"</formula>
    </cfRule>
  </conditionalFormatting>
  <conditionalFormatting sqref="AH328">
    <cfRule type="cellIs" dxfId="227" priority="12" stopIfTrue="1" operator="equal">
      <formula>"▼矛盾"</formula>
    </cfRule>
    <cfRule type="cellIs" dxfId="226" priority="11" stopIfTrue="1" operator="equal">
      <formula>"◆未達"</formula>
    </cfRule>
    <cfRule type="cellIs" dxfId="225" priority="10" stopIfTrue="1" operator="greaterThanOrEqual">
      <formula>"●適合"</formula>
    </cfRule>
  </conditionalFormatting>
  <conditionalFormatting sqref="AH330">
    <cfRule type="cellIs" dxfId="224" priority="50" stopIfTrue="1" operator="equal">
      <formula>"◆未達"</formula>
    </cfRule>
    <cfRule type="cellIs" dxfId="223" priority="51" stopIfTrue="1" operator="equal">
      <formula>"▼矛盾"</formula>
    </cfRule>
    <cfRule type="cellIs" dxfId="222" priority="49" stopIfTrue="1" operator="greaterThanOrEqual">
      <formula>"●適合"</formula>
    </cfRule>
  </conditionalFormatting>
  <conditionalFormatting sqref="AH339">
    <cfRule type="cellIs" dxfId="221" priority="6" stopIfTrue="1" operator="equal">
      <formula>"▼矛盾"</formula>
    </cfRule>
    <cfRule type="cellIs" dxfId="220" priority="5" stopIfTrue="1" operator="equal">
      <formula>"◆未達"</formula>
    </cfRule>
    <cfRule type="cellIs" dxfId="219" priority="4" stopIfTrue="1" operator="greaterThanOrEqual">
      <formula>"●適合"</formula>
    </cfRule>
  </conditionalFormatting>
  <conditionalFormatting sqref="AH57:AI57">
    <cfRule type="cellIs" dxfId="218" priority="239" stopIfTrue="1" operator="equal">
      <formula>"●適合"</formula>
    </cfRule>
    <cfRule type="cellIs" dxfId="217" priority="240" stopIfTrue="1" operator="equal">
      <formula>"★未達"</formula>
    </cfRule>
    <cfRule type="cellIs" dxfId="216" priority="241" stopIfTrue="1" operator="equal">
      <formula>"▲矛盾"</formula>
    </cfRule>
  </conditionalFormatting>
  <conditionalFormatting sqref="AH139:AI139 AM140:AQ140">
    <cfRule type="cellIs" dxfId="215" priority="122" stopIfTrue="1" operator="greaterThanOrEqual">
      <formula>"●適合"</formula>
    </cfRule>
    <cfRule type="cellIs" dxfId="214" priority="123" stopIfTrue="1" operator="equal">
      <formula>"◆未達"</formula>
    </cfRule>
    <cfRule type="cellIs" dxfId="213" priority="124" stopIfTrue="1" operator="equal">
      <formula>"▼矛盾"</formula>
    </cfRule>
  </conditionalFormatting>
  <conditionalFormatting sqref="AH257:AI258 AM258:AQ258 AQ260:AQ261 AH260:AI264 AM260:AP264 AQ263:AQ264">
    <cfRule type="cellIs" dxfId="212" priority="102" stopIfTrue="1" operator="equal">
      <formula>"◆未達"</formula>
    </cfRule>
    <cfRule type="cellIs" dxfId="211" priority="101" stopIfTrue="1" operator="greaterThanOrEqual">
      <formula>"●適合"</formula>
    </cfRule>
    <cfRule type="cellIs" dxfId="210" priority="103" stopIfTrue="1" operator="equal">
      <formula>"▼矛盾"</formula>
    </cfRule>
  </conditionalFormatting>
  <conditionalFormatting sqref="AH257:AI258 AM259:AQ264 AH260:AI265 AM5:AQ5 AH55:AJ55 AM56:AP56 AH61:AI61 AM62:AQ62 AJ62:AJ63 AH64:AI66 AM67:AQ67 AJ67:AJ70 AM71:AP71 AH73:AJ73 AJ74:AJ75 AH77:AI77 AJ78:AJ80 AH88:AI88 AJ89 AM89:AP89 AH95:AI95 AM96:AQ96 AJ96:AJ97 AH98:AI98 AM99:AP99 AJ99:AJ100 AH102:AI102 AM103:AR103 AJ106:AJ108 AM112:AS112 AH117:AI117 AM118:AQ118 AH122:AI122 AM123:AR123 AJ124:AJ125 AH126:AI126 AM127:AP127 AH128:AI128 AM129:AQ129 AH131:AI131 AM132:AR132 AH135:AI135 AM136:AR136 AH144:AI146 AJ148:AJ151 AH153:AI155 AJ157:AJ160 AH162:AI165 AJ167:AJ169 AH170:AI170 AJ171 AM171:AQ171 AH173:AI173 AM174:AQ174 AH176:AI176 AM177:AP177 AH178:AI178 AJ179 AM179:AP179 AH181:AI181 AJ182 AM182:AP182 AH184:AI184 AJ185 AM185:AP185 AH187:AI187 AM188:AQ188 AH190:AI190 AM191:AQ191 AH193:AI193 AM194:AQ194 AH196:AI196 AM197:AQ197 AJ197:AJ198 AH200:AI200 AM201:AQ201 AJ203:AJ205 AH207:AI207 AM208:AQ208 AJ208:AJ209 AH211:AI211 AM212:AQ212 AJ212:AJ213 AH215:AI215 AM216:AP216 AH219:AI219 AM220:AP220 AH223:AI223 AM224:AQ224 AJ226:AJ231 AH233:AI233 AM234:AR234 AH237:AI237 AM238:AQ238 AJ238:AJ240 AH241 AM241:AQ241 AH244:AI244 AM245:AQ245 AH247:AI247 AM248:AQ248 AJ250:AJ253 AJ255 AM266:AQ266 AH268:AJ268 AM269:AQ269 AH271:AJ271 AM272:AQ272 AH274:AI274 AM275:AQ275 AH277:AI277 AM278:AQ278 AH280:AI280 AM281:AQ281 AJ281:AJ283 AH286:AI286 AM287:AQ287 AJ287:AJ290 AH289:AI289 AM290:AQ290 AH291 AJ292:AJ294 AM293:AQ293 AH296:AI296 AM297:AQ297 AJ298:AJ299">
    <cfRule type="cellIs" dxfId="209" priority="230" stopIfTrue="1" operator="greaterThanOrEqual">
      <formula>"●適合"</formula>
    </cfRule>
  </conditionalFormatting>
  <conditionalFormatting sqref="AH307:AI307">
    <cfRule type="cellIs" dxfId="208" priority="31" stopIfTrue="1" operator="greaterThanOrEqual">
      <formula>"●適合"</formula>
    </cfRule>
    <cfRule type="cellIs" dxfId="207" priority="32" stopIfTrue="1" operator="equal">
      <formula>"◆未達"</formula>
    </cfRule>
    <cfRule type="cellIs" dxfId="206" priority="33" stopIfTrue="1" operator="equal">
      <formula>"▼矛盾"</formula>
    </cfRule>
  </conditionalFormatting>
  <conditionalFormatting sqref="AH309:AI309 AM310:AQ310 AH311">
    <cfRule type="cellIs" dxfId="205" priority="44" stopIfTrue="1" operator="equal">
      <formula>"◆未達"</formula>
    </cfRule>
    <cfRule type="cellIs" dxfId="204" priority="45" stopIfTrue="1" operator="equal">
      <formula>"▼矛盾"</formula>
    </cfRule>
    <cfRule type="cellIs" dxfId="203" priority="43" stopIfTrue="1" operator="greaterThanOrEqual">
      <formula>"●適合"</formula>
    </cfRule>
  </conditionalFormatting>
  <conditionalFormatting sqref="AH312:AI312">
    <cfRule type="cellIs" dxfId="202" priority="76" stopIfTrue="1" operator="greaterThanOrEqual">
      <formula>"●適合"</formula>
    </cfRule>
    <cfRule type="cellIs" dxfId="201" priority="77" stopIfTrue="1" operator="equal">
      <formula>"◆未達"</formula>
    </cfRule>
    <cfRule type="cellIs" dxfId="200" priority="78" stopIfTrue="1" operator="equal">
      <formula>"▼矛盾"</formula>
    </cfRule>
  </conditionalFormatting>
  <conditionalFormatting sqref="AH314:AI314">
    <cfRule type="cellIs" dxfId="199" priority="30" stopIfTrue="1" operator="equal">
      <formula>"▼矛盾"</formula>
    </cfRule>
    <cfRule type="cellIs" dxfId="198" priority="29" stopIfTrue="1" operator="equal">
      <formula>"◆未達"</formula>
    </cfRule>
    <cfRule type="cellIs" dxfId="197" priority="28" stopIfTrue="1" operator="greaterThanOrEqual">
      <formula>"●適合"</formula>
    </cfRule>
  </conditionalFormatting>
  <conditionalFormatting sqref="AH317:AI317">
    <cfRule type="cellIs" dxfId="196" priority="17" stopIfTrue="1" operator="equal">
      <formula>"◆未達"</formula>
    </cfRule>
    <cfRule type="cellIs" dxfId="195" priority="18" stopIfTrue="1" operator="equal">
      <formula>"▼矛盾"</formula>
    </cfRule>
    <cfRule type="cellIs" dxfId="194" priority="16" stopIfTrue="1" operator="greaterThanOrEqual">
      <formula>"●適合"</formula>
    </cfRule>
  </conditionalFormatting>
  <conditionalFormatting sqref="AH320:AI320">
    <cfRule type="cellIs" dxfId="193" priority="15" stopIfTrue="1" operator="equal">
      <formula>"▼矛盾"</formula>
    </cfRule>
    <cfRule type="cellIs" dxfId="192" priority="14" stopIfTrue="1" operator="equal">
      <formula>"◆未達"</formula>
    </cfRule>
    <cfRule type="cellIs" dxfId="191" priority="13" stopIfTrue="1" operator="greaterThanOrEqual">
      <formula>"●適合"</formula>
    </cfRule>
  </conditionalFormatting>
  <conditionalFormatting sqref="AH337:AI337">
    <cfRule type="cellIs" dxfId="190" priority="8" stopIfTrue="1" operator="equal">
      <formula>"◆未達"</formula>
    </cfRule>
    <cfRule type="cellIs" dxfId="189" priority="9" stopIfTrue="1" operator="equal">
      <formula>"▼矛盾"</formula>
    </cfRule>
    <cfRule type="cellIs" dxfId="188" priority="7" stopIfTrue="1" operator="greaterThanOrEqual">
      <formula>"●適合"</formula>
    </cfRule>
  </conditionalFormatting>
  <conditionalFormatting sqref="AH333:AJ333 AM334:AQ334 AJ335:AJ336">
    <cfRule type="cellIs" dxfId="187" priority="65" stopIfTrue="1" operator="equal">
      <formula>"◆未達"</formula>
    </cfRule>
    <cfRule type="cellIs" dxfId="186" priority="66" stopIfTrue="1" operator="equal">
      <formula>"▼矛盾"</formula>
    </cfRule>
    <cfRule type="cellIs" dxfId="185" priority="64" stopIfTrue="1" operator="greaterThanOrEqual">
      <formula>"●適合"</formula>
    </cfRule>
  </conditionalFormatting>
  <conditionalFormatting sqref="AJ57">
    <cfRule type="cellIs" dxfId="184" priority="99" stopIfTrue="1" operator="equal">
      <formula>"◆未達"</formula>
    </cfRule>
    <cfRule type="cellIs" dxfId="183" priority="100" stopIfTrue="1" operator="equal">
      <formula>"▼矛盾"</formula>
    </cfRule>
    <cfRule type="cellIs" dxfId="182" priority="98" stopIfTrue="1" operator="greaterThanOrEqual">
      <formula>"●適合"</formula>
    </cfRule>
  </conditionalFormatting>
  <conditionalFormatting sqref="AJ104">
    <cfRule type="cellIs" dxfId="181" priority="248" stopIfTrue="1" operator="greaterThanOrEqual">
      <formula>"●適合"</formula>
    </cfRule>
    <cfRule type="cellIs" dxfId="180" priority="249" stopIfTrue="1" operator="equal">
      <formula>"◆過勾配"</formula>
    </cfRule>
    <cfRule type="cellIs" dxfId="179" priority="250" stopIfTrue="1" operator="equal">
      <formula>"▼矛盾"</formula>
    </cfRule>
  </conditionalFormatting>
  <conditionalFormatting sqref="AJ106 AJ203 AJ238 AJ292">
    <cfRule type="cellIs" dxfId="178" priority="234" stopIfTrue="1" operator="equal">
      <formula>"▼矛盾"</formula>
    </cfRule>
    <cfRule type="cellIs" dxfId="177" priority="233" stopIfTrue="1" operator="equal">
      <formula>"◆195未満"</formula>
    </cfRule>
  </conditionalFormatting>
  <conditionalFormatting sqref="AJ108 AJ148 AJ157 AJ167 AJ205 AJ226 AJ240 AJ250:AJ251 AJ294">
    <cfRule type="cellIs" dxfId="176" priority="235" stopIfTrue="1" operator="equal">
      <formula>"◆30超過"</formula>
    </cfRule>
    <cfRule type="cellIs" dxfId="175" priority="236" stopIfTrue="1" operator="equal">
      <formula>"▼矛盾"</formula>
    </cfRule>
  </conditionalFormatting>
  <conditionalFormatting sqref="AJ111">
    <cfRule type="cellIs" dxfId="174" priority="245" stopIfTrue="1" operator="greaterThanOrEqual">
      <formula>"●適合"</formula>
    </cfRule>
    <cfRule type="cellIs" dxfId="173" priority="246" stopIfTrue="1" operator="equal">
      <formula>"◆寸法"</formula>
    </cfRule>
    <cfRule type="cellIs" dxfId="172" priority="247" stopIfTrue="1" operator="equal">
      <formula>"▼矛盾"</formula>
    </cfRule>
  </conditionalFormatting>
  <conditionalFormatting sqref="AJ123">
    <cfRule type="cellIs" dxfId="171" priority="253" stopIfTrue="1" operator="greaterThan">
      <formula>45</formula>
    </cfRule>
    <cfRule type="cellIs" dxfId="170" priority="251" stopIfTrue="1" operator="lessThanOrEqual">
      <formula>45</formula>
    </cfRule>
    <cfRule type="cellIs" dxfId="169" priority="252" stopIfTrue="1" operator="equal">
      <formula>"■未答"</formula>
    </cfRule>
  </conditionalFormatting>
  <conditionalFormatting sqref="AJ125 AJ209 AJ213 AJ288 AJ299">
    <cfRule type="cellIs" dxfId="168" priority="238" stopIfTrue="1" operator="equal">
      <formula>"高すぎ"</formula>
    </cfRule>
    <cfRule type="cellIs" dxfId="167" priority="237" stopIfTrue="1" operator="equal">
      <formula>"◆低すぎ"</formula>
    </cfRule>
  </conditionalFormatting>
  <conditionalFormatting sqref="AJ308:AJ310">
    <cfRule type="cellIs" dxfId="166" priority="42" stopIfTrue="1" operator="equal">
      <formula>"▼矛盾"</formula>
    </cfRule>
    <cfRule type="cellIs" dxfId="165" priority="41" stopIfTrue="1" operator="equal">
      <formula>"◆未達"</formula>
    </cfRule>
    <cfRule type="cellIs" dxfId="164" priority="40" stopIfTrue="1" operator="greaterThanOrEqual">
      <formula>"●適合"</formula>
    </cfRule>
  </conditionalFormatting>
  <conditionalFormatting sqref="AJ315 AJ318">
    <cfRule type="cellIs" dxfId="163" priority="83" stopIfTrue="1" operator="equal">
      <formula>"◆未達"</formula>
    </cfRule>
    <cfRule type="cellIs" dxfId="162" priority="82" stopIfTrue="1" operator="greaterThanOrEqual">
      <formula>"●適合"</formula>
    </cfRule>
    <cfRule type="cellIs" dxfId="161" priority="84" stopIfTrue="1" operator="equal">
      <formula>"▼矛盾"</formula>
    </cfRule>
  </conditionalFormatting>
  <conditionalFormatting sqref="AJ340">
    <cfRule type="cellIs" dxfId="160" priority="3" stopIfTrue="1" operator="equal">
      <formula>"▼矛盾"</formula>
    </cfRule>
    <cfRule type="cellIs" dxfId="159" priority="2" stopIfTrue="1" operator="equal">
      <formula>"◆未達"</formula>
    </cfRule>
    <cfRule type="cellIs" dxfId="158" priority="1" stopIfTrue="1" operator="greaterThanOrEqual">
      <formula>"●適合"</formula>
    </cfRule>
  </conditionalFormatting>
  <conditionalFormatting sqref="AM12:AP12">
    <cfRule type="cellIs" dxfId="157" priority="223" stopIfTrue="1" operator="equal">
      <formula>"▼矛盾"</formula>
    </cfRule>
    <cfRule type="cellIs" dxfId="156" priority="222" stopIfTrue="1" operator="equal">
      <formula>"◆未達"</formula>
    </cfRule>
    <cfRule type="cellIs" dxfId="155" priority="221" stopIfTrue="1" operator="greaterThanOrEqual">
      <formula>"●適合"</formula>
    </cfRule>
  </conditionalFormatting>
  <conditionalFormatting sqref="AM15:AP15">
    <cfRule type="cellIs" dxfId="154" priority="216" stopIfTrue="1" operator="equal">
      <formula>"◆未達"</formula>
    </cfRule>
    <cfRule type="cellIs" dxfId="153" priority="217" stopIfTrue="1" operator="equal">
      <formula>"▼矛盾"</formula>
    </cfRule>
    <cfRule type="cellIs" dxfId="152" priority="215" stopIfTrue="1" operator="greaterThanOrEqual">
      <formula>"●適合"</formula>
    </cfRule>
  </conditionalFormatting>
  <conditionalFormatting sqref="AM18:AP18">
    <cfRule type="cellIs" dxfId="151" priority="210" stopIfTrue="1" operator="equal">
      <formula>"◆未達"</formula>
    </cfRule>
    <cfRule type="cellIs" dxfId="150" priority="209" stopIfTrue="1" operator="greaterThanOrEqual">
      <formula>"●適合"</formula>
    </cfRule>
    <cfRule type="cellIs" dxfId="149" priority="211" stopIfTrue="1" operator="equal">
      <formula>"▼矛盾"</formula>
    </cfRule>
  </conditionalFormatting>
  <conditionalFormatting sqref="AM20:AP20">
    <cfRule type="cellIs" dxfId="148" priority="203" stopIfTrue="1" operator="greaterThanOrEqual">
      <formula>"●適合"</formula>
    </cfRule>
    <cfRule type="cellIs" dxfId="147" priority="205" stopIfTrue="1" operator="equal">
      <formula>"▼矛盾"</formula>
    </cfRule>
    <cfRule type="cellIs" dxfId="146" priority="204" stopIfTrue="1" operator="equal">
      <formula>"◆未達"</formula>
    </cfRule>
  </conditionalFormatting>
  <conditionalFormatting sqref="AM23:AP23">
    <cfRule type="cellIs" dxfId="145" priority="195" stopIfTrue="1" operator="equal">
      <formula>"◆未達"</formula>
    </cfRule>
    <cfRule type="cellIs" dxfId="144" priority="194" stopIfTrue="1" operator="greaterThanOrEqual">
      <formula>"●適合"</formula>
    </cfRule>
    <cfRule type="cellIs" dxfId="143" priority="196" stopIfTrue="1" operator="equal">
      <formula>"▼矛盾"</formula>
    </cfRule>
  </conditionalFormatting>
  <conditionalFormatting sqref="AM25:AP25">
    <cfRule type="cellIs" dxfId="142" priority="193" stopIfTrue="1" operator="equal">
      <formula>"▼矛盾"</formula>
    </cfRule>
    <cfRule type="cellIs" dxfId="141" priority="192" stopIfTrue="1" operator="equal">
      <formula>"◆未達"</formula>
    </cfRule>
    <cfRule type="cellIs" dxfId="140" priority="191" stopIfTrue="1" operator="greaterThanOrEqual">
      <formula>"●適合"</formula>
    </cfRule>
  </conditionalFormatting>
  <conditionalFormatting sqref="AM27:AP27">
    <cfRule type="cellIs" dxfId="139" priority="183" stopIfTrue="1" operator="equal">
      <formula>"◆未達"</formula>
    </cfRule>
    <cfRule type="cellIs" dxfId="138" priority="184" stopIfTrue="1" operator="equal">
      <formula>"▼矛盾"</formula>
    </cfRule>
    <cfRule type="cellIs" dxfId="137" priority="182" stopIfTrue="1" operator="greaterThanOrEqual">
      <formula>"●適合"</formula>
    </cfRule>
  </conditionalFormatting>
  <conditionalFormatting sqref="AM29:AP29">
    <cfRule type="cellIs" dxfId="136" priority="181" stopIfTrue="1" operator="equal">
      <formula>"▼矛盾"</formula>
    </cfRule>
    <cfRule type="cellIs" dxfId="135" priority="180" stopIfTrue="1" operator="equal">
      <formula>"◆未達"</formula>
    </cfRule>
    <cfRule type="cellIs" dxfId="134" priority="179" stopIfTrue="1" operator="greaterThanOrEqual">
      <formula>"●適合"</formula>
    </cfRule>
  </conditionalFormatting>
  <conditionalFormatting sqref="AM32:AP32">
    <cfRule type="cellIs" dxfId="133" priority="175" stopIfTrue="1" operator="equal">
      <formula>"▼矛盾"</formula>
    </cfRule>
    <cfRule type="cellIs" dxfId="132" priority="174" stopIfTrue="1" operator="equal">
      <formula>"◆未達"</formula>
    </cfRule>
    <cfRule type="cellIs" dxfId="131" priority="173" stopIfTrue="1" operator="greaterThanOrEqual">
      <formula>"●適合"</formula>
    </cfRule>
  </conditionalFormatting>
  <conditionalFormatting sqref="AM34:AP34">
    <cfRule type="cellIs" dxfId="130" priority="167" stopIfTrue="1" operator="greaterThanOrEqual">
      <formula>"●適合"</formula>
    </cfRule>
    <cfRule type="cellIs" dxfId="129" priority="168" stopIfTrue="1" operator="equal">
      <formula>"◆未達"</formula>
    </cfRule>
    <cfRule type="cellIs" dxfId="128" priority="169" stopIfTrue="1" operator="equal">
      <formula>"▼矛盾"</formula>
    </cfRule>
  </conditionalFormatting>
  <conditionalFormatting sqref="AM36:AP36">
    <cfRule type="cellIs" dxfId="127" priority="162" stopIfTrue="1" operator="equal">
      <formula>"◆未達"</formula>
    </cfRule>
    <cfRule type="cellIs" dxfId="126" priority="163" stopIfTrue="1" operator="equal">
      <formula>"▼矛盾"</formula>
    </cfRule>
    <cfRule type="cellIs" dxfId="125" priority="161" stopIfTrue="1" operator="greaterThanOrEqual">
      <formula>"●適合"</formula>
    </cfRule>
  </conditionalFormatting>
  <conditionalFormatting sqref="AM39:AP39">
    <cfRule type="cellIs" dxfId="124" priority="157" stopIfTrue="1" operator="equal">
      <formula>"▼矛盾"</formula>
    </cfRule>
    <cfRule type="cellIs" dxfId="123" priority="155" stopIfTrue="1" operator="greaterThanOrEqual">
      <formula>"●適合"</formula>
    </cfRule>
    <cfRule type="cellIs" dxfId="122" priority="156" stopIfTrue="1" operator="equal">
      <formula>"◆未達"</formula>
    </cfRule>
  </conditionalFormatting>
  <conditionalFormatting sqref="AM41:AP41">
    <cfRule type="cellIs" dxfId="121" priority="151" stopIfTrue="1" operator="equal">
      <formula>"▼矛盾"</formula>
    </cfRule>
    <cfRule type="cellIs" dxfId="120" priority="150" stopIfTrue="1" operator="equal">
      <formula>"◆未達"</formula>
    </cfRule>
    <cfRule type="cellIs" dxfId="119" priority="149" stopIfTrue="1" operator="greaterThanOrEqual">
      <formula>"●適合"</formula>
    </cfRule>
  </conditionalFormatting>
  <conditionalFormatting sqref="AM44:AP44">
    <cfRule type="cellIs" dxfId="118" priority="145" stopIfTrue="1" operator="equal">
      <formula>"▼矛盾"</formula>
    </cfRule>
    <cfRule type="cellIs" dxfId="117" priority="144" stopIfTrue="1" operator="equal">
      <formula>"◆未達"</formula>
    </cfRule>
    <cfRule type="cellIs" dxfId="116" priority="143" stopIfTrue="1" operator="greaterThanOrEqual">
      <formula>"●適合"</formula>
    </cfRule>
  </conditionalFormatting>
  <conditionalFormatting sqref="AM46:AP46">
    <cfRule type="cellIs" dxfId="115" priority="138" stopIfTrue="1" operator="equal">
      <formula>"◆未達"</formula>
    </cfRule>
    <cfRule type="cellIs" dxfId="114" priority="137" stopIfTrue="1" operator="greaterThanOrEqual">
      <formula>"●適合"</formula>
    </cfRule>
    <cfRule type="cellIs" dxfId="113" priority="139" stopIfTrue="1" operator="equal">
      <formula>"▼矛盾"</formula>
    </cfRule>
  </conditionalFormatting>
  <conditionalFormatting sqref="AM48:AP48">
    <cfRule type="cellIs" dxfId="112" priority="131" stopIfTrue="1" operator="greaterThanOrEqual">
      <formula>"●適合"</formula>
    </cfRule>
    <cfRule type="cellIs" dxfId="111" priority="132" stopIfTrue="1" operator="equal">
      <formula>"◆未達"</formula>
    </cfRule>
    <cfRule type="cellIs" dxfId="110" priority="133" stopIfTrue="1" operator="equal">
      <formula>"▼矛盾"</formula>
    </cfRule>
  </conditionalFormatting>
  <conditionalFormatting sqref="AM50:AP50">
    <cfRule type="cellIs" dxfId="109" priority="125" stopIfTrue="1" operator="greaterThanOrEqual">
      <formula>"●適合"</formula>
    </cfRule>
    <cfRule type="cellIs" dxfId="108" priority="127" stopIfTrue="1" operator="equal">
      <formula>"▼矛盾"</formula>
    </cfRule>
    <cfRule type="cellIs" dxfId="107" priority="126" stopIfTrue="1" operator="equal">
      <formula>"◆未達"</formula>
    </cfRule>
  </conditionalFormatting>
  <conditionalFormatting sqref="AM327:AP327">
    <cfRule type="cellIs" dxfId="106" priority="75" stopIfTrue="1" operator="equal">
      <formula>"▼矛盾"</formula>
    </cfRule>
    <cfRule type="cellIs" dxfId="105" priority="74" stopIfTrue="1" operator="equal">
      <formula>"◆未達"</formula>
    </cfRule>
    <cfRule type="cellIs" dxfId="104" priority="73" stopIfTrue="1" operator="greaterThanOrEqual">
      <formula>"●適合"</formula>
    </cfRule>
  </conditionalFormatting>
  <conditionalFormatting sqref="AM329:AP329">
    <cfRule type="cellIs" dxfId="103" priority="70" stopIfTrue="1" operator="greaterThanOrEqual">
      <formula>"●適合"</formula>
    </cfRule>
    <cfRule type="cellIs" dxfId="102" priority="71" stopIfTrue="1" operator="equal">
      <formula>"◆未達"</formula>
    </cfRule>
    <cfRule type="cellIs" dxfId="101" priority="72" stopIfTrue="1" operator="equal">
      <formula>"▼矛盾"</formula>
    </cfRule>
  </conditionalFormatting>
  <conditionalFormatting sqref="AM331:AP331">
    <cfRule type="cellIs" dxfId="100" priority="68" stopIfTrue="1" operator="equal">
      <formula>"◆未達"</formula>
    </cfRule>
    <cfRule type="cellIs" dxfId="99" priority="67" stopIfTrue="1" operator="greaterThanOrEqual">
      <formula>"●適合"</formula>
    </cfRule>
    <cfRule type="cellIs" dxfId="98" priority="69" stopIfTrue="1" operator="equal">
      <formula>"▼矛盾"</formula>
    </cfRule>
  </conditionalFormatting>
  <conditionalFormatting sqref="AM340:AP340">
    <cfRule type="cellIs" dxfId="97" priority="48" stopIfTrue="1" operator="equal">
      <formula>"▼矛盾"</formula>
    </cfRule>
    <cfRule type="cellIs" dxfId="96" priority="47" stopIfTrue="1" operator="equal">
      <formula>"◆未達"</formula>
    </cfRule>
    <cfRule type="cellIs" dxfId="95" priority="46" stopIfTrue="1" operator="greaterThanOrEqual">
      <formula>"●適合"</formula>
    </cfRule>
  </conditionalFormatting>
  <conditionalFormatting sqref="AM5:AQ5 AH55:AJ55 AM56:AP56 AH61:AI61 AM62:AQ62 AJ62:AJ63 AH64:AI66 AM67:AQ67 AJ67:AJ70 AM71:AP71 AH73:AJ73 AJ74:AJ75 AH77:AI77 AJ78:AJ80 AH88:AI88 AJ89 AM89:AP89 AH95:AI95 AM96:AQ96 AJ96:AJ97 AH98:AI98 AM99:AP99 AJ99:AJ100 AH102:AI102 AM103:AR103 AJ107 AM112:AS112 AH117:AI117 AM118:AQ118 AH122:AI122 AM123:AR123 AJ124 AH126:AI126 AM127:AP127 AH128:AI128 AM129:AQ129 AH131:AI131 AM132:AR132 AH135:AI135 AM136:AR136 AH144:AI146 AJ149:AJ151 AH153:AI155 AJ158:AJ160 AH162:AI165 AJ168:AJ169 AH170:AI170 AJ171 AM171:AQ171 AH173:AI173 AM174:AQ174 AH176:AI176 AM177:AP177 AH178:AI178 AJ179 AM179:AP179 AH181:AI181 AJ182 AM182:AP182 AH184:AI184 AJ185 AM185:AP185 AH187:AI187 AM188:AQ188 AH190:AI190 AM191:AQ191 AH193:AI193 AM194:AQ194 AH196:AI196 AM197:AQ197 AJ197:AJ198 AH200:AI200 AM201:AQ201 AJ204 AH207:AI207 AJ208 AM208:AQ208 AH211:AI211 AJ212 AM212:AQ212 AH215:AI215 AM216:AP216 AH219:AI219 AM220:AP220 AH223:AI223 AM224:AQ224 AJ227:AJ231 AH233:AI233 AM234:AR234 AH237:AI237 AM238:AQ238 AJ239 AH241 AM241:AQ241 AH244:AI244 AM245:AQ245 AH247:AI247 AM248:AQ248 AJ252:AJ253 AJ255 AH257:AI258 AM259:AQ264 AH260:AI265 AM266:AQ266 AH268:AJ268 AM269:AQ269 AH271:AJ271 AM272:AQ272 AH274:AI274 AM275:AQ275 AH277:AI277 AM278:AQ278 AH280:AI280 AM281:AQ281 AJ281:AJ283 AH286:AI286 AJ287 AM287:AQ287 AH289:AI289 AJ289:AJ290 AM290:AQ290 AH291 AJ293 AM293:AQ293 AH296:AI296 AM297:AQ297 AJ298">
    <cfRule type="cellIs" dxfId="94" priority="231" stopIfTrue="1" operator="equal">
      <formula>"◆未達"</formula>
    </cfRule>
    <cfRule type="cellIs" dxfId="93" priority="232" stopIfTrue="1" operator="equal">
      <formula>"▼矛盾"</formula>
    </cfRule>
  </conditionalFormatting>
  <conditionalFormatting sqref="AM154:AQ154">
    <cfRule type="cellIs" dxfId="92" priority="113" stopIfTrue="1" operator="greaterThanOrEqual">
      <formula>"●適合"</formula>
    </cfRule>
    <cfRule type="cellIs" dxfId="91" priority="115" stopIfTrue="1" operator="equal">
      <formula>"▼矛盾"</formula>
    </cfRule>
    <cfRule type="cellIs" dxfId="90" priority="114" stopIfTrue="1" operator="equal">
      <formula>"◆未達"</formula>
    </cfRule>
  </conditionalFormatting>
  <conditionalFormatting sqref="AM163:AQ163">
    <cfRule type="cellIs" dxfId="89" priority="109" stopIfTrue="1" operator="equal">
      <formula>"▼矛盾"</formula>
    </cfRule>
    <cfRule type="cellIs" dxfId="88" priority="107" stopIfTrue="1" operator="greaterThanOrEqual">
      <formula>"●適合"</formula>
    </cfRule>
    <cfRule type="cellIs" dxfId="87" priority="108" stopIfTrue="1" operator="equal">
      <formula>"◆未達"</formula>
    </cfRule>
  </conditionalFormatting>
  <conditionalFormatting sqref="AM306:AQ306">
    <cfRule type="cellIs" dxfId="86" priority="39" stopIfTrue="1" operator="equal">
      <formula>"▼矛盾"</formula>
    </cfRule>
    <cfRule type="cellIs" dxfId="85" priority="38" stopIfTrue="1" operator="equal">
      <formula>"◆未達"</formula>
    </cfRule>
    <cfRule type="cellIs" dxfId="84" priority="37" stopIfTrue="1" operator="greaterThanOrEqual">
      <formula>"●適合"</formula>
    </cfRule>
  </conditionalFormatting>
  <conditionalFormatting sqref="AM308:AQ308">
    <cfRule type="cellIs" dxfId="83" priority="34" stopIfTrue="1" operator="greaterThanOrEqual">
      <formula>"●適合"</formula>
    </cfRule>
    <cfRule type="cellIs" dxfId="82" priority="36" stopIfTrue="1" operator="equal">
      <formula>"▼矛盾"</formula>
    </cfRule>
    <cfRule type="cellIs" dxfId="81" priority="35" stopIfTrue="1" operator="equal">
      <formula>"◆未達"</formula>
    </cfRule>
  </conditionalFormatting>
  <conditionalFormatting sqref="AM313:AQ313">
    <cfRule type="cellIs" dxfId="80" priority="79" stopIfTrue="1" operator="greaterThanOrEqual">
      <formula>"●適合"</formula>
    </cfRule>
    <cfRule type="cellIs" dxfId="79" priority="80" stopIfTrue="1" operator="equal">
      <formula>"◆未達"</formula>
    </cfRule>
    <cfRule type="cellIs" dxfId="78" priority="81" stopIfTrue="1" operator="equal">
      <formula>"▼矛盾"</formula>
    </cfRule>
  </conditionalFormatting>
  <conditionalFormatting sqref="AM315:AQ315">
    <cfRule type="cellIs" dxfId="77" priority="25" stopIfTrue="1" operator="greaterThanOrEqual">
      <formula>"●適合"</formula>
    </cfRule>
    <cfRule type="cellIs" dxfId="76" priority="26" stopIfTrue="1" operator="equal">
      <formula>"◆未達"</formula>
    </cfRule>
    <cfRule type="cellIs" dxfId="75" priority="27" stopIfTrue="1" operator="equal">
      <formula>"▼矛盾"</formula>
    </cfRule>
  </conditionalFormatting>
  <conditionalFormatting sqref="AM318:AQ318">
    <cfRule type="cellIs" dxfId="74" priority="22" stopIfTrue="1" operator="greaterThanOrEqual">
      <formula>"●適合"</formula>
    </cfRule>
    <cfRule type="cellIs" dxfId="73" priority="23" stopIfTrue="1" operator="equal">
      <formula>"◆未達"</formula>
    </cfRule>
    <cfRule type="cellIs" dxfId="72" priority="24" stopIfTrue="1" operator="equal">
      <formula>"▼矛盾"</formula>
    </cfRule>
  </conditionalFormatting>
  <conditionalFormatting sqref="AM321:AQ321">
    <cfRule type="cellIs" dxfId="71" priority="19" stopIfTrue="1" operator="greaterThanOrEqual">
      <formula>"●適合"</formula>
    </cfRule>
    <cfRule type="cellIs" dxfId="70" priority="20" stopIfTrue="1" operator="equal">
      <formula>"◆未達"</formula>
    </cfRule>
    <cfRule type="cellIs" dxfId="69" priority="21" stopIfTrue="1" operator="equal">
      <formula>"▼矛盾"</formula>
    </cfRule>
  </conditionalFormatting>
  <conditionalFormatting sqref="AM324:AQ324">
    <cfRule type="cellIs" dxfId="68" priority="56" stopIfTrue="1" operator="equal">
      <formula>"◆未達"</formula>
    </cfRule>
    <cfRule type="cellIs" dxfId="67" priority="57" stopIfTrue="1" operator="equal">
      <formula>"▼矛盾"</formula>
    </cfRule>
    <cfRule type="cellIs" dxfId="66" priority="55" stopIfTrue="1" operator="greaterThanOrEqual">
      <formula>"●適合"</formula>
    </cfRule>
  </conditionalFormatting>
  <conditionalFormatting sqref="AM338:AQ338">
    <cfRule type="cellIs" dxfId="65" priority="61" stopIfTrue="1" operator="greaterThanOrEqual">
      <formula>"●適合"</formula>
    </cfRule>
    <cfRule type="cellIs" dxfId="64" priority="63" stopIfTrue="1" operator="equal">
      <formula>"▼矛盾"</formula>
    </cfRule>
    <cfRule type="cellIs" dxfId="63" priority="62" stopIfTrue="1" operator="equal">
      <formula>"◆未達"</formula>
    </cfRule>
  </conditionalFormatting>
  <conditionalFormatting sqref="AM145:AR145">
    <cfRule type="cellIs" dxfId="62" priority="116" stopIfTrue="1" operator="greaterThanOrEqual">
      <formula>"●適合"</formula>
    </cfRule>
    <cfRule type="cellIs" dxfId="61" priority="117" stopIfTrue="1" operator="equal">
      <formula>"◆未達"</formula>
    </cfRule>
    <cfRule type="cellIs" dxfId="60" priority="118" stopIfTrue="1" operator="equal">
      <formula>"▼矛盾"</formula>
    </cfRule>
  </conditionalFormatting>
  <conditionalFormatting sqref="AM147:AR147">
    <cfRule type="cellIs" dxfId="59" priority="121" stopIfTrue="1" operator="equal">
      <formula>"▼矛盾"</formula>
    </cfRule>
    <cfRule type="cellIs" dxfId="58" priority="120" stopIfTrue="1" operator="equal">
      <formula>"◆未達"</formula>
    </cfRule>
    <cfRule type="cellIs" dxfId="57" priority="119" stopIfTrue="1" operator="greaterThanOrEqual">
      <formula>"●適合"</formula>
    </cfRule>
  </conditionalFormatting>
  <conditionalFormatting sqref="AM156:AR156">
    <cfRule type="cellIs" dxfId="56" priority="110" stopIfTrue="1" operator="greaterThanOrEqual">
      <formula>"●適合"</formula>
    </cfRule>
    <cfRule type="cellIs" dxfId="55" priority="112" stopIfTrue="1" operator="equal">
      <formula>"▼矛盾"</formula>
    </cfRule>
    <cfRule type="cellIs" dxfId="54" priority="111" stopIfTrue="1" operator="equal">
      <formula>"◆未達"</formula>
    </cfRule>
  </conditionalFormatting>
  <conditionalFormatting sqref="AM166:AR166">
    <cfRule type="cellIs" dxfId="53" priority="105" stopIfTrue="1" operator="equal">
      <formula>"◆未達"</formula>
    </cfRule>
    <cfRule type="cellIs" dxfId="52" priority="104" stopIfTrue="1" operator="greaterThanOrEqual">
      <formula>"●適合"</formula>
    </cfRule>
    <cfRule type="cellIs" dxfId="51" priority="106" stopIfTrue="1" operator="equal">
      <formula>"▼矛盾"</formula>
    </cfRule>
  </conditionalFormatting>
  <conditionalFormatting sqref="AM78:AS78">
    <cfRule type="cellIs" dxfId="50" priority="91" stopIfTrue="1" operator="equal">
      <formula>"▼矛盾"</formula>
    </cfRule>
    <cfRule type="cellIs" dxfId="49" priority="89" stopIfTrue="1" operator="greaterThanOrEqual">
      <formula>"●適合"</formula>
    </cfRule>
    <cfRule type="cellIs" dxfId="48" priority="90" stopIfTrue="1" operator="equal">
      <formula>"◆未達"</formula>
    </cfRule>
  </conditionalFormatting>
  <conditionalFormatting sqref="AM58:AT58">
    <cfRule type="cellIs" dxfId="47" priority="95" stopIfTrue="1" operator="greaterThanOrEqual">
      <formula>"●適合"</formula>
    </cfRule>
    <cfRule type="cellIs" dxfId="46" priority="97" stopIfTrue="1" operator="equal">
      <formula>"▼矛盾"</formula>
    </cfRule>
    <cfRule type="cellIs" dxfId="45" priority="96" stopIfTrue="1" operator="equal">
      <formula>"◆未達"</formula>
    </cfRule>
  </conditionalFormatting>
  <conditionalFormatting sqref="AM91:AT91">
    <cfRule type="cellIs" dxfId="44" priority="93" stopIfTrue="1" operator="equal">
      <formula>"◆未達"</formula>
    </cfRule>
    <cfRule type="cellIs" dxfId="43" priority="94" stopIfTrue="1" operator="equal">
      <formula>"▼矛盾"</formula>
    </cfRule>
    <cfRule type="cellIs" dxfId="42" priority="92" stopIfTrue="1" operator="greaterThanOrEqual">
      <formula>"●適合"</formula>
    </cfRule>
  </conditionalFormatting>
  <conditionalFormatting sqref="AQ55">
    <cfRule type="cellIs" dxfId="41" priority="242" stopIfTrue="1" operator="greaterThanOrEqual">
      <formula>"●適合"</formula>
    </cfRule>
    <cfRule type="cellIs" dxfId="40" priority="244" stopIfTrue="1" operator="lessThanOrEqual">
      <formula>"▼矛盾"</formula>
    </cfRule>
    <cfRule type="cellIs" dxfId="39" priority="243" stopIfTrue="1" operator="equal">
      <formula>"◆未達"</formula>
    </cfRule>
  </conditionalFormatting>
  <printOptions horizontalCentered="1"/>
  <pageMargins left="0.55118110236220474" right="0.15748031496062992" top="0.39370078740157483" bottom="0.43307086614173229" header="0.27559055118110237" footer="0.15748031496062992"/>
  <pageSetup paperSize="9" scale="69" fitToWidth="0" fitToHeight="0" orientation="portrait" r:id="rId1"/>
  <headerFooter alignWithMargins="0">
    <oddFooter>&amp;C&amp;P／&amp;N</oddFooter>
  </headerFooter>
  <rowBreaks count="6" manualBreakCount="6">
    <brk id="50" min="1" max="28" man="1"/>
    <brk id="94" min="1" max="28" man="1"/>
    <brk id="161" min="1" max="28" man="1"/>
    <brk id="222" min="1" max="28" man="1"/>
    <brk id="275" min="1" max="28" man="1"/>
    <brk id="331"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CA39C-E844-46EC-8006-1DC7289FDE27}">
  <sheetPr>
    <tabColor rgb="FF00B0F0"/>
    <pageSetUpPr fitToPage="1"/>
  </sheetPr>
  <dimension ref="B1:BK64"/>
  <sheetViews>
    <sheetView view="pageBreakPreview" topLeftCell="B1" zoomScale="160" zoomScaleNormal="100" zoomScaleSheetLayoutView="160" workbookViewId="0">
      <selection activeCell="E28" sqref="E28:I34"/>
    </sheetView>
  </sheetViews>
  <sheetFormatPr defaultColWidth="9" defaultRowHeight="12" x14ac:dyDescent="0.2"/>
  <cols>
    <col min="1" max="1" width="0" style="1" hidden="1" customWidth="1"/>
    <col min="2" max="2" width="0.6640625" style="1" customWidth="1"/>
    <col min="3" max="3" width="4.6640625" style="1" customWidth="1"/>
    <col min="4" max="4" width="7.21875" style="1" customWidth="1"/>
    <col min="5" max="5" width="2.6640625" style="1" customWidth="1"/>
    <col min="6" max="7" width="4.6640625" style="1" customWidth="1"/>
    <col min="8" max="8" width="2.6640625" style="1" customWidth="1"/>
    <col min="9" max="9" width="28.6640625" style="1" customWidth="1"/>
    <col min="10" max="18" width="3.33203125" style="1" customWidth="1"/>
    <col min="19" max="29" width="3.109375" style="1" customWidth="1"/>
    <col min="30" max="30" width="10.77734375" style="1" customWidth="1"/>
    <col min="31" max="31" width="2.33203125" style="1" customWidth="1"/>
    <col min="32" max="33" width="3" style="1" customWidth="1"/>
    <col min="34" max="34" width="7" style="1" customWidth="1"/>
    <col min="35" max="35" width="9.44140625" style="1" customWidth="1"/>
    <col min="36" max="36" width="1.77734375" style="1" customWidth="1"/>
    <col min="37" max="37" width="10.44140625" style="1" customWidth="1"/>
    <col min="38" max="44" width="5.88671875" style="1" customWidth="1"/>
    <col min="45" max="48" width="5.33203125" style="1" customWidth="1"/>
    <col min="49" max="16384" width="9" style="1"/>
  </cols>
  <sheetData>
    <row r="1" spans="3:44" x14ac:dyDescent="0.2">
      <c r="J1" s="1">
        <v>26</v>
      </c>
      <c r="S1" s="1">
        <v>29</v>
      </c>
      <c r="AD1" s="1">
        <v>10</v>
      </c>
    </row>
    <row r="2" spans="3:44" ht="19.5" customHeight="1" x14ac:dyDescent="0.2">
      <c r="C2" s="922"/>
      <c r="D2" s="922"/>
      <c r="E2" s="233"/>
      <c r="F2" s="233"/>
      <c r="I2" s="2"/>
      <c r="J2" s="3"/>
      <c r="K2" s="3"/>
      <c r="L2" s="3"/>
      <c r="M2" s="3"/>
      <c r="N2" s="3"/>
      <c r="O2" s="3"/>
      <c r="P2" s="3"/>
      <c r="Q2" s="3"/>
      <c r="R2" s="3"/>
    </row>
    <row r="3" spans="3:44" ht="35.25" customHeight="1" x14ac:dyDescent="0.2">
      <c r="C3" s="923" t="s">
        <v>466</v>
      </c>
      <c r="D3" s="924"/>
      <c r="E3" s="924"/>
      <c r="F3" s="924"/>
      <c r="G3" s="924"/>
      <c r="H3" s="924"/>
      <c r="I3" s="924"/>
      <c r="J3" s="924"/>
      <c r="K3" s="924"/>
      <c r="L3" s="924"/>
      <c r="M3" s="924"/>
      <c r="N3" s="924"/>
      <c r="O3" s="924"/>
      <c r="P3" s="924"/>
      <c r="Q3" s="924"/>
      <c r="R3" s="924"/>
      <c r="S3" s="924"/>
      <c r="T3" s="924"/>
      <c r="U3" s="924"/>
      <c r="V3" s="924"/>
      <c r="W3" s="924"/>
      <c r="X3" s="924"/>
      <c r="Y3" s="924"/>
      <c r="Z3" s="924"/>
      <c r="AA3" s="924"/>
      <c r="AB3" s="924"/>
      <c r="AC3" s="924"/>
      <c r="AD3" s="924"/>
    </row>
    <row r="4" spans="3:44" ht="9.75" customHeight="1" x14ac:dyDescent="0.2">
      <c r="C4" s="4"/>
      <c r="D4" s="4"/>
      <c r="E4" s="925"/>
      <c r="F4" s="926"/>
      <c r="G4" s="54"/>
      <c r="H4" s="54"/>
      <c r="I4" s="57"/>
    </row>
    <row r="5" spans="3:44" ht="28.5" customHeight="1" thickBot="1" x14ac:dyDescent="0.25">
      <c r="C5" s="5" t="s">
        <v>303</v>
      </c>
      <c r="D5" s="6"/>
      <c r="E5" s="7"/>
      <c r="F5" s="7"/>
      <c r="I5" s="8"/>
      <c r="AD5" s="9"/>
      <c r="AN5" s="10" t="s">
        <v>63</v>
      </c>
      <c r="AO5" s="10" t="s">
        <v>64</v>
      </c>
      <c r="AP5" s="10" t="s">
        <v>65</v>
      </c>
      <c r="AQ5" s="10" t="s">
        <v>66</v>
      </c>
      <c r="AR5" s="10" t="s">
        <v>67</v>
      </c>
    </row>
    <row r="6" spans="3:44" ht="20.100000000000001" customHeight="1" thickBot="1" x14ac:dyDescent="0.25">
      <c r="C6" s="56" t="s">
        <v>68</v>
      </c>
      <c r="D6" s="927" t="s">
        <v>69</v>
      </c>
      <c r="E6" s="928"/>
      <c r="F6" s="55" t="s">
        <v>302</v>
      </c>
      <c r="G6" s="927" t="s">
        <v>467</v>
      </c>
      <c r="H6" s="929"/>
      <c r="J6" s="54"/>
      <c r="K6" s="54"/>
      <c r="L6" s="54"/>
      <c r="M6" s="54"/>
      <c r="N6" s="54"/>
      <c r="O6" s="54"/>
      <c r="P6" s="54"/>
      <c r="Q6" s="54"/>
      <c r="R6" s="54"/>
    </row>
    <row r="7" spans="3:44" ht="39.450000000000003" customHeight="1" x14ac:dyDescent="0.2">
      <c r="C7" s="53"/>
      <c r="D7" s="921" t="s">
        <v>468</v>
      </c>
      <c r="E7" s="921"/>
      <c r="F7" s="921"/>
      <c r="G7" s="921"/>
      <c r="H7" s="921"/>
      <c r="I7" s="921"/>
      <c r="J7" s="921"/>
      <c r="K7" s="921"/>
      <c r="L7" s="921"/>
      <c r="M7" s="921"/>
      <c r="N7" s="921"/>
      <c r="O7" s="921"/>
      <c r="P7" s="921"/>
      <c r="Q7" s="921"/>
      <c r="R7" s="921"/>
      <c r="S7" s="921"/>
      <c r="T7" s="921"/>
      <c r="U7" s="921"/>
      <c r="V7" s="921"/>
      <c r="W7" s="921"/>
      <c r="X7" s="921"/>
      <c r="Y7" s="921"/>
      <c r="Z7" s="921"/>
      <c r="AA7" s="921"/>
      <c r="AB7" s="921"/>
      <c r="AC7" s="921"/>
      <c r="AD7" s="921"/>
    </row>
    <row r="8" spans="3:44" ht="24" customHeight="1" thickBot="1" x14ac:dyDescent="0.2">
      <c r="C8" s="12" t="s">
        <v>71</v>
      </c>
      <c r="D8" s="11"/>
      <c r="E8" s="11"/>
      <c r="J8" s="930" t="s">
        <v>72</v>
      </c>
      <c r="K8" s="930"/>
      <c r="L8" s="930"/>
      <c r="M8" s="930"/>
      <c r="N8" s="930"/>
      <c r="O8" s="930"/>
      <c r="P8" s="930"/>
      <c r="Q8" s="930"/>
      <c r="R8" s="930"/>
      <c r="S8" s="930" t="s">
        <v>306</v>
      </c>
      <c r="T8" s="930"/>
      <c r="U8" s="930"/>
      <c r="V8" s="930"/>
      <c r="W8" s="930"/>
      <c r="X8" s="930"/>
      <c r="Y8" s="930"/>
      <c r="Z8" s="930"/>
      <c r="AA8" s="930"/>
      <c r="AB8" s="930"/>
      <c r="AC8" s="930"/>
      <c r="AD8" s="13" t="s">
        <v>73</v>
      </c>
      <c r="AI8" s="411" t="s">
        <v>305</v>
      </c>
      <c r="AJ8" s="412"/>
      <c r="AK8" s="412"/>
    </row>
    <row r="9" spans="3:44" ht="32.1" customHeight="1" thickBot="1" x14ac:dyDescent="0.25">
      <c r="C9" s="931" t="s">
        <v>469</v>
      </c>
      <c r="D9" s="932"/>
      <c r="E9" s="933"/>
      <c r="F9" s="933"/>
      <c r="G9" s="933"/>
      <c r="H9" s="933"/>
      <c r="I9" s="933"/>
      <c r="J9" s="934" t="s">
        <v>75</v>
      </c>
      <c r="K9" s="935"/>
      <c r="L9" s="935"/>
      <c r="M9" s="935"/>
      <c r="N9" s="935"/>
      <c r="O9" s="935"/>
      <c r="P9" s="935"/>
      <c r="Q9" s="935"/>
      <c r="R9" s="936"/>
      <c r="S9" s="934" t="s">
        <v>76</v>
      </c>
      <c r="T9" s="935"/>
      <c r="U9" s="935"/>
      <c r="V9" s="935"/>
      <c r="W9" s="935"/>
      <c r="X9" s="935"/>
      <c r="Y9" s="935"/>
      <c r="Z9" s="935"/>
      <c r="AA9" s="935"/>
      <c r="AB9" s="935"/>
      <c r="AC9" s="936"/>
      <c r="AD9" s="234" t="s">
        <v>77</v>
      </c>
      <c r="AI9" s="4" t="s">
        <v>78</v>
      </c>
      <c r="AJ9" s="4"/>
      <c r="AK9" s="4" t="s">
        <v>79</v>
      </c>
    </row>
    <row r="10" spans="3:44" ht="22.5" customHeight="1" thickBot="1" x14ac:dyDescent="0.25">
      <c r="C10" s="304" t="s">
        <v>470</v>
      </c>
      <c r="D10" s="305"/>
      <c r="E10" s="306"/>
      <c r="F10" s="306"/>
      <c r="G10" s="306"/>
      <c r="H10" s="306"/>
      <c r="I10" s="306"/>
      <c r="J10" s="307"/>
      <c r="K10" s="307"/>
      <c r="L10" s="307"/>
      <c r="M10" s="307"/>
      <c r="N10" s="307"/>
      <c r="O10" s="307"/>
      <c r="P10" s="307"/>
      <c r="Q10" s="307"/>
      <c r="R10" s="307"/>
      <c r="S10" s="307"/>
      <c r="T10" s="307"/>
      <c r="U10" s="307"/>
      <c r="V10" s="307"/>
      <c r="W10" s="307"/>
      <c r="X10" s="307"/>
      <c r="Y10" s="307"/>
      <c r="Z10" s="307"/>
      <c r="AA10" s="307"/>
      <c r="AB10" s="307"/>
      <c r="AC10" s="307"/>
      <c r="AD10" s="308"/>
      <c r="AI10" s="4"/>
      <c r="AJ10" s="4"/>
      <c r="AK10" s="4"/>
    </row>
    <row r="11" spans="3:44" ht="33" customHeight="1" x14ac:dyDescent="0.2">
      <c r="C11" s="237" t="s">
        <v>471</v>
      </c>
      <c r="I11" s="238"/>
      <c r="J11" s="244"/>
      <c r="K11" s="239"/>
      <c r="L11" s="239"/>
      <c r="M11" s="239"/>
      <c r="N11" s="239"/>
      <c r="O11" s="239"/>
      <c r="P11" s="239"/>
      <c r="Q11" s="239"/>
      <c r="R11" s="239"/>
      <c r="S11" s="947" t="s">
        <v>472</v>
      </c>
      <c r="T11" s="948"/>
      <c r="U11" s="948"/>
      <c r="V11" s="948"/>
      <c r="W11" s="948"/>
      <c r="X11" s="948"/>
      <c r="Y11" s="948"/>
      <c r="Z11" s="948"/>
      <c r="AA11" s="948"/>
      <c r="AB11" s="948"/>
      <c r="AC11" s="949"/>
      <c r="AD11" s="248"/>
      <c r="AI11" s="4"/>
      <c r="AJ11" s="4"/>
      <c r="AK11" s="4"/>
    </row>
    <row r="12" spans="3:44" ht="14.25" customHeight="1" x14ac:dyDescent="0.2">
      <c r="C12" s="237"/>
      <c r="D12" s="947" t="s">
        <v>315</v>
      </c>
      <c r="E12" s="948"/>
      <c r="F12" s="948"/>
      <c r="G12" s="948"/>
      <c r="H12" s="948"/>
      <c r="I12" s="949"/>
      <c r="J12" s="953" t="s">
        <v>68</v>
      </c>
      <c r="K12" s="955" t="s">
        <v>234</v>
      </c>
      <c r="L12" s="955"/>
      <c r="M12" s="241"/>
      <c r="N12" s="242"/>
      <c r="O12" s="953" t="s">
        <v>68</v>
      </c>
      <c r="P12" s="957" t="s">
        <v>235</v>
      </c>
      <c r="Q12" s="957"/>
      <c r="R12" s="240"/>
      <c r="S12" s="959"/>
      <c r="T12" s="960"/>
      <c r="U12" s="960"/>
      <c r="V12" s="960"/>
      <c r="W12" s="960"/>
      <c r="X12" s="960"/>
      <c r="Y12" s="960"/>
      <c r="Z12" s="960"/>
      <c r="AA12" s="960"/>
      <c r="AB12" s="960"/>
      <c r="AC12" s="961"/>
      <c r="AD12" s="945"/>
      <c r="AF12" s="16" t="str">
        <f>J12</f>
        <v>□</v>
      </c>
      <c r="AI12" s="17" t="str">
        <f>IF(AF12&amp;AF13="■□","●適合",IF(AF12&amp;AF13="□■","◆未達",IF(AF12&amp;AF13="□□","■未答","▼矛盾")))</f>
        <v>■未答</v>
      </c>
      <c r="AJ12" s="4"/>
      <c r="AK12" s="4"/>
      <c r="AM12" s="15" t="s">
        <v>80</v>
      </c>
      <c r="AN12" s="16" t="s">
        <v>81</v>
      </c>
      <c r="AO12" s="16" t="s">
        <v>82</v>
      </c>
      <c r="AP12" s="16" t="s">
        <v>83</v>
      </c>
      <c r="AQ12" s="16" t="s">
        <v>84</v>
      </c>
    </row>
    <row r="13" spans="3:44" ht="14.25" customHeight="1" x14ac:dyDescent="0.2">
      <c r="C13" s="237"/>
      <c r="D13" s="950"/>
      <c r="E13" s="951"/>
      <c r="F13" s="951"/>
      <c r="G13" s="951"/>
      <c r="H13" s="951"/>
      <c r="I13" s="952"/>
      <c r="J13" s="954"/>
      <c r="K13" s="956"/>
      <c r="L13" s="956"/>
      <c r="M13" s="235"/>
      <c r="N13" s="236"/>
      <c r="O13" s="954"/>
      <c r="P13" s="958"/>
      <c r="Q13" s="958"/>
      <c r="R13" s="245"/>
      <c r="S13" s="959"/>
      <c r="T13" s="960"/>
      <c r="U13" s="960"/>
      <c r="V13" s="960"/>
      <c r="W13" s="960"/>
      <c r="X13" s="960"/>
      <c r="Y13" s="960"/>
      <c r="Z13" s="960"/>
      <c r="AA13" s="960"/>
      <c r="AB13" s="960"/>
      <c r="AC13" s="961"/>
      <c r="AD13" s="946"/>
      <c r="AF13" s="1" t="str">
        <f>O12</f>
        <v>□</v>
      </c>
      <c r="AI13" s="4"/>
      <c r="AJ13" s="4"/>
      <c r="AK13" s="4"/>
      <c r="AN13" s="17" t="s">
        <v>64</v>
      </c>
      <c r="AO13" s="17" t="s">
        <v>65</v>
      </c>
      <c r="AP13" s="17" t="s">
        <v>85</v>
      </c>
      <c r="AQ13" s="17" t="s">
        <v>66</v>
      </c>
    </row>
    <row r="14" spans="3:44" ht="14.25" customHeight="1" x14ac:dyDescent="0.2">
      <c r="C14" s="237"/>
      <c r="D14" s="947" t="s">
        <v>316</v>
      </c>
      <c r="E14" s="948"/>
      <c r="F14" s="948"/>
      <c r="G14" s="948"/>
      <c r="H14" s="948"/>
      <c r="I14" s="949"/>
      <c r="J14" s="953" t="s">
        <v>68</v>
      </c>
      <c r="K14" s="955" t="s">
        <v>234</v>
      </c>
      <c r="L14" s="955"/>
      <c r="M14" s="241"/>
      <c r="N14" s="242"/>
      <c r="O14" s="953" t="s">
        <v>68</v>
      </c>
      <c r="P14" s="957" t="s">
        <v>235</v>
      </c>
      <c r="Q14" s="957"/>
      <c r="R14" s="240"/>
      <c r="S14" s="959"/>
      <c r="T14" s="960"/>
      <c r="U14" s="960"/>
      <c r="V14" s="960"/>
      <c r="W14" s="960"/>
      <c r="X14" s="960"/>
      <c r="Y14" s="960"/>
      <c r="Z14" s="960"/>
      <c r="AA14" s="960"/>
      <c r="AB14" s="960"/>
      <c r="AC14" s="961"/>
      <c r="AD14" s="945"/>
      <c r="AF14" s="16" t="str">
        <f>J14</f>
        <v>□</v>
      </c>
      <c r="AI14" s="17" t="str">
        <f>IF(AF14&amp;AF15="■□","●適合",IF(AF14&amp;AF15="□■","◆未達",IF(AF14&amp;AF15="□□","■未答","▼矛盾")))</f>
        <v>■未答</v>
      </c>
      <c r="AJ14" s="4"/>
      <c r="AK14" s="4"/>
      <c r="AM14" s="15" t="s">
        <v>80</v>
      </c>
      <c r="AN14" s="16" t="s">
        <v>81</v>
      </c>
      <c r="AO14" s="16" t="s">
        <v>82</v>
      </c>
      <c r="AP14" s="16" t="s">
        <v>83</v>
      </c>
      <c r="AQ14" s="16" t="s">
        <v>84</v>
      </c>
    </row>
    <row r="15" spans="3:44" ht="14.25" customHeight="1" x14ac:dyDescent="0.2">
      <c r="C15" s="237"/>
      <c r="D15" s="950"/>
      <c r="E15" s="951"/>
      <c r="F15" s="951"/>
      <c r="G15" s="951"/>
      <c r="H15" s="951"/>
      <c r="I15" s="952"/>
      <c r="J15" s="954"/>
      <c r="K15" s="956"/>
      <c r="L15" s="956"/>
      <c r="M15" s="235"/>
      <c r="N15" s="236"/>
      <c r="O15" s="954"/>
      <c r="P15" s="958"/>
      <c r="Q15" s="958"/>
      <c r="R15" s="245"/>
      <c r="S15" s="959"/>
      <c r="T15" s="960"/>
      <c r="U15" s="960"/>
      <c r="V15" s="960"/>
      <c r="W15" s="960"/>
      <c r="X15" s="960"/>
      <c r="Y15" s="960"/>
      <c r="Z15" s="960"/>
      <c r="AA15" s="960"/>
      <c r="AB15" s="960"/>
      <c r="AC15" s="961"/>
      <c r="AD15" s="946"/>
      <c r="AF15" s="1" t="str">
        <f>O14</f>
        <v>□</v>
      </c>
      <c r="AI15" s="4"/>
      <c r="AJ15" s="4"/>
      <c r="AK15" s="4"/>
      <c r="AN15" s="17" t="s">
        <v>64</v>
      </c>
      <c r="AO15" s="17" t="s">
        <v>65</v>
      </c>
      <c r="AP15" s="17" t="s">
        <v>85</v>
      </c>
      <c r="AQ15" s="17" t="s">
        <v>66</v>
      </c>
    </row>
    <row r="16" spans="3:44" ht="14.25" customHeight="1" x14ac:dyDescent="0.2">
      <c r="C16" s="237"/>
      <c r="D16" s="947" t="s">
        <v>473</v>
      </c>
      <c r="E16" s="948"/>
      <c r="F16" s="948"/>
      <c r="G16" s="948"/>
      <c r="H16" s="948"/>
      <c r="I16" s="949"/>
      <c r="J16" s="953" t="s">
        <v>68</v>
      </c>
      <c r="K16" s="955" t="s">
        <v>234</v>
      </c>
      <c r="L16" s="955"/>
      <c r="M16" s="241"/>
      <c r="N16" s="242"/>
      <c r="O16" s="953" t="s">
        <v>68</v>
      </c>
      <c r="P16" s="957" t="s">
        <v>235</v>
      </c>
      <c r="Q16" s="957"/>
      <c r="R16" s="240"/>
      <c r="S16" s="959"/>
      <c r="T16" s="960"/>
      <c r="U16" s="960"/>
      <c r="V16" s="960"/>
      <c r="W16" s="960"/>
      <c r="X16" s="960"/>
      <c r="Y16" s="960"/>
      <c r="Z16" s="960"/>
      <c r="AA16" s="960"/>
      <c r="AB16" s="960"/>
      <c r="AC16" s="961"/>
      <c r="AD16" s="945"/>
      <c r="AF16" s="16" t="str">
        <f>J16</f>
        <v>□</v>
      </c>
      <c r="AI16" s="17" t="str">
        <f>IF(AF16&amp;AF17="■□","●適合",IF(AF16&amp;AF17="□■","◆未達",IF(AF16&amp;AF17="□□","■未答","▼矛盾")))</f>
        <v>■未答</v>
      </c>
      <c r="AJ16" s="4"/>
      <c r="AK16" s="4"/>
      <c r="AM16" s="15" t="s">
        <v>80</v>
      </c>
      <c r="AN16" s="16" t="s">
        <v>81</v>
      </c>
      <c r="AO16" s="16" t="s">
        <v>82</v>
      </c>
      <c r="AP16" s="16" t="s">
        <v>83</v>
      </c>
      <c r="AQ16" s="16" t="s">
        <v>84</v>
      </c>
    </row>
    <row r="17" spans="2:46" ht="14.25" customHeight="1" thickBot="1" x14ac:dyDescent="0.25">
      <c r="C17" s="309"/>
      <c r="D17" s="962"/>
      <c r="E17" s="963"/>
      <c r="F17" s="963"/>
      <c r="G17" s="963"/>
      <c r="H17" s="963"/>
      <c r="I17" s="964"/>
      <c r="J17" s="954"/>
      <c r="K17" s="972"/>
      <c r="L17" s="972"/>
      <c r="M17" s="251"/>
      <c r="N17" s="252"/>
      <c r="O17" s="973"/>
      <c r="P17" s="965"/>
      <c r="Q17" s="965"/>
      <c r="R17" s="254"/>
      <c r="S17" s="962"/>
      <c r="T17" s="963"/>
      <c r="U17" s="963"/>
      <c r="V17" s="963"/>
      <c r="W17" s="963"/>
      <c r="X17" s="963"/>
      <c r="Y17" s="963"/>
      <c r="Z17" s="963"/>
      <c r="AA17" s="963"/>
      <c r="AB17" s="963"/>
      <c r="AC17" s="964"/>
      <c r="AD17" s="966"/>
      <c r="AF17" s="1" t="str">
        <f>O16</f>
        <v>□</v>
      </c>
      <c r="AI17" s="4"/>
      <c r="AJ17" s="4"/>
      <c r="AK17" s="4"/>
      <c r="AN17" s="17" t="s">
        <v>64</v>
      </c>
      <c r="AO17" s="17" t="s">
        <v>65</v>
      </c>
      <c r="AP17" s="17" t="s">
        <v>85</v>
      </c>
      <c r="AQ17" s="17" t="s">
        <v>66</v>
      </c>
    </row>
    <row r="18" spans="2:46" ht="32.1" hidden="1" customHeight="1" thickBot="1" x14ac:dyDescent="0.25">
      <c r="C18" s="967" t="s">
        <v>74</v>
      </c>
      <c r="D18" s="968"/>
      <c r="E18" s="969"/>
      <c r="F18" s="969"/>
      <c r="G18" s="969"/>
      <c r="H18" s="969"/>
      <c r="I18" s="969"/>
      <c r="J18" s="970" t="s">
        <v>75</v>
      </c>
      <c r="K18" s="927"/>
      <c r="L18" s="927"/>
      <c r="M18" s="927"/>
      <c r="N18" s="927"/>
      <c r="O18" s="927"/>
      <c r="P18" s="927"/>
      <c r="Q18" s="927"/>
      <c r="R18" s="971"/>
      <c r="S18" s="970" t="s">
        <v>76</v>
      </c>
      <c r="T18" s="927"/>
      <c r="U18" s="927"/>
      <c r="V18" s="927"/>
      <c r="W18" s="927"/>
      <c r="X18" s="927"/>
      <c r="Y18" s="927"/>
      <c r="Z18" s="927"/>
      <c r="AA18" s="927"/>
      <c r="AB18" s="927"/>
      <c r="AC18" s="971"/>
      <c r="AD18" s="14" t="s">
        <v>77</v>
      </c>
      <c r="AI18" s="4" t="s">
        <v>78</v>
      </c>
      <c r="AJ18" s="4"/>
      <c r="AK18" s="4" t="s">
        <v>79</v>
      </c>
    </row>
    <row r="19" spans="2:46" ht="21" customHeight="1" thickBot="1" x14ac:dyDescent="0.25">
      <c r="C19" s="255" t="s">
        <v>474</v>
      </c>
      <c r="D19" s="256"/>
      <c r="E19" s="257"/>
      <c r="F19" s="257"/>
      <c r="G19" s="257"/>
      <c r="H19" s="257"/>
      <c r="I19" s="257"/>
      <c r="J19" s="258"/>
      <c r="K19" s="258"/>
      <c r="L19" s="258"/>
      <c r="M19" s="258"/>
      <c r="N19" s="258"/>
      <c r="O19" s="258"/>
      <c r="P19" s="258"/>
      <c r="Q19" s="258"/>
      <c r="R19" s="258"/>
      <c r="S19" s="258"/>
      <c r="T19" s="258"/>
      <c r="U19" s="258"/>
      <c r="V19" s="258"/>
      <c r="W19" s="258"/>
      <c r="X19" s="258"/>
      <c r="Y19" s="258"/>
      <c r="Z19" s="258"/>
      <c r="AA19" s="258"/>
      <c r="AB19" s="258"/>
      <c r="AC19" s="258"/>
      <c r="AD19" s="259"/>
    </row>
    <row r="20" spans="2:46" ht="21" customHeight="1" thickBot="1" x14ac:dyDescent="0.25">
      <c r="C20" s="260" t="s">
        <v>16</v>
      </c>
      <c r="D20" s="261"/>
      <c r="E20" s="262"/>
      <c r="F20" s="262"/>
      <c r="G20" s="262"/>
      <c r="H20" s="262"/>
      <c r="I20" s="262"/>
      <c r="J20" s="263"/>
      <c r="K20" s="263"/>
      <c r="L20" s="263"/>
      <c r="M20" s="263"/>
      <c r="N20" s="263"/>
      <c r="O20" s="263"/>
      <c r="P20" s="263"/>
      <c r="Q20" s="263"/>
      <c r="R20" s="263"/>
      <c r="S20" s="263"/>
      <c r="T20" s="263"/>
      <c r="U20" s="263"/>
      <c r="V20" s="263"/>
      <c r="W20" s="263"/>
      <c r="X20" s="263"/>
      <c r="Y20" s="263"/>
      <c r="Z20" s="263"/>
      <c r="AA20" s="263"/>
      <c r="AB20" s="263"/>
      <c r="AC20" s="263"/>
      <c r="AD20" s="264"/>
    </row>
    <row r="21" spans="2:46" ht="21" customHeight="1" x14ac:dyDescent="0.2">
      <c r="C21" s="937" t="s">
        <v>475</v>
      </c>
      <c r="D21" s="938"/>
      <c r="E21" s="938"/>
      <c r="F21" s="938"/>
      <c r="G21" s="938"/>
      <c r="H21" s="938"/>
      <c r="I21" s="939"/>
      <c r="J21" s="310" t="s">
        <v>68</v>
      </c>
      <c r="K21" s="265" t="s">
        <v>180</v>
      </c>
      <c r="L21" s="265"/>
      <c r="M21" s="265"/>
      <c r="N21" s="265"/>
      <c r="O21" s="265"/>
      <c r="P21" s="265"/>
      <c r="Q21" s="311"/>
      <c r="R21" s="266"/>
      <c r="S21" s="267"/>
      <c r="T21" s="268"/>
      <c r="U21" s="268"/>
      <c r="V21" s="268"/>
      <c r="W21" s="268"/>
      <c r="X21" s="268"/>
      <c r="Y21" s="268"/>
      <c r="Z21" s="268"/>
      <c r="AA21" s="268"/>
      <c r="AB21" s="268"/>
      <c r="AC21" s="268"/>
      <c r="AD21" s="943"/>
      <c r="AF21" s="16" t="str">
        <f>+J21</f>
        <v>□</v>
      </c>
      <c r="AI21" s="17" t="str">
        <f>IF(AF21&amp;AF22&amp;AF23="■□□","●適合",IF(AF21&amp;AF22&amp;AF23="□■□","◆未達",IF(AF21&amp;AF22&amp;AF23="□□■","◆未達",IF(AF21&amp;AF22&amp;AF23="□□□","■未答","▼矛盾"))))</f>
        <v>■未答</v>
      </c>
      <c r="AJ21" s="10"/>
      <c r="AM21" s="15" t="s">
        <v>97</v>
      </c>
      <c r="AN21" s="16" t="s">
        <v>98</v>
      </c>
      <c r="AO21" s="16" t="s">
        <v>99</v>
      </c>
      <c r="AP21" s="16" t="s">
        <v>100</v>
      </c>
      <c r="AQ21" s="16" t="s">
        <v>101</v>
      </c>
      <c r="AR21" s="16" t="s">
        <v>84</v>
      </c>
    </row>
    <row r="22" spans="2:46" ht="18.75" customHeight="1" x14ac:dyDescent="0.2">
      <c r="C22" s="940"/>
      <c r="D22" s="941"/>
      <c r="E22" s="941"/>
      <c r="F22" s="941"/>
      <c r="G22" s="941"/>
      <c r="H22" s="941"/>
      <c r="I22" s="942"/>
      <c r="J22" s="272" t="s">
        <v>68</v>
      </c>
      <c r="K22" s="15" t="s">
        <v>181</v>
      </c>
      <c r="L22" s="15"/>
      <c r="M22" s="15"/>
      <c r="N22" s="15"/>
      <c r="O22" s="15"/>
      <c r="P22" s="15"/>
      <c r="R22" s="269"/>
      <c r="S22" s="273"/>
      <c r="T22" s="18"/>
      <c r="U22" s="18"/>
      <c r="V22" s="18"/>
      <c r="W22" s="18"/>
      <c r="X22" s="18"/>
      <c r="Y22" s="18"/>
      <c r="Z22" s="18"/>
      <c r="AA22" s="18"/>
      <c r="AB22" s="18"/>
      <c r="AC22" s="18"/>
      <c r="AD22" s="944"/>
      <c r="AF22" s="1" t="str">
        <f>+J22</f>
        <v>□</v>
      </c>
      <c r="AM22" s="15"/>
      <c r="AN22" s="17" t="s">
        <v>64</v>
      </c>
      <c r="AO22" s="17" t="s">
        <v>65</v>
      </c>
      <c r="AP22" s="17" t="s">
        <v>65</v>
      </c>
      <c r="AQ22" s="17" t="s">
        <v>85</v>
      </c>
      <c r="AR22" s="17" t="s">
        <v>66</v>
      </c>
    </row>
    <row r="23" spans="2:46" ht="18" customHeight="1" x14ac:dyDescent="0.2">
      <c r="C23" s="940"/>
      <c r="D23" s="941"/>
      <c r="E23" s="941"/>
      <c r="F23" s="941"/>
      <c r="G23" s="941"/>
      <c r="H23" s="941"/>
      <c r="I23" s="942"/>
      <c r="J23" s="272" t="s">
        <v>68</v>
      </c>
      <c r="K23" s="15" t="s">
        <v>182</v>
      </c>
      <c r="L23" s="15"/>
      <c r="M23" s="15"/>
      <c r="N23" s="15"/>
      <c r="O23" s="15"/>
      <c r="P23" s="15"/>
      <c r="R23" s="269"/>
      <c r="S23" s="273"/>
      <c r="T23" s="18"/>
      <c r="U23" s="18"/>
      <c r="V23" s="18"/>
      <c r="W23" s="18"/>
      <c r="X23" s="18"/>
      <c r="Y23" s="18"/>
      <c r="Z23" s="18"/>
      <c r="AA23" s="18"/>
      <c r="AB23" s="18"/>
      <c r="AC23" s="18"/>
      <c r="AD23" s="944"/>
      <c r="AF23" s="1" t="str">
        <f>+J23</f>
        <v>□</v>
      </c>
    </row>
    <row r="24" spans="2:46" ht="18" customHeight="1" x14ac:dyDescent="0.2">
      <c r="C24" s="940"/>
      <c r="D24" s="941"/>
      <c r="E24" s="941"/>
      <c r="F24" s="941"/>
      <c r="G24" s="941"/>
      <c r="H24" s="941"/>
      <c r="I24" s="942"/>
      <c r="J24" s="43"/>
      <c r="K24" s="15"/>
      <c r="L24" s="15"/>
      <c r="M24" s="15"/>
      <c r="N24" s="15"/>
      <c r="O24" s="15"/>
      <c r="P24" s="15"/>
      <c r="R24" s="269"/>
      <c r="S24" s="273"/>
      <c r="T24" s="18"/>
      <c r="U24" s="18"/>
      <c r="V24" s="18"/>
      <c r="W24" s="18"/>
      <c r="X24" s="18"/>
      <c r="Y24" s="18"/>
      <c r="Z24" s="18"/>
      <c r="AA24" s="18"/>
      <c r="AB24" s="18"/>
      <c r="AC24" s="18"/>
      <c r="AD24" s="271"/>
    </row>
    <row r="25" spans="2:46" ht="25.8" customHeight="1" x14ac:dyDescent="0.2">
      <c r="C25" s="940"/>
      <c r="D25" s="941"/>
      <c r="E25" s="941"/>
      <c r="F25" s="941"/>
      <c r="G25" s="941"/>
      <c r="H25" s="941"/>
      <c r="I25" s="942"/>
      <c r="J25" s="43"/>
      <c r="K25" s="250"/>
      <c r="L25" s="250"/>
      <c r="M25" s="250"/>
      <c r="N25" s="250"/>
      <c r="O25" s="250"/>
      <c r="P25" s="250"/>
      <c r="Q25" s="61"/>
      <c r="R25" s="285"/>
      <c r="S25" s="286"/>
      <c r="T25" s="281"/>
      <c r="U25" s="281"/>
      <c r="V25" s="281"/>
      <c r="W25" s="281"/>
      <c r="X25" s="281"/>
      <c r="Y25" s="281"/>
      <c r="Z25" s="281"/>
      <c r="AA25" s="281"/>
      <c r="AB25" s="281"/>
      <c r="AC25" s="281"/>
      <c r="AD25" s="282"/>
    </row>
    <row r="26" spans="2:46" ht="16.5" customHeight="1" x14ac:dyDescent="0.2">
      <c r="C26" s="312"/>
      <c r="D26" s="291" t="s">
        <v>183</v>
      </c>
      <c r="E26" s="976" t="s">
        <v>184</v>
      </c>
      <c r="F26" s="977"/>
      <c r="G26" s="977"/>
      <c r="H26" s="977"/>
      <c r="I26" s="978"/>
      <c r="J26" s="84"/>
      <c r="K26" s="15"/>
      <c r="L26" s="15"/>
      <c r="M26" s="15"/>
      <c r="N26" s="15"/>
      <c r="O26" s="15"/>
      <c r="P26" s="15"/>
      <c r="R26" s="269"/>
      <c r="S26" s="273"/>
      <c r="T26" s="18"/>
      <c r="U26" s="18"/>
      <c r="V26" s="18"/>
      <c r="W26" s="18"/>
      <c r="X26" s="18"/>
      <c r="Y26" s="18"/>
      <c r="Z26" s="18"/>
      <c r="AA26" s="18"/>
      <c r="AB26" s="18"/>
      <c r="AC26" s="18"/>
      <c r="AD26" s="271"/>
    </row>
    <row r="27" spans="2:46" ht="16.05" customHeight="1" x14ac:dyDescent="0.2">
      <c r="B27" s="302"/>
      <c r="C27" s="232"/>
      <c r="D27" s="292" t="s">
        <v>185</v>
      </c>
      <c r="E27" s="979" t="s">
        <v>307</v>
      </c>
      <c r="F27" s="979"/>
      <c r="G27" s="979"/>
      <c r="H27" s="979"/>
      <c r="I27" s="980"/>
      <c r="J27" s="297"/>
      <c r="K27" s="250"/>
      <c r="L27" s="250"/>
      <c r="M27" s="250"/>
      <c r="N27" s="250"/>
      <c r="O27" s="250"/>
      <c r="P27" s="250"/>
      <c r="Q27" s="250"/>
      <c r="R27" s="285"/>
      <c r="S27" s="273"/>
      <c r="T27" s="18"/>
      <c r="U27" s="18"/>
      <c r="V27" s="18"/>
      <c r="W27" s="18"/>
      <c r="X27" s="18"/>
      <c r="Y27" s="18"/>
      <c r="Z27" s="18"/>
      <c r="AA27" s="18"/>
      <c r="AB27" s="18"/>
      <c r="AC27" s="18"/>
      <c r="AD27" s="271"/>
    </row>
    <row r="28" spans="2:46" ht="17.100000000000001" customHeight="1" x14ac:dyDescent="0.2">
      <c r="B28" s="302"/>
      <c r="C28" s="232"/>
      <c r="D28" s="981" t="s">
        <v>34</v>
      </c>
      <c r="E28" s="984" t="s">
        <v>476</v>
      </c>
      <c r="F28" s="984"/>
      <c r="G28" s="984"/>
      <c r="H28" s="984"/>
      <c r="I28" s="985"/>
      <c r="J28" s="276" t="s">
        <v>68</v>
      </c>
      <c r="K28" s="15" t="s">
        <v>477</v>
      </c>
      <c r="L28" s="15"/>
      <c r="M28" s="15"/>
      <c r="N28" s="246"/>
      <c r="O28" s="246"/>
      <c r="P28" s="15"/>
      <c r="Q28" s="15"/>
      <c r="R28" s="269"/>
      <c r="S28" s="273"/>
      <c r="T28" s="18"/>
      <c r="U28" s="18"/>
      <c r="V28" s="18"/>
      <c r="W28" s="18"/>
      <c r="X28" s="18"/>
      <c r="Y28" s="294"/>
      <c r="Z28" s="294"/>
      <c r="AA28" s="50"/>
      <c r="AB28" s="50"/>
      <c r="AC28" s="295" t="s">
        <v>96</v>
      </c>
      <c r="AD28" s="271"/>
      <c r="AF28" s="16" t="str">
        <f>+J28</f>
        <v>□</v>
      </c>
      <c r="AI28" s="17"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0"/>
      <c r="AM28" s="15" t="s">
        <v>478</v>
      </c>
      <c r="AN28" s="19" t="s">
        <v>165</v>
      </c>
      <c r="AO28" s="19" t="s">
        <v>166</v>
      </c>
      <c r="AP28" s="19" t="s">
        <v>167</v>
      </c>
      <c r="AQ28" s="19" t="s">
        <v>168</v>
      </c>
      <c r="AR28" s="19" t="s">
        <v>357</v>
      </c>
      <c r="AS28" s="19" t="s">
        <v>169</v>
      </c>
      <c r="AT28" s="19" t="s">
        <v>84</v>
      </c>
    </row>
    <row r="29" spans="2:46" ht="17.100000000000001" customHeight="1" x14ac:dyDescent="0.2">
      <c r="B29" s="302"/>
      <c r="C29" s="232"/>
      <c r="D29" s="982"/>
      <c r="E29" s="984"/>
      <c r="F29" s="984"/>
      <c r="G29" s="984"/>
      <c r="H29" s="984"/>
      <c r="I29" s="985"/>
      <c r="J29" s="276" t="s">
        <v>68</v>
      </c>
      <c r="K29" s="15" t="s">
        <v>432</v>
      </c>
      <c r="L29" s="15"/>
      <c r="M29" s="15"/>
      <c r="N29" s="15"/>
      <c r="O29" s="15"/>
      <c r="P29" s="15"/>
      <c r="Q29" s="15"/>
      <c r="R29" s="269"/>
      <c r="S29" s="987" t="s">
        <v>145</v>
      </c>
      <c r="T29" s="988"/>
      <c r="U29" s="988"/>
      <c r="V29" s="988"/>
      <c r="W29" s="988"/>
      <c r="X29" s="988"/>
      <c r="Y29" s="991" t="s">
        <v>187</v>
      </c>
      <c r="Z29" s="991"/>
      <c r="AA29" s="986"/>
      <c r="AB29" s="986"/>
      <c r="AC29" s="284"/>
      <c r="AD29" s="271"/>
      <c r="AF29" s="1" t="str">
        <f>+J29</f>
        <v>□</v>
      </c>
      <c r="AG29" s="1" t="str">
        <f>+W30</f>
        <v>□</v>
      </c>
      <c r="AI29" s="23" t="s">
        <v>188</v>
      </c>
      <c r="AK29" s="45" t="str">
        <f>IF(AA29=0,"■未答",DEGREES(ATAN(1/AA29)))</f>
        <v>■未答</v>
      </c>
      <c r="AM29" s="15"/>
      <c r="AN29" s="17" t="s">
        <v>63</v>
      </c>
      <c r="AO29" s="17" t="s">
        <v>147</v>
      </c>
      <c r="AP29" s="17" t="s">
        <v>147</v>
      </c>
      <c r="AQ29" s="17" t="s">
        <v>64</v>
      </c>
      <c r="AR29" s="17" t="s">
        <v>65</v>
      </c>
      <c r="AS29" s="17" t="s">
        <v>85</v>
      </c>
      <c r="AT29" s="17" t="s">
        <v>66</v>
      </c>
    </row>
    <row r="30" spans="2:46" ht="17.100000000000001" customHeight="1" x14ac:dyDescent="0.2">
      <c r="B30" s="302"/>
      <c r="C30" s="232"/>
      <c r="D30" s="982"/>
      <c r="E30" s="984"/>
      <c r="F30" s="984"/>
      <c r="G30" s="984"/>
      <c r="H30" s="984"/>
      <c r="I30" s="985"/>
      <c r="J30" s="276" t="s">
        <v>68</v>
      </c>
      <c r="K30" s="15" t="s">
        <v>479</v>
      </c>
      <c r="L30" s="15"/>
      <c r="M30" s="15"/>
      <c r="N30" s="15"/>
      <c r="O30" s="15"/>
      <c r="P30" s="15"/>
      <c r="Q30" s="15"/>
      <c r="R30" s="269"/>
      <c r="S30" s="987" t="s">
        <v>189</v>
      </c>
      <c r="T30" s="988"/>
      <c r="U30" s="988"/>
      <c r="V30" s="988"/>
      <c r="W30" s="43" t="s">
        <v>389</v>
      </c>
      <c r="X30" s="989" t="s">
        <v>190</v>
      </c>
      <c r="Y30" s="989"/>
      <c r="Z30" s="43" t="s">
        <v>68</v>
      </c>
      <c r="AA30" s="990" t="s">
        <v>191</v>
      </c>
      <c r="AB30" s="988"/>
      <c r="AC30" s="289"/>
      <c r="AD30" s="271"/>
      <c r="AF30" s="1" t="str">
        <f>+J30</f>
        <v>□</v>
      </c>
      <c r="AG30" s="1" t="str">
        <f>+Z30</f>
        <v>□</v>
      </c>
      <c r="AI30" s="23"/>
      <c r="AK30" s="52"/>
    </row>
    <row r="31" spans="2:46" ht="17.100000000000001" customHeight="1" x14ac:dyDescent="0.2">
      <c r="B31" s="302"/>
      <c r="C31" s="232"/>
      <c r="D31" s="982"/>
      <c r="E31" s="984"/>
      <c r="F31" s="984"/>
      <c r="G31" s="984"/>
      <c r="H31" s="984"/>
      <c r="I31" s="985"/>
      <c r="J31" s="276"/>
      <c r="K31" s="15" t="s">
        <v>480</v>
      </c>
      <c r="L31" s="15"/>
      <c r="M31" s="15"/>
      <c r="N31" s="15"/>
      <c r="O31" s="15"/>
      <c r="P31" s="15"/>
      <c r="Q31" s="15"/>
      <c r="R31" s="269"/>
      <c r="S31" s="277"/>
      <c r="T31" s="278"/>
      <c r="U31" s="278"/>
      <c r="V31" s="278"/>
      <c r="W31" s="278"/>
      <c r="X31" s="278"/>
      <c r="Y31" s="294"/>
      <c r="Z31" s="294"/>
      <c r="AA31" s="50"/>
      <c r="AB31" s="50"/>
      <c r="AC31" s="284"/>
      <c r="AD31" s="271"/>
      <c r="AI31" s="23"/>
      <c r="AK31" s="313"/>
      <c r="AM31" s="15"/>
      <c r="AN31" s="10"/>
      <c r="AO31" s="10"/>
      <c r="AP31" s="10"/>
      <c r="AQ31" s="10"/>
      <c r="AR31" s="10"/>
      <c r="AS31" s="10"/>
    </row>
    <row r="32" spans="2:46" ht="17.100000000000001" customHeight="1" x14ac:dyDescent="0.2">
      <c r="B32" s="302"/>
      <c r="C32" s="232"/>
      <c r="D32" s="982"/>
      <c r="E32" s="984"/>
      <c r="F32" s="984"/>
      <c r="G32" s="984"/>
      <c r="H32" s="984"/>
      <c r="I32" s="985"/>
      <c r="J32" s="276"/>
      <c r="K32" s="15" t="s">
        <v>481</v>
      </c>
      <c r="L32" s="15"/>
      <c r="M32" s="15"/>
      <c r="N32" s="15"/>
      <c r="O32" s="15"/>
      <c r="P32" s="15"/>
      <c r="Q32" s="15"/>
      <c r="R32" s="269"/>
      <c r="S32" s="278"/>
      <c r="T32" s="278"/>
      <c r="U32" s="278"/>
      <c r="V32" s="278"/>
      <c r="W32" s="278"/>
      <c r="X32" s="278"/>
      <c r="Y32" s="294"/>
      <c r="Z32" s="294"/>
      <c r="AA32" s="50"/>
      <c r="AB32" s="50"/>
      <c r="AC32" s="284"/>
      <c r="AD32" s="270"/>
      <c r="AI32" s="23"/>
      <c r="AK32" s="313"/>
      <c r="AM32" s="15"/>
      <c r="AN32" s="10"/>
      <c r="AO32" s="10"/>
      <c r="AP32" s="10"/>
      <c r="AQ32" s="10"/>
      <c r="AR32" s="10"/>
      <c r="AS32" s="10"/>
    </row>
    <row r="33" spans="2:44" ht="16.95" customHeight="1" x14ac:dyDescent="0.2">
      <c r="B33" s="302"/>
      <c r="C33" s="232"/>
      <c r="D33" s="982"/>
      <c r="E33" s="984"/>
      <c r="F33" s="984"/>
      <c r="G33" s="984"/>
      <c r="H33" s="984"/>
      <c r="I33" s="985"/>
      <c r="J33" s="276" t="s">
        <v>68</v>
      </c>
      <c r="K33" s="974" t="s">
        <v>149</v>
      </c>
      <c r="L33" s="974"/>
      <c r="M33" s="974"/>
      <c r="N33" s="974"/>
      <c r="O33" s="974"/>
      <c r="P33" s="974"/>
      <c r="Q33" s="974"/>
      <c r="R33" s="975"/>
      <c r="AC33" s="238"/>
      <c r="AF33" s="1" t="str">
        <f t="shared" ref="AF33:AF40" si="0">+J33</f>
        <v>□</v>
      </c>
      <c r="AI33" s="23"/>
      <c r="AK33" s="10"/>
    </row>
    <row r="34" spans="2:44" ht="51.45" customHeight="1" x14ac:dyDescent="0.2">
      <c r="B34" s="302"/>
      <c r="C34" s="232"/>
      <c r="D34" s="983"/>
      <c r="E34" s="984"/>
      <c r="F34" s="984"/>
      <c r="G34" s="984"/>
      <c r="H34" s="984"/>
      <c r="I34" s="985"/>
      <c r="J34" s="276" t="s">
        <v>68</v>
      </c>
      <c r="K34" s="974" t="s">
        <v>153</v>
      </c>
      <c r="L34" s="974"/>
      <c r="M34" s="974"/>
      <c r="N34" s="974"/>
      <c r="O34" s="974"/>
      <c r="P34" s="974"/>
      <c r="Q34" s="974"/>
      <c r="R34" s="975"/>
      <c r="S34" s="279"/>
      <c r="T34" s="280"/>
      <c r="U34" s="280"/>
      <c r="V34" s="280"/>
      <c r="W34" s="280"/>
      <c r="X34" s="280"/>
      <c r="Y34" s="301"/>
      <c r="Z34" s="301"/>
      <c r="AA34" s="301"/>
      <c r="AB34" s="281"/>
      <c r="AC34" s="288"/>
      <c r="AD34" s="282"/>
      <c r="AF34" s="1" t="str">
        <f t="shared" si="0"/>
        <v>□</v>
      </c>
    </row>
    <row r="35" spans="2:44" ht="17.25" customHeight="1" x14ac:dyDescent="0.2">
      <c r="B35" s="302"/>
      <c r="C35" s="232"/>
      <c r="D35" s="992" t="s">
        <v>36</v>
      </c>
      <c r="E35" s="995" t="s">
        <v>37</v>
      </c>
      <c r="F35" s="996"/>
      <c r="G35" s="996"/>
      <c r="H35" s="996"/>
      <c r="I35" s="997"/>
      <c r="J35" s="296" t="s">
        <v>68</v>
      </c>
      <c r="K35" s="955" t="s">
        <v>482</v>
      </c>
      <c r="L35" s="955"/>
      <c r="M35" s="955"/>
      <c r="N35" s="955"/>
      <c r="O35" s="955"/>
      <c r="P35" s="955"/>
      <c r="Q35" s="955"/>
      <c r="R35" s="1002"/>
      <c r="S35" s="283"/>
      <c r="T35" s="283"/>
      <c r="U35" s="283"/>
      <c r="V35" s="283"/>
      <c r="W35" s="283"/>
      <c r="X35" s="283"/>
      <c r="Y35" s="283"/>
      <c r="Z35" s="283"/>
      <c r="AA35" s="283"/>
      <c r="AB35" s="283"/>
      <c r="AC35" s="283"/>
      <c r="AD35" s="275"/>
      <c r="AF35" s="16" t="str">
        <f t="shared" si="0"/>
        <v>□</v>
      </c>
      <c r="AI35" s="17" t="str">
        <f>IF(AF35&amp;AF36&amp;AF37="■□□","●適合",IF(AF35&amp;AF36&amp;AF37="□■□","◆未達",IF(AF35&amp;AF36&amp;AF37="□□■","◆未達",IF(AF35&amp;AF36&amp;AF37="□□□","■未答","▼矛盾"))))</f>
        <v>■未答</v>
      </c>
      <c r="AM35" s="15" t="s">
        <v>97</v>
      </c>
      <c r="AN35" s="16" t="s">
        <v>98</v>
      </c>
      <c r="AO35" s="16" t="s">
        <v>99</v>
      </c>
      <c r="AP35" s="16" t="s">
        <v>100</v>
      </c>
      <c r="AQ35" s="16" t="s">
        <v>101</v>
      </c>
      <c r="AR35" s="16" t="s">
        <v>84</v>
      </c>
    </row>
    <row r="36" spans="2:44" ht="17.25" customHeight="1" x14ac:dyDescent="0.2">
      <c r="B36" s="302"/>
      <c r="C36" s="232"/>
      <c r="D36" s="993"/>
      <c r="E36" s="998"/>
      <c r="F36" s="941"/>
      <c r="G36" s="941"/>
      <c r="H36" s="941"/>
      <c r="I36" s="942"/>
      <c r="J36" s="276" t="s">
        <v>68</v>
      </c>
      <c r="K36" s="974" t="s">
        <v>194</v>
      </c>
      <c r="L36" s="974"/>
      <c r="M36" s="974"/>
      <c r="N36" s="974"/>
      <c r="O36" s="974"/>
      <c r="P36" s="974"/>
      <c r="Q36" s="974"/>
      <c r="R36" s="975"/>
      <c r="S36" s="18"/>
      <c r="T36" s="18"/>
      <c r="U36" s="18"/>
      <c r="V36" s="18"/>
      <c r="W36" s="18"/>
      <c r="X36" s="18"/>
      <c r="Y36" s="18"/>
      <c r="Z36" s="18"/>
      <c r="AA36" s="18"/>
      <c r="AB36" s="18"/>
      <c r="AC36" s="18"/>
      <c r="AD36" s="944"/>
      <c r="AF36" s="63" t="str">
        <f t="shared" si="0"/>
        <v>□</v>
      </c>
      <c r="AI36" s="52"/>
      <c r="AJ36" s="10"/>
      <c r="AM36" s="15"/>
      <c r="AN36" s="17" t="s">
        <v>63</v>
      </c>
      <c r="AO36" s="17" t="s">
        <v>64</v>
      </c>
      <c r="AP36" s="17" t="s">
        <v>65</v>
      </c>
      <c r="AQ36" s="17" t="s">
        <v>85</v>
      </c>
      <c r="AR36" s="17" t="s">
        <v>66</v>
      </c>
    </row>
    <row r="37" spans="2:44" ht="17.25" customHeight="1" x14ac:dyDescent="0.2">
      <c r="B37" s="302"/>
      <c r="C37" s="232"/>
      <c r="D37" s="994"/>
      <c r="E37" s="999"/>
      <c r="F37" s="1000"/>
      <c r="G37" s="1000"/>
      <c r="H37" s="1000"/>
      <c r="I37" s="1001"/>
      <c r="J37" s="247" t="s">
        <v>68</v>
      </c>
      <c r="K37" s="956" t="s">
        <v>195</v>
      </c>
      <c r="L37" s="956"/>
      <c r="M37" s="956"/>
      <c r="N37" s="956"/>
      <c r="O37" s="956"/>
      <c r="P37" s="956"/>
      <c r="Q37" s="956"/>
      <c r="R37" s="1004"/>
      <c r="S37" s="281"/>
      <c r="T37" s="281"/>
      <c r="U37" s="281"/>
      <c r="V37" s="281"/>
      <c r="W37" s="281"/>
      <c r="X37" s="281"/>
      <c r="Y37" s="281"/>
      <c r="Z37" s="281"/>
      <c r="AA37" s="281"/>
      <c r="AB37" s="281"/>
      <c r="AC37" s="281"/>
      <c r="AD37" s="1003"/>
      <c r="AF37" s="1" t="str">
        <f t="shared" si="0"/>
        <v>□</v>
      </c>
    </row>
    <row r="38" spans="2:44" ht="17.25" customHeight="1" x14ac:dyDescent="0.2">
      <c r="B38" s="302"/>
      <c r="C38" s="232"/>
      <c r="D38" s="981" t="s">
        <v>38</v>
      </c>
      <c r="E38" s="984" t="s">
        <v>304</v>
      </c>
      <c r="F38" s="984"/>
      <c r="G38" s="984"/>
      <c r="H38" s="984"/>
      <c r="I38" s="985"/>
      <c r="J38" s="243" t="s">
        <v>68</v>
      </c>
      <c r="K38" s="955" t="s">
        <v>483</v>
      </c>
      <c r="L38" s="955"/>
      <c r="M38" s="955"/>
      <c r="N38" s="955"/>
      <c r="O38" s="955"/>
      <c r="P38" s="955"/>
      <c r="Q38" s="955"/>
      <c r="R38" s="1002"/>
      <c r="S38" s="283"/>
      <c r="T38" s="283"/>
      <c r="U38" s="283"/>
      <c r="V38" s="283"/>
      <c r="W38" s="283"/>
      <c r="X38" s="283"/>
      <c r="Y38" s="283"/>
      <c r="Z38" s="283"/>
      <c r="AA38" s="283"/>
      <c r="AB38" s="283"/>
      <c r="AC38" s="283"/>
      <c r="AD38" s="1007"/>
      <c r="AF38" s="16" t="str">
        <f t="shared" si="0"/>
        <v>□</v>
      </c>
      <c r="AI38" s="17" t="str">
        <f>IF(AF38&amp;AF39&amp;AF40="■□□","◎無し",IF(AF38&amp;AF39&amp;AF40="□■□","●適合",IF(AF38&amp;AF39&amp;AF40="□□■","◆未達",IF(AF38&amp;AF39&amp;AF40="□□□","■未答","▼矛盾"))))</f>
        <v>■未答</v>
      </c>
      <c r="AJ38" s="10"/>
      <c r="AM38" s="15" t="s">
        <v>97</v>
      </c>
      <c r="AN38" s="16" t="s">
        <v>98</v>
      </c>
      <c r="AO38" s="16" t="s">
        <v>99</v>
      </c>
      <c r="AP38" s="16" t="s">
        <v>100</v>
      </c>
      <c r="AQ38" s="16" t="s">
        <v>101</v>
      </c>
      <c r="AR38" s="16" t="s">
        <v>84</v>
      </c>
    </row>
    <row r="39" spans="2:44" ht="17.25" customHeight="1" x14ac:dyDescent="0.2">
      <c r="B39" s="302"/>
      <c r="C39" s="232"/>
      <c r="D39" s="982"/>
      <c r="E39" s="984"/>
      <c r="F39" s="984"/>
      <c r="G39" s="984"/>
      <c r="H39" s="984"/>
      <c r="I39" s="985"/>
      <c r="J39" s="276" t="s">
        <v>68</v>
      </c>
      <c r="K39" s="974" t="s">
        <v>194</v>
      </c>
      <c r="L39" s="974"/>
      <c r="M39" s="974"/>
      <c r="N39" s="974"/>
      <c r="O39" s="974"/>
      <c r="P39" s="974"/>
      <c r="Q39" s="974"/>
      <c r="R39" s="975"/>
      <c r="S39" s="18"/>
      <c r="T39" s="18"/>
      <c r="U39" s="18"/>
      <c r="V39" s="18"/>
      <c r="W39" s="18"/>
      <c r="X39" s="18"/>
      <c r="Y39" s="18"/>
      <c r="Z39" s="18"/>
      <c r="AA39" s="18"/>
      <c r="AB39" s="18"/>
      <c r="AC39" s="18"/>
      <c r="AD39" s="944"/>
      <c r="AF39" s="1" t="str">
        <f t="shared" si="0"/>
        <v>□</v>
      </c>
      <c r="AM39" s="15"/>
      <c r="AN39" s="17" t="s">
        <v>63</v>
      </c>
      <c r="AO39" s="17" t="s">
        <v>64</v>
      </c>
      <c r="AP39" s="17" t="s">
        <v>65</v>
      </c>
      <c r="AQ39" s="17" t="s">
        <v>85</v>
      </c>
      <c r="AR39" s="17" t="s">
        <v>66</v>
      </c>
    </row>
    <row r="40" spans="2:44" ht="17.25" customHeight="1" thickBot="1" x14ac:dyDescent="0.25">
      <c r="B40" s="302"/>
      <c r="C40" s="232"/>
      <c r="D40" s="983"/>
      <c r="E40" s="1005"/>
      <c r="F40" s="1005"/>
      <c r="G40" s="1005"/>
      <c r="H40" s="1005"/>
      <c r="I40" s="1006"/>
      <c r="J40" s="247" t="s">
        <v>68</v>
      </c>
      <c r="K40" s="956" t="s">
        <v>195</v>
      </c>
      <c r="L40" s="956"/>
      <c r="M40" s="956"/>
      <c r="N40" s="956"/>
      <c r="O40" s="956"/>
      <c r="P40" s="956"/>
      <c r="Q40" s="956"/>
      <c r="R40" s="1004"/>
      <c r="S40" s="281"/>
      <c r="T40" s="281"/>
      <c r="U40" s="281"/>
      <c r="V40" s="281"/>
      <c r="W40" s="281"/>
      <c r="X40" s="281"/>
      <c r="Y40" s="281"/>
      <c r="Z40" s="281"/>
      <c r="AA40" s="281"/>
      <c r="AB40" s="281"/>
      <c r="AC40" s="281"/>
      <c r="AD40" s="1003"/>
      <c r="AF40" s="1" t="str">
        <f t="shared" si="0"/>
        <v>□</v>
      </c>
    </row>
    <row r="41" spans="2:44" ht="40.950000000000003" customHeight="1" thickBot="1" x14ac:dyDescent="0.25">
      <c r="C41" s="1008" t="s">
        <v>484</v>
      </c>
      <c r="D41" s="1009"/>
      <c r="E41" s="1009"/>
      <c r="F41" s="1009"/>
      <c r="G41" s="1009"/>
      <c r="H41" s="1009"/>
      <c r="I41" s="1009"/>
      <c r="J41" s="1009"/>
      <c r="K41" s="1009"/>
      <c r="L41" s="1009"/>
      <c r="M41" s="1009"/>
      <c r="N41" s="1009"/>
      <c r="O41" s="1009"/>
      <c r="P41" s="1009"/>
      <c r="Q41" s="1009"/>
      <c r="R41" s="1009"/>
      <c r="S41" s="1009"/>
      <c r="T41" s="1009"/>
      <c r="U41" s="1009"/>
      <c r="V41" s="1009"/>
      <c r="W41" s="1009"/>
      <c r="X41" s="1009"/>
      <c r="Y41" s="1009"/>
      <c r="Z41" s="1009"/>
      <c r="AA41" s="1009"/>
      <c r="AB41" s="1009"/>
      <c r="AC41" s="1009"/>
      <c r="AD41" s="1010"/>
    </row>
    <row r="42" spans="2:44" ht="24" customHeight="1" thickBot="1" x14ac:dyDescent="0.25">
      <c r="C42" s="1011" t="s">
        <v>301</v>
      </c>
      <c r="D42" s="1012"/>
      <c r="E42" s="1013"/>
      <c r="F42" s="1013"/>
      <c r="G42" s="1013"/>
      <c r="H42" s="1013"/>
      <c r="I42" s="1013"/>
      <c r="J42" s="298"/>
      <c r="K42" s="298"/>
      <c r="L42" s="298"/>
      <c r="M42" s="298"/>
      <c r="N42" s="298"/>
      <c r="O42" s="298"/>
      <c r="P42" s="298"/>
      <c r="Q42" s="298"/>
      <c r="R42" s="298"/>
      <c r="S42" s="299"/>
      <c r="T42" s="299"/>
      <c r="U42" s="299"/>
      <c r="V42" s="299"/>
      <c r="W42" s="299"/>
      <c r="X42" s="299"/>
      <c r="Y42" s="299"/>
      <c r="Z42" s="299"/>
      <c r="AA42" s="299"/>
      <c r="AB42" s="299"/>
      <c r="AC42" s="299"/>
      <c r="AD42" s="300"/>
    </row>
    <row r="43" spans="2:44" ht="17.100000000000001" customHeight="1" x14ac:dyDescent="0.2">
      <c r="C43" s="937" t="s">
        <v>485</v>
      </c>
      <c r="D43" s="938"/>
      <c r="E43" s="938"/>
      <c r="F43" s="938"/>
      <c r="G43" s="938"/>
      <c r="H43" s="938"/>
      <c r="I43" s="939"/>
      <c r="J43" s="42" t="s">
        <v>68</v>
      </c>
      <c r="K43" s="265" t="s">
        <v>180</v>
      </c>
      <c r="L43" s="265"/>
      <c r="M43" s="265"/>
      <c r="N43" s="265"/>
      <c r="O43" s="265"/>
      <c r="P43" s="265"/>
      <c r="Q43" s="265"/>
      <c r="R43" s="266"/>
      <c r="S43" s="267"/>
      <c r="T43" s="268"/>
      <c r="U43" s="268"/>
      <c r="V43" s="268"/>
      <c r="W43" s="268"/>
      <c r="X43" s="268"/>
      <c r="Y43" s="268"/>
      <c r="Z43" s="268"/>
      <c r="AA43" s="268"/>
      <c r="AB43" s="268"/>
      <c r="AC43" s="268"/>
      <c r="AD43" s="943"/>
      <c r="AF43" s="16" t="str">
        <f>+J43</f>
        <v>□</v>
      </c>
      <c r="AI43" s="17" t="str">
        <f>IF(AF43&amp;AF44&amp;AF45="■□□","●適合",IF(AF43&amp;AF44&amp;AF45="□■□","◆未達",IF(AF43&amp;AF44&amp;AF45="□□■","◆未達",IF(AF43&amp;AF44&amp;AF45="□□□","■未答","▼矛盾"))))</f>
        <v>■未答</v>
      </c>
      <c r="AJ43" s="10"/>
      <c r="AM43" s="15" t="s">
        <v>97</v>
      </c>
      <c r="AN43" s="16" t="s">
        <v>98</v>
      </c>
      <c r="AO43" s="16" t="s">
        <v>99</v>
      </c>
      <c r="AP43" s="16" t="s">
        <v>100</v>
      </c>
      <c r="AQ43" s="16" t="s">
        <v>101</v>
      </c>
      <c r="AR43" s="16" t="s">
        <v>84</v>
      </c>
    </row>
    <row r="44" spans="2:44" ht="17.100000000000001" customHeight="1" x14ac:dyDescent="0.2">
      <c r="C44" s="940"/>
      <c r="D44" s="941"/>
      <c r="E44" s="941"/>
      <c r="F44" s="941"/>
      <c r="G44" s="941"/>
      <c r="H44" s="941"/>
      <c r="I44" s="942"/>
      <c r="J44" s="43" t="s">
        <v>68</v>
      </c>
      <c r="K44" s="15" t="s">
        <v>181</v>
      </c>
      <c r="L44" s="15"/>
      <c r="M44" s="15"/>
      <c r="N44" s="15"/>
      <c r="O44" s="15"/>
      <c r="P44" s="15"/>
      <c r="Q44" s="15"/>
      <c r="R44" s="269"/>
      <c r="S44" s="273"/>
      <c r="T44" s="18"/>
      <c r="U44" s="18"/>
      <c r="V44" s="18"/>
      <c r="W44" s="18"/>
      <c r="X44" s="18"/>
      <c r="Y44" s="18"/>
      <c r="Z44" s="18"/>
      <c r="AA44" s="18"/>
      <c r="AB44" s="18"/>
      <c r="AC44" s="18"/>
      <c r="AD44" s="944"/>
      <c r="AF44" s="1" t="str">
        <f>+J44</f>
        <v>□</v>
      </c>
      <c r="AM44" s="15"/>
      <c r="AN44" s="17" t="s">
        <v>64</v>
      </c>
      <c r="AO44" s="17" t="s">
        <v>65</v>
      </c>
      <c r="AP44" s="17" t="s">
        <v>65</v>
      </c>
      <c r="AQ44" s="17" t="s">
        <v>85</v>
      </c>
      <c r="AR44" s="17" t="s">
        <v>66</v>
      </c>
    </row>
    <row r="45" spans="2:44" ht="17.100000000000001" customHeight="1" x14ac:dyDescent="0.2">
      <c r="C45" s="940"/>
      <c r="D45" s="941"/>
      <c r="E45" s="941"/>
      <c r="F45" s="941"/>
      <c r="G45" s="941"/>
      <c r="H45" s="941"/>
      <c r="I45" s="942"/>
      <c r="J45" s="44" t="s">
        <v>68</v>
      </c>
      <c r="K45" s="250" t="s">
        <v>182</v>
      </c>
      <c r="L45" s="250"/>
      <c r="M45" s="250"/>
      <c r="N45" s="250"/>
      <c r="O45" s="250"/>
      <c r="P45" s="250"/>
      <c r="Q45" s="250"/>
      <c r="R45" s="285"/>
      <c r="S45" s="286"/>
      <c r="T45" s="281"/>
      <c r="U45" s="281"/>
      <c r="V45" s="281"/>
      <c r="W45" s="281"/>
      <c r="X45" s="281"/>
      <c r="Y45" s="281"/>
      <c r="Z45" s="281"/>
      <c r="AA45" s="281"/>
      <c r="AB45" s="281"/>
      <c r="AC45" s="281"/>
      <c r="AD45" s="1003"/>
      <c r="AF45" s="1" t="str">
        <f>+J45</f>
        <v>□</v>
      </c>
    </row>
    <row r="46" spans="2:44" ht="13.05" customHeight="1" x14ac:dyDescent="0.2">
      <c r="C46" s="314"/>
      <c r="D46" s="291" t="s">
        <v>183</v>
      </c>
      <c r="E46" s="979" t="s">
        <v>184</v>
      </c>
      <c r="F46" s="979"/>
      <c r="G46" s="979"/>
      <c r="H46" s="979"/>
      <c r="I46" s="980"/>
      <c r="J46" s="249"/>
      <c r="K46" s="249"/>
      <c r="L46" s="249"/>
      <c r="M46" s="249"/>
      <c r="N46" s="249"/>
      <c r="O46" s="249"/>
      <c r="P46" s="249"/>
      <c r="Q46" s="249"/>
      <c r="R46" s="274"/>
      <c r="S46" s="287"/>
      <c r="T46" s="283"/>
      <c r="U46" s="283"/>
      <c r="V46" s="283"/>
      <c r="W46" s="283"/>
      <c r="X46" s="283"/>
      <c r="Y46" s="283"/>
      <c r="Z46" s="283"/>
      <c r="AA46" s="283"/>
      <c r="AB46" s="283"/>
      <c r="AC46" s="283"/>
      <c r="AD46" s="1007"/>
    </row>
    <row r="47" spans="2:44" ht="13.05" customHeight="1" x14ac:dyDescent="0.2">
      <c r="C47" s="314"/>
      <c r="D47" s="293" t="s">
        <v>185</v>
      </c>
      <c r="E47" s="979" t="s">
        <v>186</v>
      </c>
      <c r="F47" s="979"/>
      <c r="G47" s="979"/>
      <c r="H47" s="979"/>
      <c r="I47" s="980"/>
      <c r="J47" s="15"/>
      <c r="K47" s="15"/>
      <c r="L47" s="15"/>
      <c r="M47" s="15"/>
      <c r="N47" s="15"/>
      <c r="O47" s="15"/>
      <c r="P47" s="15"/>
      <c r="Q47" s="15"/>
      <c r="R47" s="269"/>
      <c r="S47" s="273"/>
      <c r="T47" s="18"/>
      <c r="U47" s="18"/>
      <c r="V47" s="18"/>
      <c r="W47" s="18"/>
      <c r="X47" s="18"/>
      <c r="Y47" s="18"/>
      <c r="Z47" s="18"/>
      <c r="AA47" s="18"/>
      <c r="AB47" s="18"/>
      <c r="AC47" s="284"/>
      <c r="AD47" s="944"/>
    </row>
    <row r="48" spans="2:44" ht="17.25" customHeight="1" x14ac:dyDescent="0.2">
      <c r="C48" s="314"/>
      <c r="D48" s="992" t="s">
        <v>486</v>
      </c>
      <c r="E48" s="984" t="s">
        <v>487</v>
      </c>
      <c r="F48" s="984"/>
      <c r="G48" s="984"/>
      <c r="H48" s="984"/>
      <c r="I48" s="985"/>
      <c r="J48" s="243" t="s">
        <v>68</v>
      </c>
      <c r="K48" s="955" t="s">
        <v>488</v>
      </c>
      <c r="L48" s="955"/>
      <c r="M48" s="955"/>
      <c r="N48" s="955"/>
      <c r="O48" s="955"/>
      <c r="P48" s="955"/>
      <c r="Q48" s="955"/>
      <c r="R48" s="1002"/>
      <c r="S48" s="18"/>
      <c r="T48" s="18"/>
      <c r="U48" s="18"/>
      <c r="V48" s="18"/>
      <c r="W48" s="18"/>
      <c r="X48" s="18"/>
      <c r="Y48" s="18"/>
      <c r="Z48" s="18"/>
      <c r="AA48" s="18"/>
      <c r="AB48" s="18"/>
      <c r="AC48" s="18"/>
      <c r="AD48" s="271"/>
      <c r="AF48" s="16" t="str">
        <f>J48</f>
        <v>□</v>
      </c>
    </row>
    <row r="49" spans="2:63" ht="17.25" customHeight="1" x14ac:dyDescent="0.2">
      <c r="C49" s="314"/>
      <c r="D49" s="993"/>
      <c r="E49" s="984"/>
      <c r="F49" s="984"/>
      <c r="G49" s="984"/>
      <c r="H49" s="984"/>
      <c r="I49" s="985"/>
      <c r="J49" s="276" t="s">
        <v>68</v>
      </c>
      <c r="K49" s="974" t="s">
        <v>194</v>
      </c>
      <c r="L49" s="974"/>
      <c r="M49" s="974"/>
      <c r="N49" s="974"/>
      <c r="O49" s="974"/>
      <c r="P49" s="974"/>
      <c r="Q49" s="974"/>
      <c r="R49" s="975"/>
      <c r="S49" s="18"/>
      <c r="T49" s="18"/>
      <c r="U49" s="18"/>
      <c r="V49" s="18"/>
      <c r="W49" s="18"/>
      <c r="X49" s="18"/>
      <c r="Y49" s="18"/>
      <c r="Z49" s="18"/>
      <c r="AA49" s="18"/>
      <c r="AB49" s="18"/>
      <c r="AC49" s="18"/>
      <c r="AD49" s="944"/>
      <c r="AF49" s="63" t="str">
        <f>+J49</f>
        <v>□</v>
      </c>
      <c r="AI49" s="17" t="str">
        <f>IF(AF48&amp;AF49&amp;AF50="■□□","◎無し",IF(AF48&amp;AF49&amp;AF50="□■□","●適合",IF(AF48&amp;AF49&amp;AF50="□□■","◆未達",IF(AF48&amp;AF49&amp;AF50="□□□","■未答","▼矛盾"))))</f>
        <v>■未答</v>
      </c>
      <c r="AJ49" s="10"/>
      <c r="AM49" s="15" t="s">
        <v>97</v>
      </c>
      <c r="AN49" s="16" t="s">
        <v>98</v>
      </c>
      <c r="AO49" s="16" t="s">
        <v>99</v>
      </c>
      <c r="AP49" s="16" t="s">
        <v>100</v>
      </c>
      <c r="AQ49" s="16" t="s">
        <v>101</v>
      </c>
      <c r="AR49" s="16" t="s">
        <v>84</v>
      </c>
    </row>
    <row r="50" spans="2:63" ht="17.25" customHeight="1" x14ac:dyDescent="0.2">
      <c r="C50" s="314"/>
      <c r="D50" s="994"/>
      <c r="E50" s="984"/>
      <c r="F50" s="984"/>
      <c r="G50" s="984"/>
      <c r="H50" s="984"/>
      <c r="I50" s="985"/>
      <c r="J50" s="247" t="s">
        <v>68</v>
      </c>
      <c r="K50" s="956" t="s">
        <v>195</v>
      </c>
      <c r="L50" s="956"/>
      <c r="M50" s="956"/>
      <c r="N50" s="956"/>
      <c r="O50" s="956"/>
      <c r="P50" s="956"/>
      <c r="Q50" s="956"/>
      <c r="R50" s="1004"/>
      <c r="S50" s="281"/>
      <c r="T50" s="281"/>
      <c r="U50" s="281"/>
      <c r="V50" s="281"/>
      <c r="W50" s="281"/>
      <c r="X50" s="281"/>
      <c r="Y50" s="281"/>
      <c r="Z50" s="281"/>
      <c r="AA50" s="281"/>
      <c r="AB50" s="281"/>
      <c r="AC50" s="281"/>
      <c r="AD50" s="1003"/>
      <c r="AF50" s="1" t="str">
        <f>+J50</f>
        <v>□</v>
      </c>
      <c r="AM50" s="15"/>
      <c r="AN50" s="17" t="s">
        <v>63</v>
      </c>
      <c r="AO50" s="17" t="s">
        <v>64</v>
      </c>
      <c r="AP50" s="17" t="s">
        <v>65</v>
      </c>
      <c r="AQ50" s="17" t="s">
        <v>85</v>
      </c>
      <c r="AR50" s="17" t="s">
        <v>66</v>
      </c>
    </row>
    <row r="51" spans="2:63" ht="17.25" customHeight="1" x14ac:dyDescent="0.2">
      <c r="C51" s="314"/>
      <c r="D51" s="992" t="s">
        <v>489</v>
      </c>
      <c r="E51" s="984" t="s">
        <v>39</v>
      </c>
      <c r="F51" s="984"/>
      <c r="G51" s="984"/>
      <c r="H51" s="984"/>
      <c r="I51" s="985"/>
      <c r="J51" s="243" t="s">
        <v>68</v>
      </c>
      <c r="K51" s="955" t="s">
        <v>490</v>
      </c>
      <c r="L51" s="955"/>
      <c r="M51" s="955"/>
      <c r="N51" s="955"/>
      <c r="O51" s="955"/>
      <c r="P51" s="955"/>
      <c r="Q51" s="955"/>
      <c r="R51" s="1002"/>
      <c r="S51" s="283"/>
      <c r="T51" s="283"/>
      <c r="U51" s="283"/>
      <c r="V51" s="283"/>
      <c r="W51" s="283"/>
      <c r="X51" s="283"/>
      <c r="Y51" s="283"/>
      <c r="Z51" s="283"/>
      <c r="AA51" s="283"/>
      <c r="AB51" s="283"/>
      <c r="AC51" s="283"/>
      <c r="AD51" s="1007"/>
      <c r="AF51" s="16" t="str">
        <f>+J51</f>
        <v>□</v>
      </c>
      <c r="AI51" s="17" t="str">
        <f>IF(AF51&amp;AF52&amp;AF53="■□□","◎無し",IF(AF51&amp;AF52&amp;AF53="□■□","●適合",IF(AF51&amp;AF52&amp;AF53="□□■","◆未達",IF(AF51&amp;AF52&amp;AF53="□□□","■未答","▼矛盾"))))</f>
        <v>■未答</v>
      </c>
      <c r="AJ51" s="10"/>
      <c r="AM51" s="15" t="s">
        <v>97</v>
      </c>
      <c r="AN51" s="16" t="s">
        <v>98</v>
      </c>
      <c r="AO51" s="16" t="s">
        <v>99</v>
      </c>
      <c r="AP51" s="16" t="s">
        <v>100</v>
      </c>
      <c r="AQ51" s="16" t="s">
        <v>101</v>
      </c>
      <c r="AR51" s="16" t="s">
        <v>84</v>
      </c>
    </row>
    <row r="52" spans="2:63" ht="17.25" customHeight="1" x14ac:dyDescent="0.2">
      <c r="C52" s="314"/>
      <c r="D52" s="993"/>
      <c r="E52" s="984"/>
      <c r="F52" s="984"/>
      <c r="G52" s="984"/>
      <c r="H52" s="984"/>
      <c r="I52" s="985"/>
      <c r="J52" s="276" t="s">
        <v>68</v>
      </c>
      <c r="K52" s="974" t="s">
        <v>194</v>
      </c>
      <c r="L52" s="974"/>
      <c r="M52" s="974"/>
      <c r="N52" s="974"/>
      <c r="O52" s="974"/>
      <c r="P52" s="974"/>
      <c r="Q52" s="974"/>
      <c r="R52" s="975"/>
      <c r="S52" s="18"/>
      <c r="T52" s="18"/>
      <c r="U52" s="18"/>
      <c r="V52" s="18"/>
      <c r="W52" s="18"/>
      <c r="X52" s="18"/>
      <c r="Y52" s="18"/>
      <c r="Z52" s="18"/>
      <c r="AA52" s="18"/>
      <c r="AB52" s="18"/>
      <c r="AC52" s="18"/>
      <c r="AD52" s="944"/>
      <c r="AF52" s="1" t="str">
        <f>+J52</f>
        <v>□</v>
      </c>
      <c r="AM52" s="15"/>
      <c r="AN52" s="17" t="s">
        <v>63</v>
      </c>
      <c r="AO52" s="17" t="s">
        <v>64</v>
      </c>
      <c r="AP52" s="17" t="s">
        <v>65</v>
      </c>
      <c r="AQ52" s="17" t="s">
        <v>85</v>
      </c>
      <c r="AR52" s="17" t="s">
        <v>66</v>
      </c>
    </row>
    <row r="53" spans="2:63" ht="17.25" customHeight="1" thickBot="1" x14ac:dyDescent="0.25">
      <c r="C53" s="315"/>
      <c r="D53" s="1014"/>
      <c r="E53" s="1005"/>
      <c r="F53" s="1005"/>
      <c r="G53" s="1005"/>
      <c r="H53" s="1005"/>
      <c r="I53" s="1006"/>
      <c r="J53" s="253" t="s">
        <v>68</v>
      </c>
      <c r="K53" s="972" t="s">
        <v>195</v>
      </c>
      <c r="L53" s="972"/>
      <c r="M53" s="972"/>
      <c r="N53" s="972"/>
      <c r="O53" s="972"/>
      <c r="P53" s="972"/>
      <c r="Q53" s="972"/>
      <c r="R53" s="1016"/>
      <c r="S53" s="290"/>
      <c r="T53" s="290"/>
      <c r="U53" s="290"/>
      <c r="V53" s="290"/>
      <c r="W53" s="290"/>
      <c r="X53" s="290"/>
      <c r="Y53" s="290"/>
      <c r="Z53" s="290"/>
      <c r="AA53" s="290"/>
      <c r="AB53" s="290"/>
      <c r="AC53" s="290"/>
      <c r="AD53" s="1015"/>
      <c r="AF53" s="1" t="str">
        <f>+J53</f>
        <v>□</v>
      </c>
    </row>
    <row r="54" spans="2:63" s="11" customFormat="1" ht="16.5" customHeight="1" thickBot="1" x14ac:dyDescent="0.25">
      <c r="S54" s="48"/>
      <c r="T54" s="48"/>
      <c r="U54" s="48"/>
      <c r="V54" s="48"/>
      <c r="W54" s="48"/>
      <c r="X54" s="48"/>
      <c r="Y54" s="48"/>
      <c r="Z54" s="48"/>
      <c r="AA54" s="48"/>
      <c r="AB54" s="48"/>
      <c r="AC54" s="48"/>
      <c r="AD54" s="48"/>
    </row>
    <row r="55" spans="2:63" ht="36" customHeight="1" x14ac:dyDescent="0.2">
      <c r="B55" s="1021"/>
      <c r="C55" s="823" t="s">
        <v>5</v>
      </c>
      <c r="D55" s="824"/>
      <c r="E55" s="825"/>
      <c r="F55" s="825"/>
      <c r="G55" s="825"/>
      <c r="H55" s="825"/>
      <c r="I55" s="189"/>
      <c r="J55" s="826"/>
      <c r="K55" s="826"/>
      <c r="L55" s="826"/>
      <c r="M55" s="826"/>
      <c r="N55" s="826"/>
      <c r="O55" s="826"/>
      <c r="P55" s="826"/>
      <c r="Q55" s="827"/>
      <c r="R55" s="828" t="s">
        <v>6</v>
      </c>
      <c r="S55" s="829"/>
      <c r="T55" s="829"/>
      <c r="U55" s="829"/>
      <c r="V55" s="829"/>
      <c r="W55" s="829"/>
      <c r="X55" s="829"/>
      <c r="Y55" s="829"/>
      <c r="Z55" s="829"/>
      <c r="AA55" s="829"/>
      <c r="AB55" s="829"/>
      <c r="AC55" s="82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50"/>
      <c r="BH55" s="51"/>
      <c r="BI55" s="51"/>
      <c r="BJ55" s="51"/>
      <c r="BK55" s="51"/>
    </row>
    <row r="56" spans="2:63" ht="15" customHeight="1" x14ac:dyDescent="0.2">
      <c r="B56" s="1021"/>
      <c r="C56" s="830" t="s">
        <v>7</v>
      </c>
      <c r="D56" s="831"/>
      <c r="E56" s="834" t="s">
        <v>8</v>
      </c>
      <c r="F56" s="835"/>
      <c r="G56" s="835"/>
      <c r="H56" s="836"/>
      <c r="I56" s="834" t="s">
        <v>9</v>
      </c>
      <c r="J56" s="835"/>
      <c r="K56" s="835"/>
      <c r="L56" s="835"/>
      <c r="M56" s="835"/>
      <c r="N56" s="835"/>
      <c r="O56" s="835"/>
      <c r="P56" s="835"/>
      <c r="Q56" s="837"/>
      <c r="R56" s="828"/>
      <c r="S56" s="829"/>
      <c r="T56" s="829"/>
      <c r="U56" s="829"/>
      <c r="V56" s="829"/>
      <c r="W56" s="829"/>
      <c r="X56" s="829"/>
      <c r="Y56" s="829"/>
      <c r="Z56" s="829"/>
      <c r="AA56" s="829"/>
      <c r="AB56" s="829"/>
      <c r="AC56" s="82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50"/>
      <c r="BH56" s="51"/>
      <c r="BI56" s="51"/>
      <c r="BJ56" s="51"/>
      <c r="BK56" s="51"/>
    </row>
    <row r="57" spans="2:63" ht="36" customHeight="1" x14ac:dyDescent="0.2">
      <c r="B57" s="1021"/>
      <c r="C57" s="832"/>
      <c r="D57" s="833"/>
      <c r="E57" s="838"/>
      <c r="F57" s="839"/>
      <c r="G57" s="839"/>
      <c r="H57" s="840"/>
      <c r="I57" s="841"/>
      <c r="J57" s="842"/>
      <c r="K57" s="842"/>
      <c r="L57" s="842"/>
      <c r="M57" s="842"/>
      <c r="N57" s="842"/>
      <c r="O57" s="842"/>
      <c r="P57" s="842"/>
      <c r="Q57" s="843"/>
      <c r="R57" s="828" t="s">
        <v>10</v>
      </c>
      <c r="S57" s="829"/>
      <c r="T57" s="829"/>
      <c r="U57" s="829"/>
      <c r="V57" s="829"/>
      <c r="W57" s="829"/>
      <c r="X57" s="829"/>
      <c r="Y57" s="829"/>
      <c r="Z57" s="829"/>
      <c r="AA57" s="829"/>
      <c r="AB57" s="829"/>
      <c r="AC57" s="82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row>
    <row r="58" spans="2:63" ht="15" customHeight="1" x14ac:dyDescent="0.2">
      <c r="B58" s="1021"/>
      <c r="C58" s="844" t="s">
        <v>11</v>
      </c>
      <c r="D58" s="845"/>
      <c r="E58" s="834" t="s">
        <v>12</v>
      </c>
      <c r="F58" s="835"/>
      <c r="G58" s="835"/>
      <c r="H58" s="836"/>
      <c r="I58" s="834" t="s">
        <v>9</v>
      </c>
      <c r="J58" s="835"/>
      <c r="K58" s="835"/>
      <c r="L58" s="835"/>
      <c r="M58" s="835"/>
      <c r="N58" s="835"/>
      <c r="O58" s="835"/>
      <c r="P58" s="835"/>
      <c r="Q58" s="837"/>
      <c r="R58" s="402"/>
      <c r="S58" s="402"/>
      <c r="T58" s="402"/>
      <c r="U58" s="402"/>
      <c r="V58" s="402"/>
      <c r="W58" s="402"/>
      <c r="X58" s="402"/>
      <c r="Y58" s="402"/>
      <c r="Z58" s="402"/>
      <c r="AA58" s="402"/>
      <c r="AB58" s="402"/>
      <c r="AC58" s="402"/>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row>
    <row r="59" spans="2:63" ht="36" customHeight="1" x14ac:dyDescent="0.2">
      <c r="B59" s="1021"/>
      <c r="C59" s="844"/>
      <c r="D59" s="845"/>
      <c r="E59" s="848"/>
      <c r="F59" s="849"/>
      <c r="G59" s="849"/>
      <c r="H59" s="850"/>
      <c r="I59" s="851"/>
      <c r="J59" s="852"/>
      <c r="K59" s="852"/>
      <c r="L59" s="852"/>
      <c r="M59" s="852"/>
      <c r="N59" s="852"/>
      <c r="O59" s="852"/>
      <c r="P59" s="852"/>
      <c r="Q59" s="853"/>
      <c r="R59" s="854" t="s">
        <v>13</v>
      </c>
      <c r="S59" s="855"/>
      <c r="T59" s="855"/>
      <c r="U59" s="855"/>
      <c r="V59" s="855"/>
      <c r="W59" s="855"/>
      <c r="X59" s="855"/>
      <c r="Y59" s="855"/>
      <c r="Z59" s="855"/>
      <c r="AA59" s="855"/>
      <c r="AB59" s="855"/>
      <c r="AC59" s="855"/>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row>
    <row r="60" spans="2:63" ht="36" customHeight="1" x14ac:dyDescent="0.2">
      <c r="B60" s="1021"/>
      <c r="C60" s="844"/>
      <c r="D60" s="845"/>
      <c r="E60" s="1017" t="s">
        <v>14</v>
      </c>
      <c r="F60" s="1018"/>
      <c r="G60" s="405"/>
      <c r="H60" s="405"/>
      <c r="I60" s="405"/>
      <c r="J60" s="405"/>
      <c r="K60" s="405"/>
      <c r="L60" s="405"/>
      <c r="M60" s="405"/>
      <c r="N60" s="405"/>
      <c r="O60" s="405"/>
      <c r="P60" s="405"/>
      <c r="Q60" s="406"/>
      <c r="R60" s="402"/>
      <c r="S60" s="402"/>
      <c r="T60" s="402"/>
      <c r="U60" s="402"/>
      <c r="V60" s="402"/>
      <c r="W60" s="402"/>
      <c r="X60" s="402"/>
      <c r="Y60" s="402"/>
      <c r="Z60" s="402"/>
      <c r="AA60" s="402"/>
      <c r="AB60" s="402"/>
      <c r="AC60" s="402"/>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row>
    <row r="61" spans="2:63" ht="36" customHeight="1" thickBot="1" x14ac:dyDescent="0.25">
      <c r="B61" s="1021"/>
      <c r="C61" s="846"/>
      <c r="D61" s="847"/>
      <c r="E61" s="1019" t="s">
        <v>15</v>
      </c>
      <c r="F61" s="1020"/>
      <c r="G61" s="407"/>
      <c r="H61" s="407"/>
      <c r="I61" s="407"/>
      <c r="J61" s="407"/>
      <c r="K61" s="407"/>
      <c r="L61" s="407"/>
      <c r="M61" s="407"/>
      <c r="N61" s="407"/>
      <c r="O61" s="407"/>
      <c r="P61" s="407"/>
      <c r="Q61" s="408"/>
      <c r="R61" s="66"/>
      <c r="S61" s="66"/>
      <c r="T61" s="66"/>
      <c r="U61" s="66"/>
      <c r="V61" s="66"/>
      <c r="W61" s="66"/>
      <c r="X61" s="66"/>
      <c r="Y61" s="66"/>
      <c r="Z61" s="66"/>
      <c r="AA61" s="66"/>
      <c r="AB61" s="66"/>
      <c r="AC61" s="66"/>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row>
    <row r="64" spans="2:63" x14ac:dyDescent="0.2">
      <c r="C64" s="316"/>
      <c r="D64" s="316"/>
    </row>
  </sheetData>
  <mergeCells count="98">
    <mergeCell ref="I58:Q58"/>
    <mergeCell ref="E59:H59"/>
    <mergeCell ref="I59:Q59"/>
    <mergeCell ref="R59:AC59"/>
    <mergeCell ref="B55:B61"/>
    <mergeCell ref="C55:D55"/>
    <mergeCell ref="E55:H55"/>
    <mergeCell ref="J55:Q55"/>
    <mergeCell ref="R55:AC56"/>
    <mergeCell ref="C56:D57"/>
    <mergeCell ref="E56:H56"/>
    <mergeCell ref="I56:Q56"/>
    <mergeCell ref="E57:H57"/>
    <mergeCell ref="I57:Q57"/>
    <mergeCell ref="R57:AC57"/>
    <mergeCell ref="C58:D61"/>
    <mergeCell ref="E58:H58"/>
    <mergeCell ref="E60:F60"/>
    <mergeCell ref="E61:F61"/>
    <mergeCell ref="D51:D53"/>
    <mergeCell ref="E51:I53"/>
    <mergeCell ref="K51:R51"/>
    <mergeCell ref="AD51:AD53"/>
    <mergeCell ref="K52:R52"/>
    <mergeCell ref="K53:R53"/>
    <mergeCell ref="D48:D50"/>
    <mergeCell ref="E48:I50"/>
    <mergeCell ref="K48:R48"/>
    <mergeCell ref="K49:R49"/>
    <mergeCell ref="AD49:AD50"/>
    <mergeCell ref="K50:R50"/>
    <mergeCell ref="C41:AD41"/>
    <mergeCell ref="C42:I42"/>
    <mergeCell ref="C43:I45"/>
    <mergeCell ref="AD43:AD45"/>
    <mergeCell ref="E46:I46"/>
    <mergeCell ref="AD46:AD47"/>
    <mergeCell ref="E47:I47"/>
    <mergeCell ref="D38:D40"/>
    <mergeCell ref="E38:I40"/>
    <mergeCell ref="K38:R38"/>
    <mergeCell ref="AD38:AD40"/>
    <mergeCell ref="K39:R39"/>
    <mergeCell ref="K40:R40"/>
    <mergeCell ref="D35:D37"/>
    <mergeCell ref="E35:I37"/>
    <mergeCell ref="K35:R35"/>
    <mergeCell ref="K36:R36"/>
    <mergeCell ref="AD36:AD37"/>
    <mergeCell ref="K37:R37"/>
    <mergeCell ref="AA29:AB29"/>
    <mergeCell ref="S30:V30"/>
    <mergeCell ref="X30:Y30"/>
    <mergeCell ref="AA30:AB30"/>
    <mergeCell ref="K33:R33"/>
    <mergeCell ref="S29:X29"/>
    <mergeCell ref="Y29:Z29"/>
    <mergeCell ref="K34:R34"/>
    <mergeCell ref="E26:I26"/>
    <mergeCell ref="E27:I27"/>
    <mergeCell ref="D28:D34"/>
    <mergeCell ref="E28:I34"/>
    <mergeCell ref="P16:Q17"/>
    <mergeCell ref="AD16:AD17"/>
    <mergeCell ref="C18:I18"/>
    <mergeCell ref="J18:R18"/>
    <mergeCell ref="S18:AC18"/>
    <mergeCell ref="J16:J17"/>
    <mergeCell ref="K16:L17"/>
    <mergeCell ref="O16:O17"/>
    <mergeCell ref="C21:I25"/>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J8:R8"/>
    <mergeCell ref="S8:AC8"/>
    <mergeCell ref="AI8:AK8"/>
    <mergeCell ref="C9:I9"/>
    <mergeCell ref="J9:R9"/>
    <mergeCell ref="S9:AC9"/>
    <mergeCell ref="D7:AD7"/>
    <mergeCell ref="C2:D2"/>
    <mergeCell ref="C3:AD3"/>
    <mergeCell ref="E4:F4"/>
    <mergeCell ref="D6:E6"/>
    <mergeCell ref="G6:H6"/>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2" fitToHeight="0" orientation="portrait" r:id="rId1"/>
  <headerFooter alignWithMargins="0"/>
  <rowBreaks count="2" manualBreakCount="2">
    <brk id="54" min="1" max="29" man="1"/>
    <brk id="61" min="1" max="29"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（新）バリフリ【本則基準】（終身用）</vt:lpstr>
      <vt:lpstr>（新）【本則ただし書】（終身改修）</vt:lpstr>
      <vt:lpstr>'（新）【本則ただし書】（終身改修）'!Print_Area</vt:lpstr>
      <vt:lpstr>'（新）バリフリ【本則基準】（終身用）'!Print_Area</vt:lpstr>
      <vt:lpstr>'（新）バリフリ【本則基準】（終身用）'!Print_Titles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2025-10-28T02:39:06Z</cp:lastPrinted>
  <dcterms:created xsi:type="dcterms:W3CDTF">2011-09-12T03:12:47Z</dcterms:created>
  <dcterms:modified xsi:type="dcterms:W3CDTF">2025-10-28T02:39:36Z</dcterms:modified>
</cp:coreProperties>
</file>