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60" windowWidth="17010" windowHeight="8220" activeTab="0"/>
  </bookViews>
  <sheets>
    <sheet name="H26環境基準" sheetId="1" r:id="rId1"/>
    <sheet name="H26指針値" sheetId="2" r:id="rId2"/>
    <sheet name="H26その他" sheetId="3" r:id="rId3"/>
  </sheets>
  <definedNames>
    <definedName name="_xlnm.Print_Area" localSheetId="2">'H26その他'!$A$1:$L$37</definedName>
    <definedName name="_xlnm.Print_Area" localSheetId="0">'H26環境基準'!$A$1:$L$46</definedName>
    <definedName name="_xlnm.Print_Area" localSheetId="1">'H26指針値'!$A$1:$U$37</definedName>
  </definedNames>
  <calcPr fullCalcOnLoad="1"/>
</workbook>
</file>

<file path=xl/sharedStrings.xml><?xml version="1.0" encoding="utf-8"?>
<sst xmlns="http://schemas.openxmlformats.org/spreadsheetml/2006/main" count="363" uniqueCount="118">
  <si>
    <t>千葉市</t>
  </si>
  <si>
    <t>市原市</t>
  </si>
  <si>
    <t>市川市</t>
  </si>
  <si>
    <t>船橋市</t>
  </si>
  <si>
    <t>松戸市</t>
  </si>
  <si>
    <t>成田市加良部</t>
  </si>
  <si>
    <t>君津市久保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</si>
  <si>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</si>
  <si>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</si>
  <si>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</si>
  <si>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</si>
  <si>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</si>
  <si>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</si>
  <si>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</si>
  <si>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</si>
  <si>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</si>
  <si>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</si>
  <si>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</si>
  <si>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</si>
  <si>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</si>
  <si>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</si>
  <si>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</si>
  <si>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</si>
  <si>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</si>
  <si>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</si>
  <si>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</si>
  <si>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</si>
  <si>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</si>
  <si>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</si>
  <si>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-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</si>
  <si>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</si>
  <si>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</si>
  <si>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</si>
  <si>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</si>
  <si>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</si>
  <si>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</si>
  <si>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</si>
  <si>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</si>
  <si>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</si>
  <si>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</si>
  <si>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</si>
  <si>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</si>
  <si>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</si>
  <si>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</si>
  <si>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>全地点平均値</t>
  </si>
  <si>
    <t>全地点最小値</t>
  </si>
  <si>
    <t>全地点最大値</t>
  </si>
  <si>
    <t>ヒ素及び
その化合物</t>
  </si>
  <si>
    <t>クロム及び
その化合物</t>
  </si>
  <si>
    <t>測定地点</t>
  </si>
  <si>
    <t>べリリウム及び　その化合物</t>
  </si>
  <si>
    <t>物質名</t>
  </si>
  <si>
    <t>年平均値</t>
  </si>
  <si>
    <t>水銀及び
その化合物</t>
  </si>
  <si>
    <t>マンガン及び その化合物</t>
  </si>
  <si>
    <t>ベンゼン</t>
  </si>
  <si>
    <t>トリクロロエチレン</t>
  </si>
  <si>
    <t>テトラクロロエチレン</t>
  </si>
  <si>
    <t>ジクロロメタン</t>
  </si>
  <si>
    <t>アクリロニトリル</t>
  </si>
  <si>
    <t>クロロホルム</t>
  </si>
  <si>
    <t>1,2-ジクロロエタン</t>
  </si>
  <si>
    <t>1,3-ブタジエン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</si>
  <si>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</si>
  <si>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</si>
  <si>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</si>
  <si>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</si>
  <si>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</si>
  <si>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アクリロニトリル</t>
  </si>
  <si>
    <t>塩化メチル</t>
  </si>
  <si>
    <t>市原市姉崎</t>
  </si>
  <si>
    <t>市原市八幡</t>
  </si>
  <si>
    <t>柏　市</t>
  </si>
  <si>
    <t>-</t>
  </si>
  <si>
    <t>館山市亀ケ原</t>
  </si>
  <si>
    <t>千葉市中央区寒川</t>
  </si>
  <si>
    <t>環境基準
(200)
との比較</t>
  </si>
  <si>
    <t>環境基準
(150)
との比較</t>
  </si>
  <si>
    <t>環境基準
(3)
との比較</t>
  </si>
  <si>
    <t>指針値
(25)
との
比較</t>
  </si>
  <si>
    <t>指針値
(18)
との
比較</t>
  </si>
  <si>
    <t>指針値
(1.6)
との
比較</t>
  </si>
  <si>
    <t>指針値
(2.5)
との
比較</t>
  </si>
  <si>
    <t>指針値
(6)
との
比較</t>
  </si>
  <si>
    <t>指針値
(2)
との
比較</t>
  </si>
  <si>
    <t>指針値
(10)
との
比較</t>
  </si>
  <si>
    <t>指針値
(40)
との
比較</t>
  </si>
  <si>
    <t>年
平均値</t>
  </si>
  <si>
    <r>
      <t>年
平均値</t>
    </r>
  </si>
  <si>
    <t>-</t>
  </si>
  <si>
    <t>平成２６年度有害大気汚染物質測定結果</t>
  </si>
  <si>
    <t>東庄町石出</t>
  </si>
  <si>
    <t>-</t>
  </si>
  <si>
    <t>東庄町石出</t>
  </si>
  <si>
    <t>-</t>
  </si>
  <si>
    <t>柏市若白毛</t>
  </si>
  <si>
    <t>-</t>
  </si>
  <si>
    <t>-</t>
  </si>
  <si>
    <t>市川市高谷</t>
  </si>
  <si>
    <t>-</t>
  </si>
  <si>
    <t>指針値
(140)
との
比較</t>
  </si>
  <si>
    <t>ウ　環境基準又は指針値が設定されていない物質（8物質）</t>
  </si>
  <si>
    <t>イ　指針値が設定されている物質（9物質）</t>
  </si>
  <si>
    <t>銚子市清川</t>
  </si>
  <si>
    <t>-</t>
  </si>
  <si>
    <t>クロロホルム</t>
  </si>
  <si>
    <t>1,2ジクロロエタン</t>
  </si>
  <si>
    <t>1,3ブタジエン</t>
  </si>
  <si>
    <r>
      <t>μ</t>
    </r>
    <r>
      <rPr>
        <sz val="9"/>
        <rFont val="Century"/>
        <family val="1"/>
      </rPr>
      <t>g/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</si>
  <si>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ngHg/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</si>
  <si>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ngNi/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</si>
  <si>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ngAs/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</si>
  <si>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ngMn/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</si>
  <si>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</si>
  <si>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ngBe/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</si>
  <si>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ngCr/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</si>
  <si>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t>(注）年平均値：月毎の測定値が検出下限値未満のときは、当該測定における測定結果を検出下限値の１／２として年平均値を算出している。この方法に</t>
  </si>
  <si>
    <t>より算出した年平均値が、全測定の最大の検出下限値未満の数値であった場合は、その値を太字斜字体とし下線を付けて表示している。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</si>
</sst>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_ "/>
    <numFmt numFmtId="180" formatCode="0.0"/>
    <numFmt numFmtId="181" formatCode="0.00_);[Red]\(0.00\)"/>
    <numFmt numFmtId="182" formatCode="0.000_);[Red]\(0.000\)"/>
    <numFmt numFmtId="183" formatCode="0.0_);[Red]\(0.0\)"/>
    <numFmt numFmtId="184" formatCode="0.000"/>
    <numFmt numFmtId="185" formatCode="0_);[Red]\(0\)"/>
    <numFmt numFmtId="186" formatCode="0.0000_);[Red]\(0.0000\)"/>
    <numFmt numFmtId="187" formatCode="0.00000_);[Red]\(0.00000\)"/>
    <numFmt numFmtId="188" formatCode="0_);\(0\)"/>
    <numFmt numFmtId="189" formatCode="0.0_);\(0.0\)"/>
    <numFmt numFmtId="190" formatCode="0.00_);\(0.00\)"/>
    <numFmt numFmtId="191" formatCode="0.000_);\(0.000\)"/>
    <numFmt numFmtId="192" formatCode="0.0000_);\(0.00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9"/>
      <name val="Century"/>
      <family val="1"/>
    </font>
    <font>
      <vertAlign val="superscript"/>
      <sz val="9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i/>
      <u val="single"/>
      <sz val="10"/>
      <color indexed="8"/>
      <name val="ＭＳ Ｐゴシック"/>
      <family val="3"/>
    </font>
    <font>
      <b/>
      <i/>
      <u val="single"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i/>
      <u val="single"/>
      <sz val="10"/>
      <color theme="1"/>
      <name val="ＭＳ Ｐゴシック"/>
      <family val="3"/>
    </font>
    <font>
      <b/>
      <i/>
      <u val="single"/>
      <sz val="9"/>
      <color theme="1"/>
      <name val="ＭＳ Ｐゴシック"/>
      <family val="3"/>
    </font>
    <font>
      <b/>
      <i/>
      <u val="single"/>
      <sz val="10"/>
      <color theme="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dotted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9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33" borderId="23" xfId="0" applyFont="1" applyFill="1" applyBorder="1" applyAlignment="1">
      <alignment vertical="center"/>
    </xf>
    <xf numFmtId="0" fontId="36" fillId="0" borderId="0" xfId="61" applyFill="1" applyBorder="1" applyAlignment="1">
      <alignment horizontal="center" vertical="center"/>
      <protection/>
    </xf>
    <xf numFmtId="0" fontId="36" fillId="0" borderId="0" xfId="61" applyFill="1" applyBorder="1">
      <alignment vertical="center"/>
      <protection/>
    </xf>
    <xf numFmtId="178" fontId="36" fillId="0" borderId="0" xfId="61" applyNumberFormat="1" applyFill="1" applyBorder="1">
      <alignment vertical="center"/>
      <protection/>
    </xf>
    <xf numFmtId="185" fontId="0" fillId="0" borderId="0" xfId="0" applyNumberFormat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61" applyFont="1" applyFill="1" applyBorder="1">
      <alignment vertical="center"/>
      <protection/>
    </xf>
    <xf numFmtId="187" fontId="6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6" fontId="53" fillId="0" borderId="24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177" fontId="53" fillId="0" borderId="26" xfId="0" applyNumberFormat="1" applyFont="1" applyFill="1" applyBorder="1" applyAlignment="1">
      <alignment horizontal="center" vertical="center"/>
    </xf>
    <xf numFmtId="176" fontId="53" fillId="0" borderId="26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8" fontId="53" fillId="0" borderId="26" xfId="0" applyNumberFormat="1" applyFont="1" applyFill="1" applyBorder="1" applyAlignment="1">
      <alignment horizontal="center" vertical="center"/>
    </xf>
    <xf numFmtId="178" fontId="53" fillId="0" borderId="24" xfId="0" applyNumberFormat="1" applyFont="1" applyFill="1" applyBorder="1" applyAlignment="1">
      <alignment horizontal="center" vertical="center"/>
    </xf>
    <xf numFmtId="178" fontId="53" fillId="0" borderId="16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176" fontId="53" fillId="0" borderId="16" xfId="0" applyNumberFormat="1" applyFont="1" applyFill="1" applyBorder="1" applyAlignment="1">
      <alignment horizontal="center" vertical="center"/>
    </xf>
    <xf numFmtId="178" fontId="53" fillId="0" borderId="28" xfId="0" applyNumberFormat="1" applyFont="1" applyFill="1" applyBorder="1" applyAlignment="1">
      <alignment horizontal="center" vertical="center"/>
    </xf>
    <xf numFmtId="178" fontId="53" fillId="0" borderId="29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8" fontId="53" fillId="0" borderId="30" xfId="0" applyNumberFormat="1" applyFont="1" applyFill="1" applyBorder="1" applyAlignment="1">
      <alignment horizontal="center" vertical="center"/>
    </xf>
    <xf numFmtId="182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/>
    </xf>
    <xf numFmtId="0" fontId="54" fillId="0" borderId="25" xfId="0" applyFont="1" applyFill="1" applyBorder="1" applyAlignment="1">
      <alignment horizontal="center" vertical="center"/>
    </xf>
    <xf numFmtId="182" fontId="54" fillId="0" borderId="26" xfId="0" applyNumberFormat="1" applyFont="1" applyFill="1" applyBorder="1" applyAlignment="1">
      <alignment horizontal="center" vertical="center"/>
    </xf>
    <xf numFmtId="178" fontId="54" fillId="0" borderId="26" xfId="0" applyNumberFormat="1" applyFont="1" applyFill="1" applyBorder="1" applyAlignment="1">
      <alignment horizontal="center" vertical="center"/>
    </xf>
    <xf numFmtId="176" fontId="54" fillId="0" borderId="26" xfId="0" applyNumberFormat="1" applyFont="1" applyFill="1" applyBorder="1" applyAlignment="1">
      <alignment horizontal="center" vertical="center"/>
    </xf>
    <xf numFmtId="176" fontId="54" fillId="0" borderId="31" xfId="0" applyNumberFormat="1" applyFont="1" applyFill="1" applyBorder="1" applyAlignment="1">
      <alignment horizontal="center" vertical="center"/>
    </xf>
    <xf numFmtId="183" fontId="54" fillId="0" borderId="32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182" fontId="54" fillId="0" borderId="24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/>
    </xf>
    <xf numFmtId="185" fontId="54" fillId="0" borderId="23" xfId="0" applyNumberFormat="1" applyFont="1" applyFill="1" applyBorder="1" applyAlignment="1">
      <alignment horizontal="center" vertical="center"/>
    </xf>
    <xf numFmtId="177" fontId="54" fillId="0" borderId="24" xfId="0" applyNumberFormat="1" applyFont="1" applyFill="1" applyBorder="1" applyAlignment="1">
      <alignment horizontal="center" vertical="center"/>
    </xf>
    <xf numFmtId="181" fontId="54" fillId="0" borderId="26" xfId="0" applyNumberFormat="1" applyFont="1" applyFill="1" applyBorder="1" applyAlignment="1">
      <alignment horizontal="center" vertical="center"/>
    </xf>
    <xf numFmtId="183" fontId="54" fillId="0" borderId="23" xfId="0" applyNumberFormat="1" applyFont="1" applyFill="1" applyBorder="1" applyAlignment="1">
      <alignment horizontal="center" vertical="center"/>
    </xf>
    <xf numFmtId="183" fontId="54" fillId="0" borderId="24" xfId="0" applyNumberFormat="1" applyFont="1" applyFill="1" applyBorder="1" applyAlignment="1">
      <alignment horizontal="center" vertical="center"/>
    </xf>
    <xf numFmtId="183" fontId="54" fillId="0" borderId="26" xfId="0" applyNumberFormat="1" applyFont="1" applyFill="1" applyBorder="1" applyAlignment="1">
      <alignment horizontal="center" vertical="center"/>
    </xf>
    <xf numFmtId="181" fontId="54" fillId="0" borderId="24" xfId="0" applyNumberFormat="1" applyFont="1" applyFill="1" applyBorder="1" applyAlignment="1">
      <alignment horizontal="center" vertical="center"/>
    </xf>
    <xf numFmtId="181" fontId="54" fillId="0" borderId="16" xfId="0" applyNumberFormat="1" applyFont="1" applyFill="1" applyBorder="1" applyAlignment="1">
      <alignment horizontal="center" vertical="center"/>
    </xf>
    <xf numFmtId="182" fontId="54" fillId="0" borderId="16" xfId="0" applyNumberFormat="1" applyFont="1" applyFill="1" applyBorder="1" applyAlignment="1">
      <alignment horizontal="center" vertical="center"/>
    </xf>
    <xf numFmtId="182" fontId="54" fillId="0" borderId="10" xfId="0" applyNumberFormat="1" applyFont="1" applyFill="1" applyBorder="1" applyAlignment="1">
      <alignment horizontal="center" vertical="center"/>
    </xf>
    <xf numFmtId="178" fontId="54" fillId="0" borderId="11" xfId="0" applyNumberFormat="1" applyFont="1" applyFill="1" applyBorder="1" applyAlignment="1">
      <alignment horizontal="center" vertical="center"/>
    </xf>
    <xf numFmtId="178" fontId="54" fillId="0" borderId="26" xfId="0" applyNumberFormat="1" applyFont="1" applyFill="1" applyBorder="1" applyAlignment="1" applyProtection="1">
      <alignment horizontal="center" vertical="center"/>
      <protection locked="0"/>
    </xf>
    <xf numFmtId="177" fontId="54" fillId="0" borderId="26" xfId="0" applyNumberFormat="1" applyFont="1" applyFill="1" applyBorder="1" applyAlignment="1" applyProtection="1">
      <alignment horizontal="center" vertical="center"/>
      <protection locked="0"/>
    </xf>
    <xf numFmtId="182" fontId="54" fillId="0" borderId="26" xfId="0" applyNumberFormat="1" applyFont="1" applyFill="1" applyBorder="1" applyAlignment="1" applyProtection="1">
      <alignment horizontal="center" vertical="center"/>
      <protection locked="0"/>
    </xf>
    <xf numFmtId="178" fontId="54" fillId="0" borderId="16" xfId="0" applyNumberFormat="1" applyFont="1" applyFill="1" applyBorder="1" applyAlignment="1" applyProtection="1">
      <alignment horizontal="center" vertical="center"/>
      <protection locked="0"/>
    </xf>
    <xf numFmtId="176" fontId="54" fillId="0" borderId="26" xfId="0" applyNumberFormat="1" applyFont="1" applyFill="1" applyBorder="1" applyAlignment="1" applyProtection="1">
      <alignment horizontal="center" vertical="center"/>
      <protection locked="0"/>
    </xf>
    <xf numFmtId="185" fontId="54" fillId="0" borderId="23" xfId="0" applyNumberFormat="1" applyFont="1" applyFill="1" applyBorder="1" applyAlignment="1" applyProtection="1">
      <alignment horizontal="center" vertical="center"/>
      <protection locked="0"/>
    </xf>
    <xf numFmtId="178" fontId="54" fillId="0" borderId="11" xfId="0" applyNumberFormat="1" applyFont="1" applyFill="1" applyBorder="1" applyAlignment="1" applyProtection="1">
      <alignment horizontal="center" vertical="center"/>
      <protection locked="0"/>
    </xf>
    <xf numFmtId="181" fontId="54" fillId="0" borderId="26" xfId="0" applyNumberFormat="1" applyFont="1" applyFill="1" applyBorder="1" applyAlignment="1" applyProtection="1">
      <alignment horizontal="center" vertical="center"/>
      <protection locked="0"/>
    </xf>
    <xf numFmtId="178" fontId="54" fillId="0" borderId="16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 applyProtection="1">
      <alignment vertical="center"/>
      <protection locked="0"/>
    </xf>
    <xf numFmtId="0" fontId="10" fillId="33" borderId="21" xfId="0" applyFont="1" applyFill="1" applyBorder="1" applyAlignment="1">
      <alignment vertical="center"/>
    </xf>
    <xf numFmtId="183" fontId="54" fillId="0" borderId="16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181" fontId="54" fillId="0" borderId="29" xfId="0" applyNumberFormat="1" applyFont="1" applyFill="1" applyBorder="1" applyAlignment="1">
      <alignment horizontal="center" vertical="center"/>
    </xf>
    <xf numFmtId="182" fontId="54" fillId="0" borderId="29" xfId="0" applyNumberFormat="1" applyFont="1" applyFill="1" applyBorder="1" applyAlignment="1">
      <alignment horizontal="center" vertical="center"/>
    </xf>
    <xf numFmtId="185" fontId="54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>
      <alignment horizontal="center" vertical="center" wrapText="1" shrinkToFit="1"/>
    </xf>
    <xf numFmtId="0" fontId="10" fillId="33" borderId="35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82" fontId="10" fillId="33" borderId="20" xfId="0" applyNumberFormat="1" applyFont="1" applyFill="1" applyBorder="1" applyAlignment="1">
      <alignment horizontal="center" vertical="center" wrapText="1"/>
    </xf>
    <xf numFmtId="182" fontId="14" fillId="33" borderId="20" xfId="0" applyNumberFormat="1" applyFont="1" applyFill="1" applyBorder="1" applyAlignment="1">
      <alignment horizontal="center" vertical="center" wrapText="1"/>
    </xf>
    <xf numFmtId="182" fontId="14" fillId="33" borderId="22" xfId="0" applyNumberFormat="1" applyFont="1" applyFill="1" applyBorder="1" applyAlignment="1">
      <alignment horizontal="center" vertical="center" wrapText="1"/>
    </xf>
    <xf numFmtId="183" fontId="10" fillId="33" borderId="22" xfId="0" applyNumberFormat="1" applyFont="1" applyFill="1" applyBorder="1" applyAlignment="1">
      <alignment horizontal="center" vertical="center" wrapText="1"/>
    </xf>
    <xf numFmtId="182" fontId="10" fillId="33" borderId="22" xfId="0" applyNumberFormat="1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vertical="center"/>
    </xf>
    <xf numFmtId="183" fontId="54" fillId="0" borderId="15" xfId="0" applyNumberFormat="1" applyFont="1" applyFill="1" applyBorder="1" applyAlignment="1">
      <alignment horizontal="center" vertical="center"/>
    </xf>
    <xf numFmtId="182" fontId="54" fillId="0" borderId="15" xfId="0" applyNumberFormat="1" applyFont="1" applyFill="1" applyBorder="1" applyAlignment="1">
      <alignment horizontal="center" vertical="center"/>
    </xf>
    <xf numFmtId="183" fontId="54" fillId="0" borderId="35" xfId="0" applyNumberFormat="1" applyFont="1" applyFill="1" applyBorder="1" applyAlignment="1">
      <alignment horizontal="center" vertical="center"/>
    </xf>
    <xf numFmtId="186" fontId="54" fillId="0" borderId="15" xfId="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vertical="center"/>
    </xf>
    <xf numFmtId="183" fontId="54" fillId="0" borderId="19" xfId="0" applyNumberFormat="1" applyFont="1" applyFill="1" applyBorder="1" applyAlignment="1">
      <alignment horizontal="center" vertical="center"/>
    </xf>
    <xf numFmtId="182" fontId="54" fillId="0" borderId="19" xfId="0" applyNumberFormat="1" applyFont="1" applyFill="1" applyBorder="1" applyAlignment="1">
      <alignment horizontal="center" vertical="center"/>
    </xf>
    <xf numFmtId="181" fontId="54" fillId="0" borderId="19" xfId="0" applyNumberFormat="1" applyFont="1" applyFill="1" applyBorder="1" applyAlignment="1">
      <alignment horizontal="center" vertical="center"/>
    </xf>
    <xf numFmtId="183" fontId="54" fillId="0" borderId="37" xfId="0" applyNumberFormat="1" applyFont="1" applyFill="1" applyBorder="1" applyAlignment="1">
      <alignment horizontal="center" vertical="center"/>
    </xf>
    <xf numFmtId="186" fontId="54" fillId="0" borderId="19" xfId="0" applyNumberFormat="1" applyFont="1" applyFill="1" applyBorder="1" applyAlignment="1">
      <alignment horizontal="center" vertical="center"/>
    </xf>
    <xf numFmtId="183" fontId="54" fillId="0" borderId="19" xfId="0" applyNumberFormat="1" applyFont="1" applyFill="1" applyBorder="1" applyAlignment="1" applyProtection="1">
      <alignment horizontal="center" vertical="center"/>
      <protection locked="0"/>
    </xf>
    <xf numFmtId="181" fontId="54" fillId="0" borderId="19" xfId="0" applyNumberFormat="1" applyFont="1" applyFill="1" applyBorder="1" applyAlignment="1" applyProtection="1">
      <alignment horizontal="center" vertical="center"/>
      <protection locked="0"/>
    </xf>
    <xf numFmtId="185" fontId="54" fillId="0" borderId="19" xfId="0" applyNumberFormat="1" applyFont="1" applyFill="1" applyBorder="1" applyAlignment="1">
      <alignment horizontal="center" vertical="center"/>
    </xf>
    <xf numFmtId="181" fontId="54" fillId="0" borderId="37" xfId="0" applyNumberFormat="1" applyFont="1" applyFill="1" applyBorder="1" applyAlignment="1">
      <alignment horizontal="center" vertical="center"/>
    </xf>
    <xf numFmtId="185" fontId="54" fillId="0" borderId="19" xfId="0" applyNumberFormat="1" applyFont="1" applyFill="1" applyBorder="1" applyAlignment="1" applyProtection="1">
      <alignment horizontal="center" vertical="center"/>
      <protection locked="0"/>
    </xf>
    <xf numFmtId="186" fontId="54" fillId="0" borderId="37" xfId="0" applyNumberFormat="1" applyFont="1" applyFill="1" applyBorder="1" applyAlignment="1">
      <alignment horizontal="center" vertical="center"/>
    </xf>
    <xf numFmtId="186" fontId="54" fillId="0" borderId="19" xfId="0" applyNumberFormat="1" applyFont="1" applyFill="1" applyBorder="1" applyAlignment="1" applyProtection="1">
      <alignment horizontal="center" vertical="center"/>
      <protection locked="0"/>
    </xf>
    <xf numFmtId="183" fontId="54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33" borderId="37" xfId="0" applyFont="1" applyFill="1" applyBorder="1" applyAlignment="1" applyProtection="1">
      <alignment vertical="center"/>
      <protection locked="0"/>
    </xf>
    <xf numFmtId="183" fontId="54" fillId="0" borderId="38" xfId="0" applyNumberFormat="1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183" fontId="54" fillId="0" borderId="20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181" fontId="54" fillId="0" borderId="15" xfId="0" applyNumberFormat="1" applyFont="1" applyFill="1" applyBorder="1" applyAlignment="1">
      <alignment horizontal="center" vertical="center"/>
    </xf>
    <xf numFmtId="182" fontId="54" fillId="0" borderId="37" xfId="0" applyNumberFormat="1" applyFont="1" applyFill="1" applyBorder="1" applyAlignment="1">
      <alignment horizontal="center" vertical="center"/>
    </xf>
    <xf numFmtId="181" fontId="54" fillId="0" borderId="23" xfId="0" applyNumberFormat="1" applyFont="1" applyFill="1" applyBorder="1" applyAlignment="1">
      <alignment horizontal="center" vertical="center"/>
    </xf>
    <xf numFmtId="183" fontId="54" fillId="0" borderId="22" xfId="0" applyNumberFormat="1" applyFont="1" applyFill="1" applyBorder="1" applyAlignment="1">
      <alignment horizontal="center" vertical="center"/>
    </xf>
    <xf numFmtId="181" fontId="54" fillId="0" borderId="41" xfId="0" applyNumberFormat="1" applyFont="1" applyFill="1" applyBorder="1" applyAlignment="1">
      <alignment horizontal="center" vertical="center"/>
    </xf>
    <xf numFmtId="181" fontId="54" fillId="0" borderId="22" xfId="0" applyNumberFormat="1" applyFont="1" applyFill="1" applyBorder="1" applyAlignment="1">
      <alignment horizontal="center" vertical="center"/>
    </xf>
    <xf numFmtId="183" fontId="54" fillId="0" borderId="41" xfId="0" applyNumberFormat="1" applyFont="1" applyFill="1" applyBorder="1" applyAlignment="1">
      <alignment horizontal="center" vertical="center"/>
    </xf>
    <xf numFmtId="185" fontId="54" fillId="0" borderId="17" xfId="0" applyNumberFormat="1" applyFont="1" applyFill="1" applyBorder="1" applyAlignment="1">
      <alignment horizontal="center" vertical="center"/>
    </xf>
    <xf numFmtId="185" fontId="54" fillId="0" borderId="22" xfId="0" applyNumberFormat="1" applyFont="1" applyFill="1" applyBorder="1" applyAlignment="1">
      <alignment horizontal="center" vertical="center"/>
    </xf>
    <xf numFmtId="177" fontId="55" fillId="0" borderId="26" xfId="0" applyNumberFormat="1" applyFont="1" applyFill="1" applyBorder="1" applyAlignment="1">
      <alignment horizontal="center" vertical="center"/>
    </xf>
    <xf numFmtId="182" fontId="56" fillId="0" borderId="31" xfId="0" applyNumberFormat="1" applyFont="1" applyFill="1" applyBorder="1" applyAlignment="1">
      <alignment horizontal="center" vertical="center"/>
    </xf>
    <xf numFmtId="182" fontId="56" fillId="0" borderId="24" xfId="0" applyNumberFormat="1" applyFont="1" applyFill="1" applyBorder="1" applyAlignment="1">
      <alignment horizontal="center" vertical="center"/>
    </xf>
    <xf numFmtId="182" fontId="56" fillId="0" borderId="26" xfId="0" applyNumberFormat="1" applyFont="1" applyFill="1" applyBorder="1" applyAlignment="1">
      <alignment horizontal="center" vertical="center"/>
    </xf>
    <xf numFmtId="178" fontId="56" fillId="0" borderId="26" xfId="0" applyNumberFormat="1" applyFont="1" applyFill="1" applyBorder="1" applyAlignment="1">
      <alignment horizontal="center" vertical="center"/>
    </xf>
    <xf numFmtId="183" fontId="56" fillId="0" borderId="21" xfId="0" applyNumberFormat="1" applyFont="1" applyFill="1" applyBorder="1" applyAlignment="1" applyProtection="1">
      <alignment horizontal="center" vertical="center"/>
      <protection locked="0"/>
    </xf>
    <xf numFmtId="183" fontId="56" fillId="0" borderId="19" xfId="0" applyNumberFormat="1" applyFont="1" applyFill="1" applyBorder="1" applyAlignment="1" applyProtection="1">
      <alignment horizontal="center" vertical="center"/>
      <protection locked="0"/>
    </xf>
    <xf numFmtId="181" fontId="56" fillId="0" borderId="19" xfId="0" applyNumberFormat="1" applyFont="1" applyFill="1" applyBorder="1" applyAlignment="1" applyProtection="1">
      <alignment horizontal="center" vertical="center"/>
      <protection locked="0"/>
    </xf>
    <xf numFmtId="186" fontId="56" fillId="0" borderId="19" xfId="0" applyNumberFormat="1" applyFont="1" applyFill="1" applyBorder="1" applyAlignment="1">
      <alignment horizontal="center" vertical="center"/>
    </xf>
    <xf numFmtId="182" fontId="56" fillId="0" borderId="19" xfId="0" applyNumberFormat="1" applyFont="1" applyFill="1" applyBorder="1" applyAlignment="1">
      <alignment horizontal="center" vertical="center"/>
    </xf>
    <xf numFmtId="182" fontId="56" fillId="0" borderId="16" xfId="0" applyNumberFormat="1" applyFont="1" applyFill="1" applyBorder="1" applyAlignment="1">
      <alignment horizontal="center" vertical="center"/>
    </xf>
    <xf numFmtId="0" fontId="57" fillId="0" borderId="26" xfId="70" applyFont="1" applyFill="1" applyBorder="1" applyAlignment="1">
      <alignment horizontal="center" vertical="center"/>
      <protection/>
    </xf>
    <xf numFmtId="182" fontId="56" fillId="0" borderId="1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183" fontId="53" fillId="0" borderId="41" xfId="0" applyNumberFormat="1" applyFont="1" applyFill="1" applyBorder="1" applyAlignment="1">
      <alignment horizontal="center" vertical="center"/>
    </xf>
    <xf numFmtId="183" fontId="53" fillId="0" borderId="42" xfId="0" applyNumberFormat="1" applyFont="1" applyFill="1" applyBorder="1" applyAlignment="1">
      <alignment horizontal="center" vertical="center"/>
    </xf>
    <xf numFmtId="183" fontId="53" fillId="0" borderId="17" xfId="0" applyNumberFormat="1" applyFont="1" applyFill="1" applyBorder="1" applyAlignment="1">
      <alignment horizontal="center" vertical="center"/>
    </xf>
    <xf numFmtId="181" fontId="53" fillId="0" borderId="17" xfId="0" applyNumberFormat="1" applyFont="1" applyFill="1" applyBorder="1" applyAlignment="1">
      <alignment horizontal="center" vertical="center"/>
    </xf>
    <xf numFmtId="181" fontId="53" fillId="0" borderId="42" xfId="0" applyNumberFormat="1" applyFont="1" applyFill="1" applyBorder="1" applyAlignment="1">
      <alignment horizontal="center" vertical="center"/>
    </xf>
    <xf numFmtId="181" fontId="53" fillId="0" borderId="23" xfId="0" applyNumberFormat="1" applyFont="1" applyFill="1" applyBorder="1" applyAlignment="1">
      <alignment horizontal="center" vertical="center"/>
    </xf>
    <xf numFmtId="181" fontId="53" fillId="0" borderId="27" xfId="0" applyNumberFormat="1" applyFont="1" applyFill="1" applyBorder="1" applyAlignment="1">
      <alignment horizontal="center" vertical="center"/>
    </xf>
    <xf numFmtId="182" fontId="53" fillId="0" borderId="23" xfId="0" applyNumberFormat="1" applyFont="1" applyFill="1" applyBorder="1" applyAlignment="1">
      <alignment horizontal="center" vertical="center"/>
    </xf>
    <xf numFmtId="182" fontId="53" fillId="0" borderId="27" xfId="0" applyNumberFormat="1" applyFont="1" applyFill="1" applyBorder="1" applyAlignment="1">
      <alignment horizontal="center" vertical="center"/>
    </xf>
    <xf numFmtId="181" fontId="53" fillId="0" borderId="36" xfId="0" applyNumberFormat="1" applyFont="1" applyFill="1" applyBorder="1" applyAlignment="1">
      <alignment horizontal="center" vertical="center"/>
    </xf>
    <xf numFmtId="181" fontId="53" fillId="0" borderId="34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183" fontId="53" fillId="0" borderId="36" xfId="0" applyNumberFormat="1" applyFont="1" applyFill="1" applyBorder="1" applyAlignment="1">
      <alignment horizontal="center" vertical="center"/>
    </xf>
    <xf numFmtId="183" fontId="53" fillId="0" borderId="34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81" fontId="53" fillId="0" borderId="37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47" xfId="72" applyFont="1" applyFill="1" applyBorder="1" applyAlignment="1">
      <alignment horizontal="center" vertical="center"/>
      <protection/>
    </xf>
    <xf numFmtId="0" fontId="6" fillId="33" borderId="13" xfId="72" applyFont="1" applyFill="1" applyBorder="1" applyAlignment="1">
      <alignment horizontal="center" vertical="center"/>
      <protection/>
    </xf>
    <xf numFmtId="0" fontId="6" fillId="33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33" borderId="48" xfId="72" applyFont="1" applyFill="1" applyBorder="1" applyAlignment="1">
      <alignment horizontal="center" vertical="center"/>
      <protection/>
    </xf>
    <xf numFmtId="0" fontId="6" fillId="33" borderId="31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181" fontId="54" fillId="0" borderId="17" xfId="0" applyNumberFormat="1" applyFont="1" applyFill="1" applyBorder="1" applyAlignment="1">
      <alignment horizontal="center" vertical="center"/>
    </xf>
    <xf numFmtId="181" fontId="54" fillId="0" borderId="42" xfId="0" applyNumberFormat="1" applyFont="1" applyFill="1" applyBorder="1" applyAlignment="1">
      <alignment horizontal="center" vertical="center"/>
    </xf>
    <xf numFmtId="183" fontId="54" fillId="0" borderId="17" xfId="0" applyNumberFormat="1" applyFont="1" applyFill="1" applyBorder="1" applyAlignment="1">
      <alignment horizontal="center" vertical="center"/>
    </xf>
    <xf numFmtId="183" fontId="54" fillId="0" borderId="42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183" fontId="54" fillId="0" borderId="41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182" fontId="54" fillId="0" borderId="37" xfId="0" applyNumberFormat="1" applyFont="1" applyFill="1" applyBorder="1" applyAlignment="1">
      <alignment horizontal="center" vertical="center"/>
    </xf>
    <xf numFmtId="182" fontId="54" fillId="0" borderId="27" xfId="0" applyNumberFormat="1" applyFont="1" applyFill="1" applyBorder="1" applyAlignment="1">
      <alignment horizontal="center" vertical="center"/>
    </xf>
    <xf numFmtId="182" fontId="54" fillId="0" borderId="23" xfId="0" applyNumberFormat="1" applyFont="1" applyFill="1" applyBorder="1" applyAlignment="1">
      <alignment horizontal="center" vertical="center"/>
    </xf>
    <xf numFmtId="183" fontId="54" fillId="0" borderId="23" xfId="0" applyNumberFormat="1" applyFont="1" applyFill="1" applyBorder="1" applyAlignment="1">
      <alignment horizontal="center" vertical="center"/>
    </xf>
    <xf numFmtId="183" fontId="54" fillId="0" borderId="27" xfId="0" applyNumberFormat="1" applyFont="1" applyFill="1" applyBorder="1" applyAlignment="1">
      <alignment horizontal="center" vertical="center"/>
    </xf>
    <xf numFmtId="181" fontId="54" fillId="0" borderId="23" xfId="0" applyNumberFormat="1" applyFont="1" applyFill="1" applyBorder="1" applyAlignment="1">
      <alignment horizontal="center" vertical="center"/>
    </xf>
    <xf numFmtId="181" fontId="54" fillId="0" borderId="27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181" fontId="54" fillId="0" borderId="35" xfId="0" applyNumberFormat="1" applyFont="1" applyFill="1" applyBorder="1" applyAlignment="1">
      <alignment horizontal="center" vertical="center"/>
    </xf>
    <xf numFmtId="181" fontId="54" fillId="0" borderId="34" xfId="0" applyNumberFormat="1" applyFont="1" applyFill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/>
    </xf>
    <xf numFmtId="182" fontId="54" fillId="0" borderId="34" xfId="0" applyNumberFormat="1" applyFont="1" applyFill="1" applyBorder="1" applyAlignment="1">
      <alignment horizontal="center" vertical="center"/>
    </xf>
    <xf numFmtId="183" fontId="54" fillId="0" borderId="36" xfId="0" applyNumberFormat="1" applyFont="1" applyFill="1" applyBorder="1" applyAlignment="1">
      <alignment horizontal="center" vertical="center"/>
    </xf>
    <xf numFmtId="183" fontId="54" fillId="0" borderId="34" xfId="0" applyNumberFormat="1" applyFont="1" applyFill="1" applyBorder="1" applyAlignment="1">
      <alignment horizontal="center" vertical="center"/>
    </xf>
    <xf numFmtId="181" fontId="54" fillId="0" borderId="36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8" xfId="72" applyFont="1" applyFill="1" applyBorder="1" applyAlignment="1">
      <alignment horizontal="center" vertical="center"/>
      <protection/>
    </xf>
    <xf numFmtId="0" fontId="10" fillId="0" borderId="49" xfId="0" applyFont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47" xfId="72" applyFont="1" applyFill="1" applyBorder="1" applyAlignment="1">
      <alignment horizontal="center" vertical="center"/>
      <protection/>
    </xf>
    <xf numFmtId="0" fontId="10" fillId="33" borderId="50" xfId="72" applyFont="1" applyFill="1" applyBorder="1" applyAlignment="1">
      <alignment horizontal="center" vertical="center"/>
      <protection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44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vertical="center" wrapText="1" shrinkToFit="1"/>
    </xf>
    <xf numFmtId="0" fontId="10" fillId="33" borderId="36" xfId="0" applyFont="1" applyFill="1" applyBorder="1" applyAlignment="1">
      <alignment horizontal="center" vertical="center" wrapText="1" shrinkToFit="1"/>
    </xf>
    <xf numFmtId="0" fontId="10" fillId="0" borderId="34" xfId="0" applyFont="1" applyBorder="1" applyAlignment="1">
      <alignment vertical="center"/>
    </xf>
    <xf numFmtId="182" fontId="14" fillId="33" borderId="17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10" fillId="33" borderId="34" xfId="0" applyFont="1" applyFill="1" applyBorder="1" applyAlignment="1">
      <alignment horizontal="center" vertical="center" wrapText="1" shrinkToFit="1"/>
    </xf>
    <xf numFmtId="182" fontId="14" fillId="33" borderId="42" xfId="0" applyNumberFormat="1" applyFont="1" applyFill="1" applyBorder="1" applyAlignment="1">
      <alignment horizontal="center" vertical="center" wrapText="1"/>
    </xf>
    <xf numFmtId="185" fontId="54" fillId="0" borderId="36" xfId="0" applyNumberFormat="1" applyFont="1" applyFill="1" applyBorder="1" applyAlignment="1">
      <alignment horizontal="center" vertical="center"/>
    </xf>
    <xf numFmtId="185" fontId="54" fillId="0" borderId="34" xfId="0" applyNumberFormat="1" applyFont="1" applyFill="1" applyBorder="1" applyAlignment="1">
      <alignment horizontal="center" vertical="center"/>
    </xf>
    <xf numFmtId="185" fontId="54" fillId="0" borderId="51" xfId="0" applyNumberFormat="1" applyFont="1" applyFill="1" applyBorder="1" applyAlignment="1">
      <alignment horizontal="center" vertical="center"/>
    </xf>
    <xf numFmtId="185" fontId="54" fillId="0" borderId="52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_C19豊田市【有害】（測定地点等一覧表）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20年度集計表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spans="2:7" ht="23.25" customHeight="1">
      <c r="B1" s="24" t="s">
        <v>90</v>
      </c>
      <c r="F1" s="27"/>
      <c r="G1" s="27"/>
    </row>
    <row r="3" spans="2:11" ht="23.25" customHeight="1">
      <c r="B3" s="9" t="s">
        <v>43</v>
      </c>
      <c r="F3" s="26"/>
      <c r="G3" s="26"/>
      <c r="H3" s="26"/>
      <c r="I3" s="26"/>
      <c r="J3" s="26"/>
      <c r="K3" s="26"/>
    </row>
    <row r="4" spans="2:3" ht="9" customHeight="1" thickBot="1">
      <c r="B4" s="12"/>
      <c r="C4" s="12"/>
    </row>
    <row r="5" spans="2:11" ht="21.75" customHeight="1" thickBot="1">
      <c r="B5" s="187" t="s">
        <v>51</v>
      </c>
      <c r="C5" s="188"/>
      <c r="D5" s="192" t="s">
        <v>55</v>
      </c>
      <c r="E5" s="169"/>
      <c r="F5" s="168" t="s">
        <v>56</v>
      </c>
      <c r="G5" s="169"/>
      <c r="H5" s="185" t="s">
        <v>57</v>
      </c>
      <c r="I5" s="186"/>
      <c r="J5" s="168" t="s">
        <v>58</v>
      </c>
      <c r="K5" s="169"/>
    </row>
    <row r="6" spans="2:11" ht="45" customHeight="1">
      <c r="B6" s="191" t="s">
        <v>42</v>
      </c>
      <c r="C6" s="189" t="s">
        <v>25</v>
      </c>
      <c r="D6" s="15" t="s">
        <v>52</v>
      </c>
      <c r="E6" s="3" t="s">
        <v>78</v>
      </c>
      <c r="F6" s="4" t="s">
        <v>52</v>
      </c>
      <c r="G6" s="3" t="s">
        <v>76</v>
      </c>
      <c r="H6" s="4" t="s">
        <v>52</v>
      </c>
      <c r="I6" s="3" t="s">
        <v>76</v>
      </c>
      <c r="J6" s="4" t="s">
        <v>52</v>
      </c>
      <c r="K6" s="3" t="s">
        <v>77</v>
      </c>
    </row>
    <row r="7" spans="2:11" ht="19.5" customHeight="1" thickBot="1">
      <c r="B7" s="190"/>
      <c r="C7" s="190"/>
      <c r="D7" s="170" t="s">
        <v>67</v>
      </c>
      <c r="E7" s="171"/>
      <c r="F7" s="170" t="s">
        <v>67</v>
      </c>
      <c r="G7" s="171"/>
      <c r="H7" s="170" t="s">
        <v>67</v>
      </c>
      <c r="I7" s="171"/>
      <c r="J7" s="170" t="s">
        <v>67</v>
      </c>
      <c r="K7" s="171"/>
    </row>
    <row r="8" spans="2:11" ht="18" customHeight="1">
      <c r="B8" s="178" t="s">
        <v>15</v>
      </c>
      <c r="C8" s="13" t="s">
        <v>103</v>
      </c>
      <c r="D8" s="36">
        <v>0.57</v>
      </c>
      <c r="E8" s="37" t="str">
        <f>IF(D8="-","-",IF(D8&gt;=3,"×","○"))</f>
        <v>○</v>
      </c>
      <c r="F8" s="38">
        <v>0.049</v>
      </c>
      <c r="G8" s="37" t="str">
        <f>IF(F8="-","-",IF(F8&gt;=200,"×","○"))</f>
        <v>○</v>
      </c>
      <c r="H8" s="38">
        <v>0.067</v>
      </c>
      <c r="I8" s="37" t="str">
        <f>IF(H8="-","-",IF(H8&gt;=200,"×","○"))</f>
        <v>○</v>
      </c>
      <c r="J8" s="39">
        <v>0.6</v>
      </c>
      <c r="K8" s="37" t="str">
        <f>IF(J8="-","-",IF(J8&gt;=150,"×","○"))</f>
        <v>○</v>
      </c>
    </row>
    <row r="9" spans="2:11" ht="18" customHeight="1">
      <c r="B9" s="178"/>
      <c r="C9" s="18" t="s">
        <v>5</v>
      </c>
      <c r="D9" s="36">
        <v>0.81</v>
      </c>
      <c r="E9" s="40" t="str">
        <f aca="true" t="shared" si="0" ref="E9:E42">IF(D9="-","-",IF(D9&gt;=3,"×","○"))</f>
        <v>○</v>
      </c>
      <c r="F9" s="39">
        <v>0.12</v>
      </c>
      <c r="G9" s="40" t="str">
        <f aca="true" t="shared" si="1" ref="G9:G42">IF(F9="-","-",IF(F9&gt;=200,"×","○"))</f>
        <v>○</v>
      </c>
      <c r="H9" s="38">
        <v>0.087</v>
      </c>
      <c r="I9" s="40" t="str">
        <f aca="true" t="shared" si="2" ref="I9:I42">IF(H9="-","-",IF(H9&gt;=200,"×","○"))</f>
        <v>○</v>
      </c>
      <c r="J9" s="41">
        <v>1.3</v>
      </c>
      <c r="K9" s="40" t="str">
        <f aca="true" t="shared" si="3" ref="K9:K42">IF(J9="-","-",IF(J9&gt;=150,"×","○"))</f>
        <v>○</v>
      </c>
    </row>
    <row r="10" spans="2:11" ht="18" customHeight="1">
      <c r="B10" s="178"/>
      <c r="C10" s="18" t="s">
        <v>6</v>
      </c>
      <c r="D10" s="36">
        <v>0.98</v>
      </c>
      <c r="E10" s="40" t="str">
        <f t="shared" si="0"/>
        <v>○</v>
      </c>
      <c r="F10" s="39">
        <v>0.28</v>
      </c>
      <c r="G10" s="40" t="str">
        <f t="shared" si="1"/>
        <v>○</v>
      </c>
      <c r="H10" s="38">
        <v>0.067</v>
      </c>
      <c r="I10" s="40" t="str">
        <f t="shared" si="2"/>
        <v>○</v>
      </c>
      <c r="J10" s="41">
        <v>1.2</v>
      </c>
      <c r="K10" s="40" t="str">
        <f t="shared" si="3"/>
        <v>○</v>
      </c>
    </row>
    <row r="11" spans="2:11" ht="18" customHeight="1">
      <c r="B11" s="178"/>
      <c r="C11" s="18" t="s">
        <v>74</v>
      </c>
      <c r="D11" s="36">
        <v>0.95</v>
      </c>
      <c r="E11" s="40" t="str">
        <f t="shared" si="0"/>
        <v>○</v>
      </c>
      <c r="F11" s="39">
        <v>0.12</v>
      </c>
      <c r="G11" s="40" t="str">
        <f t="shared" si="1"/>
        <v>○</v>
      </c>
      <c r="H11" s="138">
        <v>0.042</v>
      </c>
      <c r="I11" s="40" t="str">
        <f t="shared" si="2"/>
        <v>○</v>
      </c>
      <c r="J11" s="39">
        <v>0.92</v>
      </c>
      <c r="K11" s="40" t="str">
        <f t="shared" si="3"/>
        <v>○</v>
      </c>
    </row>
    <row r="12" spans="2:11" ht="19.5" customHeight="1">
      <c r="B12" s="178"/>
      <c r="C12" s="18" t="s">
        <v>27</v>
      </c>
      <c r="D12" s="36">
        <v>0.51</v>
      </c>
      <c r="E12" s="40" t="str">
        <f>IF(D12="-","-",IF(D12&gt;=3,"×","○"))</f>
        <v>○</v>
      </c>
      <c r="F12" s="38">
        <v>0.09</v>
      </c>
      <c r="G12" s="40" t="str">
        <f t="shared" si="1"/>
        <v>○</v>
      </c>
      <c r="H12" s="138">
        <v>0.038</v>
      </c>
      <c r="I12" s="40" t="str">
        <f t="shared" si="2"/>
        <v>○</v>
      </c>
      <c r="J12" s="39">
        <v>0.64</v>
      </c>
      <c r="K12" s="40" t="str">
        <f t="shared" si="3"/>
        <v>○</v>
      </c>
    </row>
    <row r="13" spans="2:11" ht="19.5" customHeight="1">
      <c r="B13" s="178"/>
      <c r="C13" s="18" t="s">
        <v>7</v>
      </c>
      <c r="D13" s="42">
        <v>2.2</v>
      </c>
      <c r="E13" s="40" t="str">
        <f>IF(D13="-","-",IF(D13&gt;=3,"×","○"))</f>
        <v>○</v>
      </c>
      <c r="F13" s="39">
        <v>0.4</v>
      </c>
      <c r="G13" s="40" t="str">
        <f>IF(F13="-","-",IF(F13&gt;=200,"×","○"))</f>
        <v>○</v>
      </c>
      <c r="H13" s="38">
        <v>0.082</v>
      </c>
      <c r="I13" s="40" t="str">
        <f>IF(H13="-","-",IF(H13&gt;=200,"×","○"))</f>
        <v>○</v>
      </c>
      <c r="J13" s="41">
        <v>1.1</v>
      </c>
      <c r="K13" s="40" t="str">
        <f>IF(J13="-","-",IF(J13&gt;=150,"×","○"))</f>
        <v>○</v>
      </c>
    </row>
    <row r="14" spans="2:11" ht="19.5" customHeight="1">
      <c r="B14" s="178"/>
      <c r="C14" s="18" t="s">
        <v>34</v>
      </c>
      <c r="D14" s="43">
        <v>1.7</v>
      </c>
      <c r="E14" s="40" t="str">
        <f>IF(D14="-","-",IF(D14&gt;=3,"×","○"))</f>
        <v>○</v>
      </c>
      <c r="F14" s="39">
        <v>0.25</v>
      </c>
      <c r="G14" s="40" t="str">
        <f>IF(F14="-","-",IF(F14&gt;=200,"×","○"))</f>
        <v>○</v>
      </c>
      <c r="H14" s="38">
        <v>0.065</v>
      </c>
      <c r="I14" s="40" t="str">
        <f>IF(H14="-","-",IF(H14&gt;=200,"×","○"))</f>
        <v>○</v>
      </c>
      <c r="J14" s="41">
        <v>1.5</v>
      </c>
      <c r="K14" s="40" t="str">
        <f>IF(J14="-","-",IF(J14&gt;=150,"×","○"))</f>
        <v>○</v>
      </c>
    </row>
    <row r="15" spans="2:11" ht="18" customHeight="1">
      <c r="B15" s="179"/>
      <c r="C15" s="18" t="s">
        <v>91</v>
      </c>
      <c r="D15" s="36">
        <v>0.91</v>
      </c>
      <c r="E15" s="40" t="str">
        <f>IF(D15="-","-",IF(D15&gt;=3,"×","○"))</f>
        <v>○</v>
      </c>
      <c r="F15" s="38">
        <v>0.064</v>
      </c>
      <c r="G15" s="40" t="str">
        <f>IF(F15="-","-",IF(F15&gt;=200,"×","○"))</f>
        <v>○</v>
      </c>
      <c r="H15" s="138">
        <v>0.03</v>
      </c>
      <c r="I15" s="40" t="str">
        <f>IF(H15="-","-",IF(H15&gt;=200,"×","○"))</f>
        <v>○</v>
      </c>
      <c r="J15" s="39">
        <v>0.78</v>
      </c>
      <c r="K15" s="40" t="str">
        <f>IF(J15="-","-",IF(J15&gt;=150,"×","○"))</f>
        <v>○</v>
      </c>
    </row>
    <row r="16" spans="2:11" ht="20.25" customHeight="1">
      <c r="B16" s="180" t="s">
        <v>0</v>
      </c>
      <c r="C16" s="25" t="s">
        <v>19</v>
      </c>
      <c r="D16" s="43">
        <v>1.1</v>
      </c>
      <c r="E16" s="44" t="str">
        <f aca="true" t="shared" si="4" ref="E16:E21">IF(D16="-","-",IF(D16&gt;=3,"×","○"))</f>
        <v>○</v>
      </c>
      <c r="F16" s="149">
        <v>0.071</v>
      </c>
      <c r="G16" s="40" t="str">
        <f t="shared" si="1"/>
        <v>○</v>
      </c>
      <c r="H16" s="138">
        <v>0.024</v>
      </c>
      <c r="I16" s="40" t="str">
        <f aca="true" t="shared" si="5" ref="I16:I21">IF(H16="-","-",IF(H16&gt;=200,"×","○"))</f>
        <v>○</v>
      </c>
      <c r="J16" s="39">
        <v>0.5</v>
      </c>
      <c r="K16" s="40" t="str">
        <f t="shared" si="3"/>
        <v>○</v>
      </c>
    </row>
    <row r="17" spans="2:11" ht="20.25" customHeight="1">
      <c r="B17" s="180"/>
      <c r="C17" s="25" t="s">
        <v>20</v>
      </c>
      <c r="D17" s="45">
        <v>0.88</v>
      </c>
      <c r="E17" s="44" t="str">
        <f t="shared" si="4"/>
        <v>○</v>
      </c>
      <c r="F17" s="149">
        <v>0.046</v>
      </c>
      <c r="G17" s="40" t="str">
        <f t="shared" si="1"/>
        <v>○</v>
      </c>
      <c r="H17" s="138">
        <v>0.02</v>
      </c>
      <c r="I17" s="40" t="str">
        <f t="shared" si="5"/>
        <v>○</v>
      </c>
      <c r="J17" s="39">
        <v>0.4</v>
      </c>
      <c r="K17" s="40" t="str">
        <f t="shared" si="3"/>
        <v>○</v>
      </c>
    </row>
    <row r="18" spans="2:11" ht="20.25" customHeight="1">
      <c r="B18" s="180"/>
      <c r="C18" s="25" t="s">
        <v>21</v>
      </c>
      <c r="D18" s="43">
        <v>1.4</v>
      </c>
      <c r="E18" s="44" t="str">
        <f t="shared" si="4"/>
        <v>○</v>
      </c>
      <c r="F18" s="149">
        <v>0.046</v>
      </c>
      <c r="G18" s="40" t="str">
        <f t="shared" si="1"/>
        <v>○</v>
      </c>
      <c r="H18" s="138">
        <v>0.021</v>
      </c>
      <c r="I18" s="40" t="str">
        <f t="shared" si="5"/>
        <v>○</v>
      </c>
      <c r="J18" s="39">
        <v>0.36</v>
      </c>
      <c r="K18" s="40" t="str">
        <f t="shared" si="3"/>
        <v>○</v>
      </c>
    </row>
    <row r="19" spans="2:11" ht="19.5" customHeight="1">
      <c r="B19" s="180"/>
      <c r="C19" s="25" t="s">
        <v>75</v>
      </c>
      <c r="D19" s="43">
        <v>1.6</v>
      </c>
      <c r="E19" s="44" t="str">
        <f t="shared" si="4"/>
        <v>○</v>
      </c>
      <c r="F19" s="149">
        <v>0.046</v>
      </c>
      <c r="G19" s="40" t="str">
        <f t="shared" si="1"/>
        <v>○</v>
      </c>
      <c r="H19" s="138">
        <v>0.02</v>
      </c>
      <c r="I19" s="40" t="str">
        <f t="shared" si="5"/>
        <v>○</v>
      </c>
      <c r="J19" s="39">
        <v>0.5</v>
      </c>
      <c r="K19" s="40" t="str">
        <f t="shared" si="3"/>
        <v>○</v>
      </c>
    </row>
    <row r="20" spans="2:11" ht="19.5" customHeight="1">
      <c r="B20" s="180"/>
      <c r="C20" s="25" t="s">
        <v>22</v>
      </c>
      <c r="D20" s="43">
        <v>1.6</v>
      </c>
      <c r="E20" s="44" t="str">
        <f t="shared" si="4"/>
        <v>○</v>
      </c>
      <c r="F20" s="149">
        <v>0.086</v>
      </c>
      <c r="G20" s="40" t="str">
        <f t="shared" si="1"/>
        <v>○</v>
      </c>
      <c r="H20" s="138">
        <v>0.023</v>
      </c>
      <c r="I20" s="40" t="str">
        <f t="shared" si="5"/>
        <v>○</v>
      </c>
      <c r="J20" s="39">
        <v>0.48</v>
      </c>
      <c r="K20" s="40" t="str">
        <f t="shared" si="3"/>
        <v>○</v>
      </c>
    </row>
    <row r="21" spans="2:11" ht="19.5" customHeight="1">
      <c r="B21" s="180"/>
      <c r="C21" s="25" t="s">
        <v>23</v>
      </c>
      <c r="D21" s="43">
        <v>1.3</v>
      </c>
      <c r="E21" s="44" t="str">
        <f t="shared" si="4"/>
        <v>○</v>
      </c>
      <c r="F21" s="149">
        <v>0.046</v>
      </c>
      <c r="G21" s="40" t="str">
        <f t="shared" si="1"/>
        <v>○</v>
      </c>
      <c r="H21" s="138">
        <v>0.02</v>
      </c>
      <c r="I21" s="40" t="str">
        <f t="shared" si="5"/>
        <v>○</v>
      </c>
      <c r="J21" s="39">
        <v>0.59</v>
      </c>
      <c r="K21" s="40" t="str">
        <f t="shared" si="3"/>
        <v>○</v>
      </c>
    </row>
    <row r="22" spans="2:11" ht="21" customHeight="1">
      <c r="B22" s="180" t="s">
        <v>2</v>
      </c>
      <c r="C22" s="18" t="s">
        <v>8</v>
      </c>
      <c r="D22" s="46">
        <v>1.4</v>
      </c>
      <c r="E22" s="40" t="str">
        <f t="shared" si="0"/>
        <v>○</v>
      </c>
      <c r="F22" s="39">
        <v>0.57</v>
      </c>
      <c r="G22" s="40" t="str">
        <f t="shared" si="1"/>
        <v>○</v>
      </c>
      <c r="H22" s="39">
        <v>0.37</v>
      </c>
      <c r="I22" s="40" t="str">
        <f t="shared" si="2"/>
        <v>○</v>
      </c>
      <c r="J22" s="41">
        <v>1.8</v>
      </c>
      <c r="K22" s="40" t="str">
        <f t="shared" si="3"/>
        <v>○</v>
      </c>
    </row>
    <row r="23" spans="2:11" ht="21.75" customHeight="1">
      <c r="B23" s="180"/>
      <c r="C23" s="18" t="s">
        <v>35</v>
      </c>
      <c r="D23" s="39" t="s">
        <v>104</v>
      </c>
      <c r="E23" s="40" t="str">
        <f>IF(D23="-","-",IF(D23&gt;=200,"×","○"))</f>
        <v>-</v>
      </c>
      <c r="F23" s="39" t="s">
        <v>104</v>
      </c>
      <c r="G23" s="40" t="str">
        <f t="shared" si="1"/>
        <v>-</v>
      </c>
      <c r="H23" s="39" t="s">
        <v>89</v>
      </c>
      <c r="I23" s="40" t="str">
        <f t="shared" si="2"/>
        <v>-</v>
      </c>
      <c r="J23" s="41">
        <v>1.8</v>
      </c>
      <c r="K23" s="40" t="str">
        <f t="shared" si="3"/>
        <v>○</v>
      </c>
    </row>
    <row r="24" spans="2:11" ht="20.25" customHeight="1">
      <c r="B24" s="180"/>
      <c r="C24" s="18" t="s">
        <v>26</v>
      </c>
      <c r="D24" s="41">
        <v>1.3</v>
      </c>
      <c r="E24" s="40" t="str">
        <f t="shared" si="0"/>
        <v>○</v>
      </c>
      <c r="F24" s="39" t="s">
        <v>104</v>
      </c>
      <c r="G24" s="40" t="str">
        <f t="shared" si="1"/>
        <v>-</v>
      </c>
      <c r="H24" s="39" t="s">
        <v>89</v>
      </c>
      <c r="I24" s="40" t="str">
        <f t="shared" si="2"/>
        <v>-</v>
      </c>
      <c r="J24" s="41" t="s">
        <v>89</v>
      </c>
      <c r="K24" s="40" t="str">
        <f t="shared" si="3"/>
        <v>-</v>
      </c>
    </row>
    <row r="25" spans="2:11" ht="20.25" customHeight="1">
      <c r="B25" s="17" t="s">
        <v>30</v>
      </c>
      <c r="C25" s="19" t="s">
        <v>31</v>
      </c>
      <c r="D25" s="43">
        <v>1.2</v>
      </c>
      <c r="E25" s="40" t="str">
        <f t="shared" si="0"/>
        <v>○</v>
      </c>
      <c r="F25" s="39">
        <v>0.63</v>
      </c>
      <c r="G25" s="40" t="str">
        <f t="shared" si="1"/>
        <v>○</v>
      </c>
      <c r="H25" s="39">
        <v>0.11</v>
      </c>
      <c r="I25" s="40" t="str">
        <f t="shared" si="2"/>
        <v>○</v>
      </c>
      <c r="J25" s="41">
        <v>1</v>
      </c>
      <c r="K25" s="40" t="str">
        <f t="shared" si="3"/>
        <v>○</v>
      </c>
    </row>
    <row r="26" spans="2:11" ht="21.75" customHeight="1">
      <c r="B26" s="174" t="s">
        <v>3</v>
      </c>
      <c r="C26" s="20" t="s">
        <v>9</v>
      </c>
      <c r="D26" s="43">
        <v>1.3</v>
      </c>
      <c r="E26" s="40" t="str">
        <f t="shared" si="0"/>
        <v>○</v>
      </c>
      <c r="F26" s="39">
        <v>0.2</v>
      </c>
      <c r="G26" s="40" t="str">
        <f t="shared" si="1"/>
        <v>○</v>
      </c>
      <c r="H26" s="38">
        <v>0.058</v>
      </c>
      <c r="I26" s="40" t="str">
        <f t="shared" si="2"/>
        <v>○</v>
      </c>
      <c r="J26" s="41">
        <v>1.2</v>
      </c>
      <c r="K26" s="40" t="str">
        <f t="shared" si="3"/>
        <v>○</v>
      </c>
    </row>
    <row r="27" spans="2:11" ht="20.25" customHeight="1">
      <c r="B27" s="174"/>
      <c r="C27" s="20" t="s">
        <v>10</v>
      </c>
      <c r="D27" s="41">
        <v>1.4</v>
      </c>
      <c r="E27" s="40" t="str">
        <f t="shared" si="0"/>
        <v>○</v>
      </c>
      <c r="F27" s="39" t="s">
        <v>104</v>
      </c>
      <c r="G27" s="40" t="str">
        <f t="shared" si="1"/>
        <v>-</v>
      </c>
      <c r="H27" s="39" t="s">
        <v>89</v>
      </c>
      <c r="I27" s="40" t="str">
        <f t="shared" si="2"/>
        <v>-</v>
      </c>
      <c r="J27" s="41" t="s">
        <v>89</v>
      </c>
      <c r="K27" s="40" t="str">
        <f t="shared" si="3"/>
        <v>-</v>
      </c>
    </row>
    <row r="28" spans="2:11" ht="18" customHeight="1">
      <c r="B28" s="174" t="s">
        <v>4</v>
      </c>
      <c r="C28" s="20" t="s">
        <v>11</v>
      </c>
      <c r="D28" s="43">
        <v>1</v>
      </c>
      <c r="E28" s="40" t="str">
        <f t="shared" si="0"/>
        <v>○</v>
      </c>
      <c r="F28" s="39">
        <v>0.6</v>
      </c>
      <c r="G28" s="40" t="str">
        <f t="shared" si="1"/>
        <v>○</v>
      </c>
      <c r="H28" s="39">
        <v>0.43</v>
      </c>
      <c r="I28" s="40" t="str">
        <f t="shared" si="2"/>
        <v>○</v>
      </c>
      <c r="J28" s="41">
        <v>1.5</v>
      </c>
      <c r="K28" s="40" t="str">
        <f t="shared" si="3"/>
        <v>○</v>
      </c>
    </row>
    <row r="29" spans="2:11" ht="18" customHeight="1">
      <c r="B29" s="174"/>
      <c r="C29" s="20" t="s">
        <v>12</v>
      </c>
      <c r="D29" s="43">
        <v>1.2</v>
      </c>
      <c r="E29" s="40" t="str">
        <f t="shared" si="0"/>
        <v>○</v>
      </c>
      <c r="F29" s="39" t="s">
        <v>104</v>
      </c>
      <c r="G29" s="40" t="str">
        <f t="shared" si="1"/>
        <v>-</v>
      </c>
      <c r="H29" s="39" t="s">
        <v>89</v>
      </c>
      <c r="I29" s="40" t="str">
        <f t="shared" si="2"/>
        <v>-</v>
      </c>
      <c r="J29" s="41" t="s">
        <v>89</v>
      </c>
      <c r="K29" s="40" t="str">
        <f t="shared" si="3"/>
        <v>-</v>
      </c>
    </row>
    <row r="30" spans="2:11" ht="21" customHeight="1">
      <c r="B30" s="174"/>
      <c r="C30" s="20" t="s">
        <v>13</v>
      </c>
      <c r="D30" s="43">
        <v>1</v>
      </c>
      <c r="E30" s="40" t="str">
        <f t="shared" si="0"/>
        <v>○</v>
      </c>
      <c r="F30" s="39" t="s">
        <v>104</v>
      </c>
      <c r="G30" s="40" t="str">
        <f t="shared" si="1"/>
        <v>-</v>
      </c>
      <c r="H30" s="39" t="s">
        <v>89</v>
      </c>
      <c r="I30" s="40" t="str">
        <f t="shared" si="2"/>
        <v>-</v>
      </c>
      <c r="J30" s="41" t="s">
        <v>89</v>
      </c>
      <c r="K30" s="40" t="str">
        <f t="shared" si="3"/>
        <v>-</v>
      </c>
    </row>
    <row r="31" spans="2:11" ht="20.25" customHeight="1">
      <c r="B31" s="174"/>
      <c r="C31" s="20" t="s">
        <v>14</v>
      </c>
      <c r="D31" s="43">
        <v>1.3</v>
      </c>
      <c r="E31" s="40" t="str">
        <f t="shared" si="0"/>
        <v>○</v>
      </c>
      <c r="F31" s="39" t="s">
        <v>104</v>
      </c>
      <c r="G31" s="40" t="str">
        <f t="shared" si="1"/>
        <v>-</v>
      </c>
      <c r="H31" s="39" t="s">
        <v>89</v>
      </c>
      <c r="I31" s="40" t="str">
        <f t="shared" si="2"/>
        <v>-</v>
      </c>
      <c r="J31" s="41" t="s">
        <v>89</v>
      </c>
      <c r="K31" s="40" t="str">
        <f t="shared" si="3"/>
        <v>-</v>
      </c>
    </row>
    <row r="32" spans="2:11" ht="20.25" customHeight="1">
      <c r="B32" s="174" t="s">
        <v>24</v>
      </c>
      <c r="C32" s="20" t="s">
        <v>16</v>
      </c>
      <c r="D32" s="43">
        <v>1.2</v>
      </c>
      <c r="E32" s="40" t="str">
        <f t="shared" si="0"/>
        <v>○</v>
      </c>
      <c r="F32" s="39">
        <v>0.38</v>
      </c>
      <c r="G32" s="40" t="str">
        <f t="shared" si="1"/>
        <v>○</v>
      </c>
      <c r="H32" s="38">
        <v>0.094</v>
      </c>
      <c r="I32" s="40" t="str">
        <f t="shared" si="2"/>
        <v>○</v>
      </c>
      <c r="J32" s="41">
        <v>2.4</v>
      </c>
      <c r="K32" s="40" t="str">
        <f t="shared" si="3"/>
        <v>○</v>
      </c>
    </row>
    <row r="33" spans="2:11" ht="20.25" customHeight="1">
      <c r="B33" s="174"/>
      <c r="C33" s="20" t="s">
        <v>17</v>
      </c>
      <c r="D33" s="43">
        <v>1.1</v>
      </c>
      <c r="E33" s="40" t="str">
        <f t="shared" si="0"/>
        <v>○</v>
      </c>
      <c r="F33" s="39">
        <v>0.4</v>
      </c>
      <c r="G33" s="40" t="str">
        <f t="shared" si="1"/>
        <v>○</v>
      </c>
      <c r="H33" s="39">
        <v>0.11</v>
      </c>
      <c r="I33" s="40" t="str">
        <f t="shared" si="2"/>
        <v>○</v>
      </c>
      <c r="J33" s="41">
        <v>2.1</v>
      </c>
      <c r="K33" s="40" t="str">
        <f t="shared" si="3"/>
        <v>○</v>
      </c>
    </row>
    <row r="34" spans="2:11" ht="20.25" customHeight="1">
      <c r="B34" s="174"/>
      <c r="C34" s="20" t="s">
        <v>18</v>
      </c>
      <c r="D34" s="43">
        <v>1.2</v>
      </c>
      <c r="E34" s="40" t="str">
        <f t="shared" si="0"/>
        <v>○</v>
      </c>
      <c r="F34" s="39">
        <v>0.32</v>
      </c>
      <c r="G34" s="40" t="str">
        <f t="shared" si="1"/>
        <v>○</v>
      </c>
      <c r="H34" s="38">
        <v>0.086</v>
      </c>
      <c r="I34" s="40" t="str">
        <f t="shared" si="2"/>
        <v>○</v>
      </c>
      <c r="J34" s="41">
        <v>1.3</v>
      </c>
      <c r="K34" s="40" t="str">
        <f t="shared" si="3"/>
        <v>○</v>
      </c>
    </row>
    <row r="35" spans="2:11" ht="20.25" customHeight="1">
      <c r="B35" s="174"/>
      <c r="C35" s="20" t="s">
        <v>28</v>
      </c>
      <c r="D35" s="43">
        <v>1.3</v>
      </c>
      <c r="E35" s="40" t="str">
        <f t="shared" si="0"/>
        <v>○</v>
      </c>
      <c r="F35" s="39">
        <v>0.39</v>
      </c>
      <c r="G35" s="40" t="str">
        <f t="shared" si="1"/>
        <v>○</v>
      </c>
      <c r="H35" s="38">
        <v>0.098</v>
      </c>
      <c r="I35" s="40" t="str">
        <f t="shared" si="2"/>
        <v>○</v>
      </c>
      <c r="J35" s="41">
        <v>1.7</v>
      </c>
      <c r="K35" s="40" t="str">
        <f t="shared" si="3"/>
        <v>○</v>
      </c>
    </row>
    <row r="36" spans="2:11" ht="20.25" customHeight="1">
      <c r="B36" s="174"/>
      <c r="C36" s="21" t="s">
        <v>95</v>
      </c>
      <c r="D36" s="43">
        <v>1.5</v>
      </c>
      <c r="E36" s="40" t="str">
        <f t="shared" si="0"/>
        <v>○</v>
      </c>
      <c r="F36" s="39">
        <v>0.36</v>
      </c>
      <c r="G36" s="40" t="str">
        <f t="shared" si="1"/>
        <v>○</v>
      </c>
      <c r="H36" s="38">
        <v>0.093</v>
      </c>
      <c r="I36" s="40" t="str">
        <f t="shared" si="2"/>
        <v>○</v>
      </c>
      <c r="J36" s="41">
        <v>2.5</v>
      </c>
      <c r="K36" s="40" t="str">
        <f t="shared" si="3"/>
        <v>○</v>
      </c>
    </row>
    <row r="37" spans="2:11" ht="20.25" customHeight="1">
      <c r="B37" s="181" t="s">
        <v>1</v>
      </c>
      <c r="C37" s="22" t="s">
        <v>39</v>
      </c>
      <c r="D37" s="43">
        <v>1.7</v>
      </c>
      <c r="E37" s="40" t="str">
        <f t="shared" si="0"/>
        <v>○</v>
      </c>
      <c r="F37" s="43">
        <v>1.5</v>
      </c>
      <c r="G37" s="40" t="str">
        <f t="shared" si="1"/>
        <v>○</v>
      </c>
      <c r="H37" s="39">
        <v>0.2</v>
      </c>
      <c r="I37" s="40" t="str">
        <f t="shared" si="2"/>
        <v>○</v>
      </c>
      <c r="J37" s="41">
        <v>1.5</v>
      </c>
      <c r="K37" s="40" t="str">
        <f t="shared" si="3"/>
        <v>○</v>
      </c>
    </row>
    <row r="38" spans="2:11" ht="20.25" customHeight="1">
      <c r="B38" s="182"/>
      <c r="C38" s="18" t="s">
        <v>40</v>
      </c>
      <c r="D38" s="43">
        <v>1.2</v>
      </c>
      <c r="E38" s="40" t="str">
        <f t="shared" si="0"/>
        <v>○</v>
      </c>
      <c r="F38" s="45">
        <v>0.3</v>
      </c>
      <c r="G38" s="40" t="str">
        <f t="shared" si="1"/>
        <v>○</v>
      </c>
      <c r="H38" s="39">
        <v>0.1</v>
      </c>
      <c r="I38" s="40" t="str">
        <f t="shared" si="2"/>
        <v>○</v>
      </c>
      <c r="J38" s="39">
        <v>0.98</v>
      </c>
      <c r="K38" s="40" t="str">
        <f t="shared" si="3"/>
        <v>○</v>
      </c>
    </row>
    <row r="39" spans="2:11" ht="20.25" customHeight="1">
      <c r="B39" s="182"/>
      <c r="C39" s="18" t="s">
        <v>41</v>
      </c>
      <c r="D39" s="43">
        <v>1.8</v>
      </c>
      <c r="E39" s="40" t="str">
        <f t="shared" si="0"/>
        <v>○</v>
      </c>
      <c r="F39" s="45">
        <v>0.37</v>
      </c>
      <c r="G39" s="40" t="str">
        <f t="shared" si="1"/>
        <v>○</v>
      </c>
      <c r="H39" s="39">
        <v>0.11</v>
      </c>
      <c r="I39" s="40" t="str">
        <f t="shared" si="2"/>
        <v>○</v>
      </c>
      <c r="J39" s="41">
        <v>1.6</v>
      </c>
      <c r="K39" s="40" t="str">
        <f t="shared" si="3"/>
        <v>○</v>
      </c>
    </row>
    <row r="40" spans="2:11" ht="20.25" customHeight="1">
      <c r="B40" s="182"/>
      <c r="C40" s="19" t="s">
        <v>70</v>
      </c>
      <c r="D40" s="47">
        <v>1.7</v>
      </c>
      <c r="E40" s="40" t="str">
        <f t="shared" si="0"/>
        <v>○</v>
      </c>
      <c r="F40" s="48">
        <v>0.28</v>
      </c>
      <c r="G40" s="40" t="str">
        <f t="shared" si="1"/>
        <v>○</v>
      </c>
      <c r="H40" s="39">
        <v>0.11</v>
      </c>
      <c r="I40" s="40" t="str">
        <f t="shared" si="2"/>
        <v>○</v>
      </c>
      <c r="J40" s="41">
        <v>1.2</v>
      </c>
      <c r="K40" s="40" t="str">
        <f t="shared" si="3"/>
        <v>○</v>
      </c>
    </row>
    <row r="41" spans="2:11" ht="20.25" customHeight="1">
      <c r="B41" s="183"/>
      <c r="C41" s="19" t="s">
        <v>71</v>
      </c>
      <c r="D41" s="47">
        <v>1.4</v>
      </c>
      <c r="E41" s="40" t="str">
        <f t="shared" si="0"/>
        <v>○</v>
      </c>
      <c r="F41" s="48">
        <v>0.43</v>
      </c>
      <c r="G41" s="40" t="str">
        <f t="shared" si="1"/>
        <v>○</v>
      </c>
      <c r="H41" s="39">
        <v>0.11</v>
      </c>
      <c r="I41" s="40" t="str">
        <f t="shared" si="2"/>
        <v>○</v>
      </c>
      <c r="J41" s="41">
        <v>1.1</v>
      </c>
      <c r="K41" s="40" t="str">
        <f t="shared" si="3"/>
        <v>○</v>
      </c>
    </row>
    <row r="42" spans="2:11" ht="20.25" customHeight="1" thickBot="1">
      <c r="B42" s="16" t="s">
        <v>33</v>
      </c>
      <c r="C42" s="23" t="s">
        <v>32</v>
      </c>
      <c r="D42" s="49">
        <v>1.1</v>
      </c>
      <c r="E42" s="40" t="str">
        <f t="shared" si="0"/>
        <v>○</v>
      </c>
      <c r="F42" s="39" t="s">
        <v>104</v>
      </c>
      <c r="G42" s="40" t="str">
        <f t="shared" si="1"/>
        <v>-</v>
      </c>
      <c r="H42" s="39" t="s">
        <v>89</v>
      </c>
      <c r="I42" s="40" t="str">
        <f t="shared" si="2"/>
        <v>-</v>
      </c>
      <c r="J42" s="41" t="s">
        <v>89</v>
      </c>
      <c r="K42" s="40" t="str">
        <f t="shared" si="3"/>
        <v>-</v>
      </c>
    </row>
    <row r="43" spans="2:11" ht="24" customHeight="1">
      <c r="B43" s="176" t="s">
        <v>44</v>
      </c>
      <c r="C43" s="177"/>
      <c r="D43" s="172">
        <f>AVERAGE(D8:D42)</f>
        <v>1.2591176470588237</v>
      </c>
      <c r="E43" s="173"/>
      <c r="F43" s="166">
        <f>AVERAGE(F8:F42)</f>
        <v>0.3015714285714286</v>
      </c>
      <c r="G43" s="167"/>
      <c r="H43" s="166">
        <f>AVERAGE(H8:H42)</f>
        <v>0.09589285714285715</v>
      </c>
      <c r="I43" s="167"/>
      <c r="J43" s="172">
        <f>AVERAGE(J8:J42)</f>
        <v>1.1913793103448278</v>
      </c>
      <c r="K43" s="173"/>
    </row>
    <row r="44" spans="2:11" ht="24" customHeight="1">
      <c r="B44" s="174" t="s">
        <v>45</v>
      </c>
      <c r="C44" s="175"/>
      <c r="D44" s="184">
        <f>MIN(D8:D42)</f>
        <v>0.51</v>
      </c>
      <c r="E44" s="163"/>
      <c r="F44" s="164">
        <f>MIN(F8:F42)</f>
        <v>0.046</v>
      </c>
      <c r="G44" s="165"/>
      <c r="H44" s="164">
        <f>MIN(H8:H42)</f>
        <v>0.02</v>
      </c>
      <c r="I44" s="165"/>
      <c r="J44" s="162">
        <f>MIN(J8:J42)</f>
        <v>0.36</v>
      </c>
      <c r="K44" s="163"/>
    </row>
    <row r="45" spans="2:11" ht="24" customHeight="1" thickBot="1">
      <c r="B45" s="155" t="s">
        <v>46</v>
      </c>
      <c r="C45" s="156"/>
      <c r="D45" s="157">
        <f>MAX(D8:D42)</f>
        <v>2.2</v>
      </c>
      <c r="E45" s="158"/>
      <c r="F45" s="159">
        <f>MAX(F8:F42)</f>
        <v>1.5</v>
      </c>
      <c r="G45" s="158"/>
      <c r="H45" s="160">
        <f>MAX(H8:H42)</f>
        <v>0.43</v>
      </c>
      <c r="I45" s="161"/>
      <c r="J45" s="159">
        <f>MAX(J8:J42)</f>
        <v>2.5</v>
      </c>
      <c r="K45" s="158"/>
    </row>
    <row r="47" spans="2:11" ht="13.5">
      <c r="B47" s="1"/>
      <c r="C47" s="31"/>
      <c r="D47" s="154"/>
      <c r="E47" s="154"/>
      <c r="F47" s="154"/>
      <c r="G47" s="154"/>
      <c r="H47" s="154"/>
      <c r="I47" s="154"/>
      <c r="J47" s="154"/>
      <c r="K47" s="154"/>
    </row>
    <row r="48" ht="13.5">
      <c r="B48" s="1"/>
    </row>
    <row r="49" spans="12:15" ht="13.5">
      <c r="L49" s="153"/>
      <c r="M49" s="153"/>
      <c r="N49" s="153"/>
      <c r="O49" s="153"/>
    </row>
    <row r="50" spans="2:11" s="151" customFormat="1" ht="13.5">
      <c r="B50" s="152" t="s">
        <v>116</v>
      </c>
      <c r="C50" s="153"/>
      <c r="D50" s="153"/>
      <c r="E50" s="153"/>
      <c r="F50" s="153"/>
      <c r="G50" s="153"/>
      <c r="H50" s="153"/>
      <c r="I50" s="153"/>
      <c r="J50" s="153"/>
      <c r="K50" s="153"/>
    </row>
    <row r="51" spans="3:15" s="151" customFormat="1" ht="13.5">
      <c r="C51" s="152" t="s">
        <v>117</v>
      </c>
      <c r="L51"/>
      <c r="M51"/>
      <c r="N51"/>
      <c r="O51"/>
    </row>
    <row r="54" ht="13.5">
      <c r="D54" s="34"/>
    </row>
    <row r="56" ht="13.5">
      <c r="D56" s="35"/>
    </row>
  </sheetData>
  <sheetProtection/>
  <mergeCells count="37">
    <mergeCell ref="B22:B24"/>
    <mergeCell ref="H5:I5"/>
    <mergeCell ref="B28:B31"/>
    <mergeCell ref="B5:C5"/>
    <mergeCell ref="C6:C7"/>
    <mergeCell ref="B6:B7"/>
    <mergeCell ref="F5:G5"/>
    <mergeCell ref="D5:E5"/>
    <mergeCell ref="B44:C44"/>
    <mergeCell ref="F43:G43"/>
    <mergeCell ref="B32:B36"/>
    <mergeCell ref="B43:C43"/>
    <mergeCell ref="D43:E43"/>
    <mergeCell ref="B8:B15"/>
    <mergeCell ref="B16:B21"/>
    <mergeCell ref="B37:B41"/>
    <mergeCell ref="D44:E44"/>
    <mergeCell ref="B26:B27"/>
    <mergeCell ref="J44:K44"/>
    <mergeCell ref="F44:G44"/>
    <mergeCell ref="H44:I44"/>
    <mergeCell ref="H43:I43"/>
    <mergeCell ref="J5:K5"/>
    <mergeCell ref="D7:E7"/>
    <mergeCell ref="F7:G7"/>
    <mergeCell ref="H7:I7"/>
    <mergeCell ref="J7:K7"/>
    <mergeCell ref="J43:K43"/>
    <mergeCell ref="D47:E47"/>
    <mergeCell ref="F47:G47"/>
    <mergeCell ref="H47:I47"/>
    <mergeCell ref="J47:K47"/>
    <mergeCell ref="B45:C45"/>
    <mergeCell ref="D45:E45"/>
    <mergeCell ref="F45:G45"/>
    <mergeCell ref="H45:I45"/>
    <mergeCell ref="J45:K45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6.375" style="0" customWidth="1"/>
    <col min="3" max="3" width="17.375" style="0" customWidth="1"/>
    <col min="4" max="4" width="6.25390625" style="6" customWidth="1"/>
    <col min="5" max="5" width="5.25390625" style="7" customWidth="1"/>
    <col min="6" max="6" width="5.50390625" style="6" customWidth="1"/>
    <col min="7" max="7" width="5.25390625" style="7" customWidth="1"/>
    <col min="8" max="8" width="5.75390625" style="6" customWidth="1"/>
    <col min="9" max="9" width="6.125" style="7" customWidth="1"/>
    <col min="10" max="10" width="5.875" style="6" customWidth="1"/>
    <col min="11" max="11" width="6.00390625" style="7" customWidth="1"/>
    <col min="12" max="12" width="5.625" style="6" customWidth="1"/>
    <col min="13" max="13" width="6.125" style="7" customWidth="1"/>
    <col min="14" max="14" width="6.00390625" style="6" customWidth="1"/>
    <col min="15" max="15" width="6.00390625" style="7" customWidth="1"/>
    <col min="16" max="16" width="5.875" style="6" customWidth="1"/>
    <col min="17" max="17" width="6.25390625" style="7" customWidth="1"/>
    <col min="18" max="18" width="5.625" style="0" customWidth="1"/>
    <col min="19" max="19" width="6.00390625" style="0" customWidth="1"/>
    <col min="20" max="20" width="5.50390625" style="2" customWidth="1"/>
    <col min="21" max="21" width="6.00390625" style="0" customWidth="1"/>
    <col min="22" max="22" width="1.4921875" style="0" customWidth="1"/>
  </cols>
  <sheetData>
    <row r="1" spans="2:30" ht="21.75" customHeight="1">
      <c r="B1" s="10" t="s">
        <v>102</v>
      </c>
      <c r="L1" s="27"/>
      <c r="M1" s="27"/>
      <c r="N1" s="27"/>
      <c r="O1" s="28"/>
      <c r="P1" s="27"/>
      <c r="Q1" s="27"/>
      <c r="T1" s="32"/>
      <c r="W1" t="s">
        <v>68</v>
      </c>
      <c r="X1" t="s">
        <v>36</v>
      </c>
      <c r="Y1" t="s">
        <v>53</v>
      </c>
      <c r="Z1" t="s">
        <v>37</v>
      </c>
      <c r="AA1" t="s">
        <v>105</v>
      </c>
      <c r="AB1" t="s">
        <v>106</v>
      </c>
      <c r="AC1" t="s">
        <v>107</v>
      </c>
      <c r="AD1" t="s">
        <v>47</v>
      </c>
    </row>
    <row r="2" ht="7.5" customHeight="1" thickBot="1"/>
    <row r="3" spans="2:21" ht="14.25" thickBot="1">
      <c r="B3" s="232" t="s">
        <v>51</v>
      </c>
      <c r="C3" s="233"/>
      <c r="D3" s="234" t="s">
        <v>59</v>
      </c>
      <c r="E3" s="235"/>
      <c r="F3" s="234" t="s">
        <v>36</v>
      </c>
      <c r="G3" s="235"/>
      <c r="H3" s="236" t="s">
        <v>53</v>
      </c>
      <c r="I3" s="235"/>
      <c r="J3" s="234" t="s">
        <v>37</v>
      </c>
      <c r="K3" s="235"/>
      <c r="L3" s="234" t="s">
        <v>60</v>
      </c>
      <c r="M3" s="235"/>
      <c r="N3" s="234" t="s">
        <v>61</v>
      </c>
      <c r="O3" s="235"/>
      <c r="P3" s="234" t="s">
        <v>62</v>
      </c>
      <c r="Q3" s="235"/>
      <c r="R3" s="237" t="s">
        <v>47</v>
      </c>
      <c r="S3" s="238"/>
      <c r="T3" s="237" t="s">
        <v>54</v>
      </c>
      <c r="U3" s="241"/>
    </row>
    <row r="4" spans="2:21" ht="45">
      <c r="B4" s="226" t="s">
        <v>42</v>
      </c>
      <c r="C4" s="228" t="s">
        <v>49</v>
      </c>
      <c r="D4" s="50" t="s">
        <v>87</v>
      </c>
      <c r="E4" s="51" t="s">
        <v>84</v>
      </c>
      <c r="F4" s="50" t="s">
        <v>88</v>
      </c>
      <c r="G4" s="51" t="s">
        <v>85</v>
      </c>
      <c r="H4" s="50" t="s">
        <v>88</v>
      </c>
      <c r="I4" s="51" t="s">
        <v>86</v>
      </c>
      <c r="J4" s="50" t="s">
        <v>88</v>
      </c>
      <c r="K4" s="51" t="s">
        <v>79</v>
      </c>
      <c r="L4" s="50" t="s">
        <v>88</v>
      </c>
      <c r="M4" s="51" t="s">
        <v>80</v>
      </c>
      <c r="N4" s="50" t="s">
        <v>88</v>
      </c>
      <c r="O4" s="51" t="s">
        <v>81</v>
      </c>
      <c r="P4" s="50" t="s">
        <v>88</v>
      </c>
      <c r="Q4" s="51" t="s">
        <v>82</v>
      </c>
      <c r="R4" s="50" t="s">
        <v>88</v>
      </c>
      <c r="S4" s="52" t="s">
        <v>83</v>
      </c>
      <c r="T4" s="53" t="s">
        <v>87</v>
      </c>
      <c r="U4" s="52" t="s">
        <v>100</v>
      </c>
    </row>
    <row r="5" spans="2:21" ht="14.25" thickBot="1">
      <c r="B5" s="227"/>
      <c r="C5" s="227"/>
      <c r="D5" s="231" t="s">
        <v>108</v>
      </c>
      <c r="E5" s="225"/>
      <c r="F5" s="231" t="s">
        <v>108</v>
      </c>
      <c r="G5" s="225"/>
      <c r="H5" s="224" t="s">
        <v>109</v>
      </c>
      <c r="I5" s="225"/>
      <c r="J5" s="224" t="s">
        <v>110</v>
      </c>
      <c r="K5" s="225"/>
      <c r="L5" s="231" t="s">
        <v>108</v>
      </c>
      <c r="M5" s="225"/>
      <c r="N5" s="231" t="s">
        <v>108</v>
      </c>
      <c r="O5" s="225"/>
      <c r="P5" s="231" t="s">
        <v>108</v>
      </c>
      <c r="Q5" s="225"/>
      <c r="R5" s="239" t="s">
        <v>111</v>
      </c>
      <c r="S5" s="240"/>
      <c r="T5" s="239" t="s">
        <v>112</v>
      </c>
      <c r="U5" s="242"/>
    </row>
    <row r="6" spans="2:21" ht="13.5">
      <c r="B6" s="229" t="s">
        <v>15</v>
      </c>
      <c r="C6" s="54" t="s">
        <v>103</v>
      </c>
      <c r="D6" s="139">
        <v>0.016</v>
      </c>
      <c r="E6" s="55" t="str">
        <f>IF(D6="-","-",IF(D6&gt;=2,"×","○"))</f>
        <v>○</v>
      </c>
      <c r="F6" s="56">
        <v>0.08</v>
      </c>
      <c r="G6" s="55" t="str">
        <f>IF(F6="-","-",IF(F6&gt;=10,"×","○"))</f>
        <v>○</v>
      </c>
      <c r="H6" s="57">
        <v>1.5</v>
      </c>
      <c r="I6" s="55" t="str">
        <f>IF(H6="-","-",IF(H6&gt;=40,"×","○"))</f>
        <v>○</v>
      </c>
      <c r="J6" s="142">
        <v>1.2</v>
      </c>
      <c r="K6" s="55" t="str">
        <f>IF(J6="-","-",IF(J6&gt;=25,"×","○"))</f>
        <v>○</v>
      </c>
      <c r="L6" s="58">
        <v>0.14</v>
      </c>
      <c r="M6" s="55" t="str">
        <f>IF(L6="-","-",IF(L6&gt;=18,"×","○"))</f>
        <v>○</v>
      </c>
      <c r="N6" s="58">
        <v>0.14</v>
      </c>
      <c r="O6" s="55" t="str">
        <f>IF(N6="-","-",IF(N6&gt;=1.6,"×","○"))</f>
        <v>○</v>
      </c>
      <c r="P6" s="56">
        <v>0.058</v>
      </c>
      <c r="Q6" s="55" t="str">
        <f>IF(P6="-","-",IF(P6&gt;=2.5,"×","○"))</f>
        <v>○</v>
      </c>
      <c r="R6" s="59">
        <v>0.46</v>
      </c>
      <c r="S6" s="55" t="str">
        <f>IF(R6="-","-",IF(R6&gt;=6,"×","○"))</f>
        <v>○</v>
      </c>
      <c r="T6" s="60">
        <v>7</v>
      </c>
      <c r="U6" s="55" t="str">
        <f>IF(T6="-","-",IF(T6&gt;=140,"×","○"))</f>
        <v>○</v>
      </c>
    </row>
    <row r="7" spans="2:21" ht="13.5">
      <c r="B7" s="229"/>
      <c r="C7" s="61" t="s">
        <v>5</v>
      </c>
      <c r="D7" s="62">
        <v>0.055</v>
      </c>
      <c r="E7" s="63" t="str">
        <f aca="true" t="shared" si="0" ref="E7:E33">IF(D7="-","-",IF(D7&gt;=2,"×","○"))</f>
        <v>○</v>
      </c>
      <c r="F7" s="56">
        <v>0.023</v>
      </c>
      <c r="G7" s="63" t="str">
        <f aca="true" t="shared" si="1" ref="G7:G33">IF(F7="-","-",IF(F7&gt;=10,"×","○"))</f>
        <v>○</v>
      </c>
      <c r="H7" s="57">
        <v>1.9</v>
      </c>
      <c r="I7" s="63" t="str">
        <f aca="true" t="shared" si="2" ref="I7:I33">IF(H7="-","-",IF(H7&gt;=40,"×","○"))</f>
        <v>○</v>
      </c>
      <c r="J7" s="142">
        <v>1.3</v>
      </c>
      <c r="K7" s="63" t="str">
        <f aca="true" t="shared" si="3" ref="K7:K33">IF(J7="-","-",IF(J7&gt;=25,"×","○"))</f>
        <v>○</v>
      </c>
      <c r="L7" s="58">
        <v>0.16</v>
      </c>
      <c r="M7" s="63" t="str">
        <f aca="true" t="shared" si="4" ref="M7:M33">IF(L7="-","-",IF(L7&gt;=18,"×","○"))</f>
        <v>○</v>
      </c>
      <c r="N7" s="58">
        <v>0.21</v>
      </c>
      <c r="O7" s="63" t="str">
        <f aca="true" t="shared" si="5" ref="O7:O33">IF(N7="-","-",IF(N7&gt;=1.6,"×","○"))</f>
        <v>○</v>
      </c>
      <c r="P7" s="56">
        <v>0.071</v>
      </c>
      <c r="Q7" s="64" t="str">
        <f aca="true" t="shared" si="6" ref="Q7:Q33">IF(P7="-","-",IF(P7&gt;=2.5,"×","○"))</f>
        <v>○</v>
      </c>
      <c r="R7" s="65">
        <v>0.63</v>
      </c>
      <c r="S7" s="63" t="str">
        <f aca="true" t="shared" si="7" ref="S7:S33">IF(R7="-","-",IF(R7&gt;=6,"×","○"))</f>
        <v>○</v>
      </c>
      <c r="T7" s="66">
        <v>13</v>
      </c>
      <c r="U7" s="55" t="str">
        <f aca="true" t="shared" si="8" ref="U7:U33">IF(T7="-","-",IF(T7&gt;=140,"×","○"))</f>
        <v>○</v>
      </c>
    </row>
    <row r="8" spans="2:21" ht="13.5">
      <c r="B8" s="229"/>
      <c r="C8" s="61" t="s">
        <v>6</v>
      </c>
      <c r="D8" s="67">
        <v>0.06</v>
      </c>
      <c r="E8" s="63" t="str">
        <f t="shared" si="0"/>
        <v>○</v>
      </c>
      <c r="F8" s="56">
        <v>0.013</v>
      </c>
      <c r="G8" s="63" t="str">
        <f t="shared" si="1"/>
        <v>○</v>
      </c>
      <c r="H8" s="57">
        <v>1.5</v>
      </c>
      <c r="I8" s="63" t="str">
        <f t="shared" si="2"/>
        <v>○</v>
      </c>
      <c r="J8" s="57">
        <v>1.6</v>
      </c>
      <c r="K8" s="63" t="str">
        <f t="shared" si="3"/>
        <v>○</v>
      </c>
      <c r="L8" s="58">
        <v>0.17</v>
      </c>
      <c r="M8" s="63" t="str">
        <f t="shared" si="4"/>
        <v>○</v>
      </c>
      <c r="N8" s="58">
        <v>0.13</v>
      </c>
      <c r="O8" s="63" t="str">
        <f t="shared" si="5"/>
        <v>○</v>
      </c>
      <c r="P8" s="56">
        <v>0.078</v>
      </c>
      <c r="Q8" s="64" t="str">
        <f t="shared" si="6"/>
        <v>○</v>
      </c>
      <c r="R8" s="65">
        <v>0.43</v>
      </c>
      <c r="S8" s="63" t="str">
        <f t="shared" si="7"/>
        <v>○</v>
      </c>
      <c r="T8" s="66">
        <v>12</v>
      </c>
      <c r="U8" s="55" t="str">
        <f t="shared" si="8"/>
        <v>○</v>
      </c>
    </row>
    <row r="9" spans="2:21" ht="13.5">
      <c r="B9" s="229"/>
      <c r="C9" s="61" t="s">
        <v>74</v>
      </c>
      <c r="D9" s="62">
        <v>0.045</v>
      </c>
      <c r="E9" s="63" t="str">
        <f t="shared" si="0"/>
        <v>○</v>
      </c>
      <c r="F9" s="56">
        <v>0.013</v>
      </c>
      <c r="G9" s="63" t="str">
        <f t="shared" si="1"/>
        <v>○</v>
      </c>
      <c r="H9" s="57">
        <v>1.6</v>
      </c>
      <c r="I9" s="63" t="str">
        <f t="shared" si="2"/>
        <v>○</v>
      </c>
      <c r="J9" s="142">
        <v>1.1</v>
      </c>
      <c r="K9" s="63" t="str">
        <f t="shared" si="3"/>
        <v>○</v>
      </c>
      <c r="L9" s="58">
        <v>0.17</v>
      </c>
      <c r="M9" s="63" t="str">
        <f t="shared" si="4"/>
        <v>○</v>
      </c>
      <c r="N9" s="58">
        <v>0.13</v>
      </c>
      <c r="O9" s="63" t="str">
        <f t="shared" si="5"/>
        <v>○</v>
      </c>
      <c r="P9" s="68">
        <v>0.12</v>
      </c>
      <c r="Q9" s="64" t="str">
        <f t="shared" si="6"/>
        <v>○</v>
      </c>
      <c r="R9" s="65">
        <v>0.29</v>
      </c>
      <c r="S9" s="63" t="str">
        <f t="shared" si="7"/>
        <v>○</v>
      </c>
      <c r="T9" s="69">
        <v>3.4</v>
      </c>
      <c r="U9" s="55" t="str">
        <f t="shared" si="8"/>
        <v>○</v>
      </c>
    </row>
    <row r="10" spans="2:21" ht="13.5">
      <c r="B10" s="229"/>
      <c r="C10" s="61" t="s">
        <v>27</v>
      </c>
      <c r="D10" s="140">
        <v>0.016</v>
      </c>
      <c r="E10" s="63" t="str">
        <f t="shared" si="0"/>
        <v>○</v>
      </c>
      <c r="F10" s="141">
        <v>0.01</v>
      </c>
      <c r="G10" s="63" t="str">
        <f t="shared" si="1"/>
        <v>○</v>
      </c>
      <c r="H10" s="57">
        <v>1.9</v>
      </c>
      <c r="I10" s="63" t="str">
        <f t="shared" si="2"/>
        <v>○</v>
      </c>
      <c r="J10" s="57">
        <v>1.5</v>
      </c>
      <c r="K10" s="63" t="str">
        <f t="shared" si="3"/>
        <v>○</v>
      </c>
      <c r="L10" s="58">
        <v>0.15</v>
      </c>
      <c r="M10" s="63" t="str">
        <f t="shared" si="4"/>
        <v>○</v>
      </c>
      <c r="N10" s="58">
        <v>0.12</v>
      </c>
      <c r="O10" s="63" t="str">
        <f t="shared" si="5"/>
        <v>○</v>
      </c>
      <c r="P10" s="56">
        <v>0.05</v>
      </c>
      <c r="Q10" s="64" t="str">
        <f t="shared" si="6"/>
        <v>○</v>
      </c>
      <c r="R10" s="65">
        <v>0.51</v>
      </c>
      <c r="S10" s="63" t="str">
        <f t="shared" si="7"/>
        <v>○</v>
      </c>
      <c r="T10" s="69">
        <v>4.4</v>
      </c>
      <c r="U10" s="55" t="str">
        <f t="shared" si="8"/>
        <v>○</v>
      </c>
    </row>
    <row r="11" spans="2:21" ht="13.5">
      <c r="B11" s="229"/>
      <c r="C11" s="61" t="s">
        <v>7</v>
      </c>
      <c r="D11" s="70">
        <v>1.1</v>
      </c>
      <c r="E11" s="63" t="str">
        <f>IF(D11="-","-",IF(D11&gt;=2,"×","○"))</f>
        <v>○</v>
      </c>
      <c r="F11" s="68">
        <v>0.97</v>
      </c>
      <c r="G11" s="63" t="str">
        <f>IF(F11="-","-",IF(F11&gt;=10,"×","○"))</f>
        <v>○</v>
      </c>
      <c r="H11" s="57">
        <v>2.1</v>
      </c>
      <c r="I11" s="63" t="str">
        <f>IF(H11="-","-",IF(H11&gt;=40,"×","○"))</f>
        <v>○</v>
      </c>
      <c r="J11" s="57">
        <v>3.5</v>
      </c>
      <c r="K11" s="63" t="str">
        <f>IF(J11="-","-",IF(J11&gt;=25,"×","○"))</f>
        <v>○</v>
      </c>
      <c r="L11" s="58">
        <v>0.31</v>
      </c>
      <c r="M11" s="63" t="str">
        <f>IF(L11="-","-",IF(L11&gt;=18,"×","○"))</f>
        <v>○</v>
      </c>
      <c r="N11" s="58">
        <v>0.94</v>
      </c>
      <c r="O11" s="63" t="str">
        <f>IF(N11="-","-",IF(N11&gt;=1.6,"×","○"))</f>
        <v>○</v>
      </c>
      <c r="P11" s="71">
        <v>1</v>
      </c>
      <c r="Q11" s="64" t="str">
        <f>IF(P11="-","-",IF(P11&gt;=2.5,"×","○"))</f>
        <v>○</v>
      </c>
      <c r="R11" s="65">
        <v>0.79</v>
      </c>
      <c r="S11" s="63" t="str">
        <f>IF(R11="-","-",IF(R11&gt;=6,"×","○"))</f>
        <v>○</v>
      </c>
      <c r="T11" s="66">
        <v>30</v>
      </c>
      <c r="U11" s="55" t="str">
        <f>IF(T11="-","-",IF(T11&gt;=140,"×","○"))</f>
        <v>○</v>
      </c>
    </row>
    <row r="12" spans="2:21" ht="13.5">
      <c r="B12" s="229"/>
      <c r="C12" s="61" t="s">
        <v>34</v>
      </c>
      <c r="D12" s="72">
        <v>0.15</v>
      </c>
      <c r="E12" s="63" t="str">
        <f>IF(D12="-","-",IF(D12&gt;=2,"×","○"))</f>
        <v>○</v>
      </c>
      <c r="F12" s="56">
        <v>0.012</v>
      </c>
      <c r="G12" s="63" t="str">
        <f>IF(F12="-","-",IF(F12&gt;=10,"×","○"))</f>
        <v>○</v>
      </c>
      <c r="H12" s="57">
        <v>2.2</v>
      </c>
      <c r="I12" s="63" t="str">
        <f>IF(H12="-","-",IF(H12&gt;=40,"×","○"))</f>
        <v>○</v>
      </c>
      <c r="J12" s="57">
        <v>2.6</v>
      </c>
      <c r="K12" s="63" t="str">
        <f>IF(J12="-","-",IF(J12&gt;=25,"×","○"))</f>
        <v>○</v>
      </c>
      <c r="L12" s="58">
        <v>0.21</v>
      </c>
      <c r="M12" s="63" t="str">
        <f>IF(L12="-","-",IF(L12&gt;=18,"×","○"))</f>
        <v>○</v>
      </c>
      <c r="N12" s="58">
        <v>0.17</v>
      </c>
      <c r="O12" s="63" t="str">
        <f>IF(N12="-","-",IF(N12&gt;=1.6,"×","○"))</f>
        <v>○</v>
      </c>
      <c r="P12" s="68">
        <v>0.14</v>
      </c>
      <c r="Q12" s="64" t="str">
        <f>IF(P12="-","-",IF(P12&gt;=2.5,"×","○"))</f>
        <v>○</v>
      </c>
      <c r="R12" s="65">
        <v>0.93</v>
      </c>
      <c r="S12" s="63" t="str">
        <f>IF(R12="-","-",IF(R12&gt;=6,"×","○"))</f>
        <v>○</v>
      </c>
      <c r="T12" s="66">
        <v>17</v>
      </c>
      <c r="U12" s="55" t="str">
        <f>IF(T12="-","-",IF(T12&gt;=140,"×","○"))</f>
        <v>○</v>
      </c>
    </row>
    <row r="13" spans="2:21" ht="13.5">
      <c r="B13" s="230"/>
      <c r="C13" s="61" t="s">
        <v>93</v>
      </c>
      <c r="D13" s="62">
        <v>0.027</v>
      </c>
      <c r="E13" s="63" t="str">
        <f>IF(D13="-","-",IF(D13&gt;=2,"×","○"))</f>
        <v>○</v>
      </c>
      <c r="F13" s="56">
        <v>0.075</v>
      </c>
      <c r="G13" s="63" t="str">
        <f>IF(F13="-","-",IF(F13&gt;=10,"×","○"))</f>
        <v>○</v>
      </c>
      <c r="H13" s="57" t="s">
        <v>92</v>
      </c>
      <c r="I13" s="63" t="str">
        <f>IF(H13="-","-",IF(H13&gt;=40,"×","○"))</f>
        <v>-</v>
      </c>
      <c r="J13" s="57" t="s">
        <v>92</v>
      </c>
      <c r="K13" s="63" t="str">
        <f>IF(J13="-","-",IF(J13&gt;=25,"×","○"))</f>
        <v>-</v>
      </c>
      <c r="L13" s="58">
        <v>0.16</v>
      </c>
      <c r="M13" s="63" t="str">
        <f>IF(L13="-","-",IF(L13&gt;=18,"×","○"))</f>
        <v>○</v>
      </c>
      <c r="N13" s="58">
        <v>0.14</v>
      </c>
      <c r="O13" s="63" t="str">
        <f>IF(N13="-","-",IF(N13&gt;=1.6,"×","○"))</f>
        <v>○</v>
      </c>
      <c r="P13" s="56">
        <v>0.083</v>
      </c>
      <c r="Q13" s="64" t="str">
        <f>IF(P13="-","-",IF(P13&gt;=2.5,"×","○"))</f>
        <v>○</v>
      </c>
      <c r="R13" s="65" t="s">
        <v>92</v>
      </c>
      <c r="S13" s="63" t="str">
        <f>IF(R13="-","-",IF(R13&gt;=6,"×","○"))</f>
        <v>-</v>
      </c>
      <c r="T13" s="69" t="s">
        <v>89</v>
      </c>
      <c r="U13" s="55" t="str">
        <f>IF(T13="-","-",IF(T13&gt;=140,"×","○"))</f>
        <v>-</v>
      </c>
    </row>
    <row r="14" spans="2:21" ht="13.5">
      <c r="B14" s="223" t="s">
        <v>0</v>
      </c>
      <c r="C14" s="61" t="s">
        <v>19</v>
      </c>
      <c r="D14" s="73">
        <v>0.12</v>
      </c>
      <c r="E14" s="63" t="str">
        <f t="shared" si="0"/>
        <v>○</v>
      </c>
      <c r="F14" s="148">
        <v>0.024</v>
      </c>
      <c r="G14" s="75" t="str">
        <f t="shared" si="1"/>
        <v>○</v>
      </c>
      <c r="H14" s="76">
        <v>1.9</v>
      </c>
      <c r="I14" s="63" t="str">
        <f t="shared" si="2"/>
        <v>○</v>
      </c>
      <c r="J14" s="77">
        <v>3.9</v>
      </c>
      <c r="K14" s="63" t="str">
        <f t="shared" si="3"/>
        <v>○</v>
      </c>
      <c r="L14" s="78">
        <v>0.07</v>
      </c>
      <c r="M14" s="63" t="str">
        <f t="shared" si="4"/>
        <v>○</v>
      </c>
      <c r="N14" s="78">
        <v>0.052</v>
      </c>
      <c r="O14" s="63" t="str">
        <f t="shared" si="5"/>
        <v>○</v>
      </c>
      <c r="P14" s="79">
        <v>0.037</v>
      </c>
      <c r="Q14" s="64" t="str">
        <f t="shared" si="6"/>
        <v>○</v>
      </c>
      <c r="R14" s="80">
        <v>1.1</v>
      </c>
      <c r="S14" s="63" t="str">
        <f t="shared" si="7"/>
        <v>○</v>
      </c>
      <c r="T14" s="66">
        <v>28</v>
      </c>
      <c r="U14" s="55" t="str">
        <f t="shared" si="8"/>
        <v>○</v>
      </c>
    </row>
    <row r="15" spans="2:21" ht="13.5">
      <c r="B15" s="223"/>
      <c r="C15" s="61" t="s">
        <v>20</v>
      </c>
      <c r="D15" s="73">
        <v>0.17</v>
      </c>
      <c r="E15" s="63" t="str">
        <f t="shared" si="0"/>
        <v>○</v>
      </c>
      <c r="F15" s="148">
        <v>0.016</v>
      </c>
      <c r="G15" s="75" t="str">
        <f t="shared" si="1"/>
        <v>○</v>
      </c>
      <c r="H15" s="76">
        <v>1.6</v>
      </c>
      <c r="I15" s="63" t="str">
        <f t="shared" si="2"/>
        <v>○</v>
      </c>
      <c r="J15" s="81">
        <v>0.92</v>
      </c>
      <c r="K15" s="63" t="str">
        <f t="shared" si="3"/>
        <v>○</v>
      </c>
      <c r="L15" s="78">
        <v>0.037</v>
      </c>
      <c r="M15" s="63" t="str">
        <f t="shared" si="4"/>
        <v>○</v>
      </c>
      <c r="N15" s="78">
        <v>0.033</v>
      </c>
      <c r="O15" s="63" t="str">
        <f t="shared" si="5"/>
        <v>○</v>
      </c>
      <c r="P15" s="79">
        <v>0.013</v>
      </c>
      <c r="Q15" s="64" t="str">
        <f t="shared" si="6"/>
        <v>○</v>
      </c>
      <c r="R15" s="80">
        <v>1</v>
      </c>
      <c r="S15" s="63" t="str">
        <f t="shared" si="7"/>
        <v>○</v>
      </c>
      <c r="T15" s="82">
        <v>12</v>
      </c>
      <c r="U15" s="55" t="str">
        <f t="shared" si="8"/>
        <v>○</v>
      </c>
    </row>
    <row r="16" spans="2:21" ht="13.5">
      <c r="B16" s="223"/>
      <c r="C16" s="61" t="s">
        <v>21</v>
      </c>
      <c r="D16" s="73">
        <v>0.17</v>
      </c>
      <c r="E16" s="63" t="str">
        <f t="shared" si="0"/>
        <v>○</v>
      </c>
      <c r="F16" s="148">
        <v>0.017</v>
      </c>
      <c r="G16" s="75" t="str">
        <f t="shared" si="1"/>
        <v>○</v>
      </c>
      <c r="H16" s="83" t="s">
        <v>89</v>
      </c>
      <c r="I16" s="63" t="str">
        <f t="shared" si="2"/>
        <v>-</v>
      </c>
      <c r="J16" s="77">
        <v>5.3</v>
      </c>
      <c r="K16" s="63" t="str">
        <f t="shared" si="3"/>
        <v>○</v>
      </c>
      <c r="L16" s="78">
        <v>0.064</v>
      </c>
      <c r="M16" s="63" t="str">
        <f t="shared" si="4"/>
        <v>○</v>
      </c>
      <c r="N16" s="78">
        <v>0.067</v>
      </c>
      <c r="O16" s="63" t="str">
        <f t="shared" si="5"/>
        <v>○</v>
      </c>
      <c r="P16" s="79">
        <v>0.023</v>
      </c>
      <c r="Q16" s="64" t="str">
        <f t="shared" si="6"/>
        <v>○</v>
      </c>
      <c r="R16" s="80">
        <v>1.4</v>
      </c>
      <c r="S16" s="63" t="str">
        <f t="shared" si="7"/>
        <v>○</v>
      </c>
      <c r="T16" s="82">
        <v>77</v>
      </c>
      <c r="U16" s="55" t="str">
        <f t="shared" si="8"/>
        <v>○</v>
      </c>
    </row>
    <row r="17" spans="2:21" ht="13.5">
      <c r="B17" s="223"/>
      <c r="C17" s="61" t="s">
        <v>75</v>
      </c>
      <c r="D17" s="74">
        <v>0.095</v>
      </c>
      <c r="E17" s="63" t="str">
        <f t="shared" si="0"/>
        <v>○</v>
      </c>
      <c r="F17" s="148">
        <v>0.018</v>
      </c>
      <c r="G17" s="75" t="str">
        <f t="shared" si="1"/>
        <v>○</v>
      </c>
      <c r="H17" s="83" t="s">
        <v>89</v>
      </c>
      <c r="I17" s="63" t="str">
        <f t="shared" si="2"/>
        <v>-</v>
      </c>
      <c r="J17" s="77">
        <v>5.7</v>
      </c>
      <c r="K17" s="63" t="str">
        <f t="shared" si="3"/>
        <v>○</v>
      </c>
      <c r="L17" s="78">
        <v>0.085</v>
      </c>
      <c r="M17" s="63" t="str">
        <f t="shared" si="4"/>
        <v>○</v>
      </c>
      <c r="N17" s="78">
        <v>0.057</v>
      </c>
      <c r="O17" s="63" t="str">
        <f t="shared" si="5"/>
        <v>○</v>
      </c>
      <c r="P17" s="79">
        <v>0.064</v>
      </c>
      <c r="Q17" s="64" t="str">
        <f t="shared" si="6"/>
        <v>○</v>
      </c>
      <c r="R17" s="80">
        <v>1.2</v>
      </c>
      <c r="S17" s="63" t="str">
        <f t="shared" si="7"/>
        <v>○</v>
      </c>
      <c r="T17" s="82">
        <v>75</v>
      </c>
      <c r="U17" s="55" t="str">
        <f t="shared" si="8"/>
        <v>○</v>
      </c>
    </row>
    <row r="18" spans="2:21" ht="13.5">
      <c r="B18" s="223"/>
      <c r="C18" s="61" t="s">
        <v>22</v>
      </c>
      <c r="D18" s="73">
        <v>0.3</v>
      </c>
      <c r="E18" s="63" t="str">
        <f t="shared" si="0"/>
        <v>○</v>
      </c>
      <c r="F18" s="148">
        <v>0.023</v>
      </c>
      <c r="G18" s="75" t="str">
        <f t="shared" si="1"/>
        <v>○</v>
      </c>
      <c r="H18" s="83" t="s">
        <v>89</v>
      </c>
      <c r="I18" s="63" t="str">
        <f t="shared" si="2"/>
        <v>-</v>
      </c>
      <c r="J18" s="77" t="s">
        <v>89</v>
      </c>
      <c r="K18" s="63" t="str">
        <f t="shared" si="3"/>
        <v>-</v>
      </c>
      <c r="L18" s="81">
        <v>0.12</v>
      </c>
      <c r="M18" s="63" t="str">
        <f t="shared" si="4"/>
        <v>○</v>
      </c>
      <c r="N18" s="78">
        <v>0.083</v>
      </c>
      <c r="O18" s="63" t="str">
        <f t="shared" si="5"/>
        <v>○</v>
      </c>
      <c r="P18" s="84">
        <v>0.14</v>
      </c>
      <c r="Q18" s="64" t="str">
        <f t="shared" si="6"/>
        <v>○</v>
      </c>
      <c r="R18" s="65" t="s">
        <v>89</v>
      </c>
      <c r="S18" s="63" t="str">
        <f t="shared" si="7"/>
        <v>-</v>
      </c>
      <c r="T18" s="82" t="s">
        <v>89</v>
      </c>
      <c r="U18" s="55" t="str">
        <f t="shared" si="8"/>
        <v>-</v>
      </c>
    </row>
    <row r="19" spans="2:21" ht="13.5">
      <c r="B19" s="223"/>
      <c r="C19" s="61" t="s">
        <v>23</v>
      </c>
      <c r="D19" s="73">
        <v>0.19</v>
      </c>
      <c r="E19" s="63" t="str">
        <f t="shared" si="0"/>
        <v>○</v>
      </c>
      <c r="F19" s="148">
        <v>0.018</v>
      </c>
      <c r="G19" s="75" t="str">
        <f t="shared" si="1"/>
        <v>○</v>
      </c>
      <c r="H19" s="76" t="s">
        <v>89</v>
      </c>
      <c r="I19" s="63" t="str">
        <f t="shared" si="2"/>
        <v>-</v>
      </c>
      <c r="J19" s="77" t="s">
        <v>89</v>
      </c>
      <c r="K19" s="63" t="str">
        <f t="shared" si="3"/>
        <v>-</v>
      </c>
      <c r="L19" s="78">
        <v>0.064</v>
      </c>
      <c r="M19" s="63" t="str">
        <f t="shared" si="4"/>
        <v>○</v>
      </c>
      <c r="N19" s="78">
        <v>0.071</v>
      </c>
      <c r="O19" s="63" t="str">
        <f t="shared" si="5"/>
        <v>○</v>
      </c>
      <c r="P19" s="79">
        <v>0.049</v>
      </c>
      <c r="Q19" s="64" t="str">
        <f t="shared" si="6"/>
        <v>○</v>
      </c>
      <c r="R19" s="65" t="s">
        <v>89</v>
      </c>
      <c r="S19" s="63" t="str">
        <f t="shared" si="7"/>
        <v>-</v>
      </c>
      <c r="T19" s="82" t="s">
        <v>89</v>
      </c>
      <c r="U19" s="55" t="str">
        <f t="shared" si="8"/>
        <v>-</v>
      </c>
    </row>
    <row r="20" spans="2:21" ht="13.5">
      <c r="B20" s="223" t="s">
        <v>2</v>
      </c>
      <c r="C20" s="61" t="s">
        <v>8</v>
      </c>
      <c r="D20" s="73">
        <v>0.16</v>
      </c>
      <c r="E20" s="63" t="str">
        <f t="shared" si="0"/>
        <v>○</v>
      </c>
      <c r="F20" s="68">
        <v>0.11</v>
      </c>
      <c r="G20" s="63" t="str">
        <f t="shared" si="1"/>
        <v>○</v>
      </c>
      <c r="H20" s="57">
        <v>2</v>
      </c>
      <c r="I20" s="63" t="str">
        <f t="shared" si="2"/>
        <v>○</v>
      </c>
      <c r="J20" s="57">
        <v>3.1</v>
      </c>
      <c r="K20" s="63" t="str">
        <f t="shared" si="3"/>
        <v>○</v>
      </c>
      <c r="L20" s="58">
        <v>0.32</v>
      </c>
      <c r="M20" s="63" t="str">
        <f t="shared" si="4"/>
        <v>○</v>
      </c>
      <c r="N20" s="58">
        <v>0.27</v>
      </c>
      <c r="O20" s="63" t="str">
        <f t="shared" si="5"/>
        <v>○</v>
      </c>
      <c r="P20" s="68">
        <v>0.14</v>
      </c>
      <c r="Q20" s="64" t="str">
        <f t="shared" si="6"/>
        <v>○</v>
      </c>
      <c r="R20" s="85">
        <v>1.4</v>
      </c>
      <c r="S20" s="63" t="str">
        <f t="shared" si="7"/>
        <v>○</v>
      </c>
      <c r="T20" s="66">
        <v>22</v>
      </c>
      <c r="U20" s="55" t="str">
        <f t="shared" si="8"/>
        <v>○</v>
      </c>
    </row>
    <row r="21" spans="2:21" ht="13.5">
      <c r="B21" s="223"/>
      <c r="C21" s="61" t="s">
        <v>98</v>
      </c>
      <c r="D21" s="73" t="s">
        <v>89</v>
      </c>
      <c r="E21" s="63" t="str">
        <f>IF(D21="-","-",IF(D21&gt;=2,"×","○"))</f>
        <v>-</v>
      </c>
      <c r="F21" s="68" t="s">
        <v>89</v>
      </c>
      <c r="G21" s="63" t="str">
        <f>IF(F21="-","-",IF(F21&gt;=10,"×","○"))</f>
        <v>-</v>
      </c>
      <c r="H21" s="57" t="s">
        <v>89</v>
      </c>
      <c r="I21" s="63" t="str">
        <f>IF(H21="-","-",IF(H21&gt;=40,"×","○"))</f>
        <v>-</v>
      </c>
      <c r="J21" s="57" t="s">
        <v>89</v>
      </c>
      <c r="K21" s="63" t="str">
        <f>IF(J21="-","-",IF(J21&gt;=25,"×","○"))</f>
        <v>-</v>
      </c>
      <c r="L21" s="58">
        <v>0.33</v>
      </c>
      <c r="M21" s="63" t="str">
        <f>IF(L21="-","-",IF(L21&gt;=18,"×","○"))</f>
        <v>○</v>
      </c>
      <c r="N21" s="58" t="s">
        <v>89</v>
      </c>
      <c r="O21" s="63" t="str">
        <f>IF(N21="-","-",IF(N21&gt;=1.6,"×","○"))</f>
        <v>-</v>
      </c>
      <c r="P21" s="58" t="s">
        <v>99</v>
      </c>
      <c r="Q21" s="63" t="str">
        <f>IF(P21="-","-",IF(P21&gt;=1.6,"×","○"))</f>
        <v>-</v>
      </c>
      <c r="R21" s="58" t="s">
        <v>89</v>
      </c>
      <c r="S21" s="63" t="str">
        <f>IF(R21="-","-",IF(R21&gt;=1.6,"×","○"))</f>
        <v>-</v>
      </c>
      <c r="T21" s="66" t="s">
        <v>89</v>
      </c>
      <c r="U21" s="55" t="str">
        <f t="shared" si="8"/>
        <v>-</v>
      </c>
    </row>
    <row r="22" spans="2:21" ht="13.5">
      <c r="B22" s="223"/>
      <c r="C22" s="61" t="s">
        <v>26</v>
      </c>
      <c r="D22" s="73" t="s">
        <v>89</v>
      </c>
      <c r="E22" s="63" t="str">
        <f t="shared" si="0"/>
        <v>-</v>
      </c>
      <c r="F22" s="68" t="s">
        <v>89</v>
      </c>
      <c r="G22" s="63" t="str">
        <f t="shared" si="1"/>
        <v>-</v>
      </c>
      <c r="H22" s="57" t="s">
        <v>89</v>
      </c>
      <c r="I22" s="63" t="str">
        <f t="shared" si="2"/>
        <v>-</v>
      </c>
      <c r="J22" s="57" t="s">
        <v>89</v>
      </c>
      <c r="K22" s="63" t="str">
        <f t="shared" si="3"/>
        <v>-</v>
      </c>
      <c r="L22" s="58" t="s">
        <v>97</v>
      </c>
      <c r="M22" s="63" t="str">
        <f t="shared" si="4"/>
        <v>-</v>
      </c>
      <c r="N22" s="58" t="s">
        <v>89</v>
      </c>
      <c r="O22" s="63" t="str">
        <f t="shared" si="5"/>
        <v>-</v>
      </c>
      <c r="P22" s="68">
        <v>0.15</v>
      </c>
      <c r="Q22" s="64" t="str">
        <f t="shared" si="6"/>
        <v>○</v>
      </c>
      <c r="R22" s="65" t="s">
        <v>89</v>
      </c>
      <c r="S22" s="63" t="str">
        <f t="shared" si="7"/>
        <v>-</v>
      </c>
      <c r="T22" s="66" t="s">
        <v>29</v>
      </c>
      <c r="U22" s="55" t="str">
        <f>IF(T22="-","-",IF(T22&gt;=140,"×","○"))</f>
        <v>-</v>
      </c>
    </row>
    <row r="23" spans="2:21" ht="13.5">
      <c r="B23" s="202" t="s">
        <v>3</v>
      </c>
      <c r="C23" s="86" t="s">
        <v>9</v>
      </c>
      <c r="D23" s="56">
        <v>0.087</v>
      </c>
      <c r="E23" s="63" t="str">
        <f t="shared" si="0"/>
        <v>○</v>
      </c>
      <c r="F23" s="141">
        <v>0.015</v>
      </c>
      <c r="G23" s="63" t="str">
        <f t="shared" si="1"/>
        <v>○</v>
      </c>
      <c r="H23" s="57">
        <v>2.1</v>
      </c>
      <c r="I23" s="63" t="str">
        <f t="shared" si="2"/>
        <v>○</v>
      </c>
      <c r="J23" s="57">
        <v>2</v>
      </c>
      <c r="K23" s="63" t="str">
        <f>IF(J23="-","-",IF(J23&gt;=25,"×","○"))</f>
        <v>○</v>
      </c>
      <c r="L23" s="58">
        <v>0.17</v>
      </c>
      <c r="M23" s="63" t="str">
        <f t="shared" si="4"/>
        <v>○</v>
      </c>
      <c r="N23" s="58">
        <v>0.18</v>
      </c>
      <c r="O23" s="63" t="str">
        <f t="shared" si="5"/>
        <v>○</v>
      </c>
      <c r="P23" s="68">
        <v>0.1</v>
      </c>
      <c r="Q23" s="64" t="str">
        <f t="shared" si="6"/>
        <v>○</v>
      </c>
      <c r="R23" s="65">
        <v>0.98</v>
      </c>
      <c r="S23" s="63" t="str">
        <f t="shared" si="7"/>
        <v>○</v>
      </c>
      <c r="T23" s="66">
        <v>16</v>
      </c>
      <c r="U23" s="55" t="str">
        <f>IF(T23="-","-",IF(T23&gt;=140,"×","○"))</f>
        <v>○</v>
      </c>
    </row>
    <row r="24" spans="2:21" ht="13.5">
      <c r="B24" s="202"/>
      <c r="C24" s="86" t="s">
        <v>10</v>
      </c>
      <c r="D24" s="73" t="s">
        <v>89</v>
      </c>
      <c r="E24" s="63" t="str">
        <f t="shared" si="0"/>
        <v>-</v>
      </c>
      <c r="F24" s="68" t="s">
        <v>89</v>
      </c>
      <c r="G24" s="63" t="str">
        <f t="shared" si="1"/>
        <v>-</v>
      </c>
      <c r="H24" s="57" t="s">
        <v>89</v>
      </c>
      <c r="I24" s="63" t="str">
        <f t="shared" si="2"/>
        <v>-</v>
      </c>
      <c r="J24" s="57" t="s">
        <v>89</v>
      </c>
      <c r="K24" s="63" t="str">
        <f t="shared" si="3"/>
        <v>-</v>
      </c>
      <c r="L24" s="58" t="s">
        <v>89</v>
      </c>
      <c r="M24" s="63" t="str">
        <f t="shared" si="4"/>
        <v>-</v>
      </c>
      <c r="N24" s="58" t="s">
        <v>89</v>
      </c>
      <c r="O24" s="63" t="str">
        <f t="shared" si="5"/>
        <v>-</v>
      </c>
      <c r="P24" s="68">
        <v>0.13</v>
      </c>
      <c r="Q24" s="64" t="str">
        <f t="shared" si="6"/>
        <v>○</v>
      </c>
      <c r="R24" s="65" t="s">
        <v>89</v>
      </c>
      <c r="S24" s="63" t="str">
        <f t="shared" si="7"/>
        <v>-</v>
      </c>
      <c r="T24" s="66" t="s">
        <v>29</v>
      </c>
      <c r="U24" s="55" t="str">
        <f>IF(T24="-","-",IF(T24&gt;=140,"×","○"))</f>
        <v>-</v>
      </c>
    </row>
    <row r="25" spans="2:21" ht="13.5">
      <c r="B25" s="202" t="s">
        <v>4</v>
      </c>
      <c r="C25" s="86" t="s">
        <v>11</v>
      </c>
      <c r="D25" s="73">
        <v>0.18</v>
      </c>
      <c r="E25" s="63" t="str">
        <f t="shared" si="0"/>
        <v>○</v>
      </c>
      <c r="F25" s="68">
        <v>0.11</v>
      </c>
      <c r="G25" s="63" t="str">
        <f t="shared" si="1"/>
        <v>○</v>
      </c>
      <c r="H25" s="57">
        <v>1.5</v>
      </c>
      <c r="I25" s="63" t="str">
        <f t="shared" si="2"/>
        <v>○</v>
      </c>
      <c r="J25" s="57">
        <v>2.7</v>
      </c>
      <c r="K25" s="63" t="str">
        <f t="shared" si="3"/>
        <v>○</v>
      </c>
      <c r="L25" s="58">
        <v>0.28</v>
      </c>
      <c r="M25" s="63" t="str">
        <f t="shared" si="4"/>
        <v>○</v>
      </c>
      <c r="N25" s="58">
        <v>0.25</v>
      </c>
      <c r="O25" s="63" t="str">
        <f t="shared" si="5"/>
        <v>○</v>
      </c>
      <c r="P25" s="68">
        <v>0.15</v>
      </c>
      <c r="Q25" s="64" t="str">
        <f t="shared" si="6"/>
        <v>○</v>
      </c>
      <c r="R25" s="85">
        <v>1.5</v>
      </c>
      <c r="S25" s="63" t="str">
        <f t="shared" si="7"/>
        <v>○</v>
      </c>
      <c r="T25" s="66">
        <v>23</v>
      </c>
      <c r="U25" s="55" t="str">
        <f>IF(T25="-","-",IF(T25&gt;=140,"×","○"))</f>
        <v>○</v>
      </c>
    </row>
    <row r="26" spans="2:21" ht="13.5">
      <c r="B26" s="202"/>
      <c r="C26" s="86" t="s">
        <v>14</v>
      </c>
      <c r="D26" s="73" t="s">
        <v>89</v>
      </c>
      <c r="E26" s="63" t="str">
        <f t="shared" si="0"/>
        <v>-</v>
      </c>
      <c r="F26" s="68" t="s">
        <v>89</v>
      </c>
      <c r="G26" s="63" t="str">
        <f t="shared" si="1"/>
        <v>-</v>
      </c>
      <c r="H26" s="57" t="s">
        <v>89</v>
      </c>
      <c r="I26" s="63" t="str">
        <f t="shared" si="2"/>
        <v>-</v>
      </c>
      <c r="J26" s="57" t="s">
        <v>89</v>
      </c>
      <c r="K26" s="63" t="str">
        <f t="shared" si="3"/>
        <v>-</v>
      </c>
      <c r="L26" s="58" t="s">
        <v>89</v>
      </c>
      <c r="M26" s="63" t="str">
        <f t="shared" si="4"/>
        <v>-</v>
      </c>
      <c r="N26" s="58" t="s">
        <v>89</v>
      </c>
      <c r="O26" s="63" t="str">
        <f t="shared" si="5"/>
        <v>-</v>
      </c>
      <c r="P26" s="68">
        <v>0.22</v>
      </c>
      <c r="Q26" s="64" t="str">
        <f t="shared" si="6"/>
        <v>○</v>
      </c>
      <c r="R26" s="65" t="s">
        <v>94</v>
      </c>
      <c r="S26" s="63" t="str">
        <f t="shared" si="7"/>
        <v>-</v>
      </c>
      <c r="T26" s="66" t="s">
        <v>29</v>
      </c>
      <c r="U26" s="55" t="str">
        <f>IF(T26="-","-",IF(T26&gt;=140,"×","○"))</f>
        <v>-</v>
      </c>
    </row>
    <row r="27" spans="2:21" ht="13.5">
      <c r="B27" s="202" t="s">
        <v>72</v>
      </c>
      <c r="C27" s="86" t="s">
        <v>18</v>
      </c>
      <c r="D27" s="74">
        <v>0.041</v>
      </c>
      <c r="E27" s="63" t="str">
        <f t="shared" si="0"/>
        <v>○</v>
      </c>
      <c r="F27" s="56">
        <v>0.04</v>
      </c>
      <c r="G27" s="63" t="str">
        <f t="shared" si="1"/>
        <v>○</v>
      </c>
      <c r="H27" s="57">
        <v>1.8</v>
      </c>
      <c r="I27" s="63" t="str">
        <f t="shared" si="2"/>
        <v>○</v>
      </c>
      <c r="J27" s="57">
        <v>3.6</v>
      </c>
      <c r="K27" s="63" t="str">
        <f t="shared" si="3"/>
        <v>○</v>
      </c>
      <c r="L27" s="58">
        <v>0.14</v>
      </c>
      <c r="M27" s="63" t="str">
        <f t="shared" si="4"/>
        <v>○</v>
      </c>
      <c r="N27" s="58">
        <v>0.13</v>
      </c>
      <c r="O27" s="63" t="str">
        <f>IF(N27="-","-",IF(N27&gt;=1.6,"×","○"))</f>
        <v>○</v>
      </c>
      <c r="P27" s="68">
        <v>0.13</v>
      </c>
      <c r="Q27" s="64" t="str">
        <f t="shared" si="6"/>
        <v>○</v>
      </c>
      <c r="R27" s="85">
        <v>1.3</v>
      </c>
      <c r="S27" s="63" t="str">
        <f t="shared" si="7"/>
        <v>○</v>
      </c>
      <c r="T27" s="82">
        <v>27</v>
      </c>
      <c r="U27" s="55" t="str">
        <f t="shared" si="8"/>
        <v>○</v>
      </c>
    </row>
    <row r="28" spans="2:21" ht="13.5">
      <c r="B28" s="202"/>
      <c r="C28" s="86" t="s">
        <v>28</v>
      </c>
      <c r="D28" s="73" t="s">
        <v>73</v>
      </c>
      <c r="E28" s="63" t="str">
        <f t="shared" si="0"/>
        <v>-</v>
      </c>
      <c r="F28" s="68" t="s">
        <v>73</v>
      </c>
      <c r="G28" s="63" t="str">
        <f t="shared" si="1"/>
        <v>-</v>
      </c>
      <c r="H28" s="57" t="s">
        <v>73</v>
      </c>
      <c r="I28" s="63" t="str">
        <f t="shared" si="2"/>
        <v>-</v>
      </c>
      <c r="J28" s="57" t="s">
        <v>73</v>
      </c>
      <c r="K28" s="63" t="str">
        <f t="shared" si="3"/>
        <v>-</v>
      </c>
      <c r="L28" s="58" t="s">
        <v>73</v>
      </c>
      <c r="M28" s="63" t="str">
        <f t="shared" si="4"/>
        <v>-</v>
      </c>
      <c r="N28" s="58" t="s">
        <v>73</v>
      </c>
      <c r="O28" s="63" t="str">
        <f t="shared" si="5"/>
        <v>-</v>
      </c>
      <c r="P28" s="68">
        <v>0.16</v>
      </c>
      <c r="Q28" s="64" t="str">
        <f t="shared" si="6"/>
        <v>○</v>
      </c>
      <c r="R28" s="85">
        <v>1.2</v>
      </c>
      <c r="S28" s="63" t="str">
        <f t="shared" si="7"/>
        <v>○</v>
      </c>
      <c r="T28" s="82" t="s">
        <v>73</v>
      </c>
      <c r="U28" s="55" t="str">
        <f t="shared" si="8"/>
        <v>-</v>
      </c>
    </row>
    <row r="29" spans="2:21" ht="13.5">
      <c r="B29" s="220" t="s">
        <v>1</v>
      </c>
      <c r="C29" s="87" t="s">
        <v>39</v>
      </c>
      <c r="D29" s="73">
        <v>0.13</v>
      </c>
      <c r="E29" s="63" t="str">
        <f t="shared" si="0"/>
        <v>○</v>
      </c>
      <c r="F29" s="68">
        <v>0.13</v>
      </c>
      <c r="G29" s="63" t="str">
        <f t="shared" si="1"/>
        <v>○</v>
      </c>
      <c r="H29" s="57" t="s">
        <v>89</v>
      </c>
      <c r="I29" s="63" t="str">
        <f t="shared" si="2"/>
        <v>-</v>
      </c>
      <c r="J29" s="57" t="s">
        <v>89</v>
      </c>
      <c r="K29" s="63" t="str">
        <f t="shared" si="3"/>
        <v>-</v>
      </c>
      <c r="L29" s="58">
        <v>0.6</v>
      </c>
      <c r="M29" s="63" t="str">
        <f t="shared" si="4"/>
        <v>○</v>
      </c>
      <c r="N29" s="58">
        <v>0.49</v>
      </c>
      <c r="O29" s="63" t="str">
        <f t="shared" si="5"/>
        <v>○</v>
      </c>
      <c r="P29" s="68">
        <v>0.41</v>
      </c>
      <c r="Q29" s="64" t="str">
        <f t="shared" si="6"/>
        <v>○</v>
      </c>
      <c r="R29" s="65" t="s">
        <v>89</v>
      </c>
      <c r="S29" s="63" t="str">
        <f t="shared" si="7"/>
        <v>-</v>
      </c>
      <c r="T29" s="82" t="s">
        <v>89</v>
      </c>
      <c r="U29" s="55" t="str">
        <f t="shared" si="8"/>
        <v>-</v>
      </c>
    </row>
    <row r="30" spans="2:21" ht="13.5">
      <c r="B30" s="221"/>
      <c r="C30" s="61" t="s">
        <v>40</v>
      </c>
      <c r="D30" s="74">
        <v>0.058</v>
      </c>
      <c r="E30" s="63" t="str">
        <f t="shared" si="0"/>
        <v>○</v>
      </c>
      <c r="F30" s="56">
        <v>0.032</v>
      </c>
      <c r="G30" s="63" t="str">
        <f t="shared" si="1"/>
        <v>○</v>
      </c>
      <c r="H30" s="57">
        <v>2</v>
      </c>
      <c r="I30" s="63" t="str">
        <f t="shared" si="2"/>
        <v>○</v>
      </c>
      <c r="J30" s="57">
        <v>3.6</v>
      </c>
      <c r="K30" s="63" t="str">
        <f t="shared" si="3"/>
        <v>○</v>
      </c>
      <c r="L30" s="58">
        <v>0.4</v>
      </c>
      <c r="M30" s="63" t="str">
        <f t="shared" si="4"/>
        <v>○</v>
      </c>
      <c r="N30" s="68">
        <v>0.18</v>
      </c>
      <c r="O30" s="63" t="str">
        <f t="shared" si="5"/>
        <v>○</v>
      </c>
      <c r="P30" s="68">
        <v>0.11</v>
      </c>
      <c r="Q30" s="64" t="str">
        <f t="shared" si="6"/>
        <v>○</v>
      </c>
      <c r="R30" s="85">
        <v>1.1</v>
      </c>
      <c r="S30" s="63" t="str">
        <f t="shared" si="7"/>
        <v>○</v>
      </c>
      <c r="T30" s="66">
        <v>25</v>
      </c>
      <c r="U30" s="55" t="str">
        <f t="shared" si="8"/>
        <v>○</v>
      </c>
    </row>
    <row r="31" spans="2:21" ht="13.5">
      <c r="B31" s="221"/>
      <c r="C31" s="61" t="s">
        <v>41</v>
      </c>
      <c r="D31" s="88">
        <v>1.1</v>
      </c>
      <c r="E31" s="63" t="str">
        <f t="shared" si="0"/>
        <v>○</v>
      </c>
      <c r="F31" s="68">
        <v>0.11</v>
      </c>
      <c r="G31" s="63" t="str">
        <f t="shared" si="1"/>
        <v>○</v>
      </c>
      <c r="H31" s="57" t="s">
        <v>89</v>
      </c>
      <c r="I31" s="63" t="str">
        <f t="shared" si="2"/>
        <v>-</v>
      </c>
      <c r="J31" s="57" t="s">
        <v>89</v>
      </c>
      <c r="K31" s="63" t="str">
        <f t="shared" si="3"/>
        <v>-</v>
      </c>
      <c r="L31" s="71">
        <v>1</v>
      </c>
      <c r="M31" s="63" t="str">
        <f t="shared" si="4"/>
        <v>○</v>
      </c>
      <c r="N31" s="68">
        <v>0.36</v>
      </c>
      <c r="O31" s="63" t="str">
        <f t="shared" si="5"/>
        <v>○</v>
      </c>
      <c r="P31" s="68">
        <v>0.75</v>
      </c>
      <c r="Q31" s="64" t="str">
        <f t="shared" si="6"/>
        <v>○</v>
      </c>
      <c r="R31" s="65" t="s">
        <v>89</v>
      </c>
      <c r="S31" s="63" t="str">
        <f t="shared" si="7"/>
        <v>-</v>
      </c>
      <c r="T31" s="82" t="s">
        <v>89</v>
      </c>
      <c r="U31" s="55" t="str">
        <f t="shared" si="8"/>
        <v>-</v>
      </c>
    </row>
    <row r="32" spans="2:21" ht="13.5">
      <c r="B32" s="221"/>
      <c r="C32" s="89" t="s">
        <v>70</v>
      </c>
      <c r="D32" s="90">
        <v>0.18</v>
      </c>
      <c r="E32" s="63" t="str">
        <f t="shared" si="0"/>
        <v>○</v>
      </c>
      <c r="F32" s="56">
        <v>0.048</v>
      </c>
      <c r="G32" s="63" t="str">
        <f t="shared" si="1"/>
        <v>○</v>
      </c>
      <c r="H32" s="57" t="s">
        <v>89</v>
      </c>
      <c r="I32" s="63" t="str">
        <f t="shared" si="2"/>
        <v>-</v>
      </c>
      <c r="J32" s="57" t="s">
        <v>89</v>
      </c>
      <c r="K32" s="63" t="str">
        <f t="shared" si="3"/>
        <v>-</v>
      </c>
      <c r="L32" s="68">
        <v>0.68</v>
      </c>
      <c r="M32" s="63" t="str">
        <f t="shared" si="4"/>
        <v>○</v>
      </c>
      <c r="N32" s="68">
        <v>0.23</v>
      </c>
      <c r="O32" s="63" t="str">
        <f t="shared" si="5"/>
        <v>○</v>
      </c>
      <c r="P32" s="68">
        <v>0.55</v>
      </c>
      <c r="Q32" s="64" t="str">
        <f t="shared" si="6"/>
        <v>○</v>
      </c>
      <c r="R32" s="65" t="s">
        <v>89</v>
      </c>
      <c r="S32" s="63" t="str">
        <f t="shared" si="7"/>
        <v>-</v>
      </c>
      <c r="T32" s="82" t="s">
        <v>89</v>
      </c>
      <c r="U32" s="55" t="str">
        <f t="shared" si="8"/>
        <v>-</v>
      </c>
    </row>
    <row r="33" spans="2:21" ht="14.25" thickBot="1">
      <c r="B33" s="222"/>
      <c r="C33" s="89" t="s">
        <v>71</v>
      </c>
      <c r="D33" s="91">
        <v>0.064</v>
      </c>
      <c r="E33" s="63" t="str">
        <f t="shared" si="0"/>
        <v>○</v>
      </c>
      <c r="F33" s="56">
        <v>0.062</v>
      </c>
      <c r="G33" s="63" t="str">
        <f t="shared" si="1"/>
        <v>○</v>
      </c>
      <c r="H33" s="57" t="s">
        <v>89</v>
      </c>
      <c r="I33" s="63" t="str">
        <f t="shared" si="2"/>
        <v>-</v>
      </c>
      <c r="J33" s="57" t="s">
        <v>89</v>
      </c>
      <c r="K33" s="63" t="str">
        <f t="shared" si="3"/>
        <v>-</v>
      </c>
      <c r="L33" s="68">
        <v>0.36</v>
      </c>
      <c r="M33" s="63" t="str">
        <f t="shared" si="4"/>
        <v>○</v>
      </c>
      <c r="N33" s="68">
        <v>0.24</v>
      </c>
      <c r="O33" s="63" t="str">
        <f t="shared" si="5"/>
        <v>○</v>
      </c>
      <c r="P33" s="68">
        <v>0.14</v>
      </c>
      <c r="Q33" s="64" t="str">
        <f t="shared" si="6"/>
        <v>○</v>
      </c>
      <c r="R33" s="65" t="s">
        <v>89</v>
      </c>
      <c r="S33" s="63" t="str">
        <f t="shared" si="7"/>
        <v>-</v>
      </c>
      <c r="T33" s="92" t="s">
        <v>89</v>
      </c>
      <c r="U33" s="55" t="str">
        <f t="shared" si="8"/>
        <v>-</v>
      </c>
    </row>
    <row r="34" spans="2:21" ht="13.5">
      <c r="B34" s="211" t="s">
        <v>44</v>
      </c>
      <c r="C34" s="212"/>
      <c r="D34" s="213">
        <f>AVERAGE(D6:D33)</f>
        <v>0.19626086956521735</v>
      </c>
      <c r="E34" s="214"/>
      <c r="F34" s="215">
        <f>AVERAGE(F6:F33)</f>
        <v>0.08560869565217392</v>
      </c>
      <c r="G34" s="216"/>
      <c r="H34" s="217">
        <f>AVERAGE(H6:H33)</f>
        <v>1.8285714285714287</v>
      </c>
      <c r="I34" s="218"/>
      <c r="J34" s="217">
        <f>AVERAGE(J6:J33)</f>
        <v>2.7262500000000003</v>
      </c>
      <c r="K34" s="218"/>
      <c r="L34" s="219">
        <f>AVERAGE(L6:L33)</f>
        <v>0.2579166666666667</v>
      </c>
      <c r="M34" s="214"/>
      <c r="N34" s="219">
        <f>AVERAGE(N6:N33)</f>
        <v>0.2031739130434783</v>
      </c>
      <c r="O34" s="214"/>
      <c r="P34" s="219">
        <f>ROUNDDOWN(AVERAGE(P6:P33),2)</f>
        <v>0.18</v>
      </c>
      <c r="Q34" s="214"/>
      <c r="R34" s="219">
        <f>AVERAGE(R6:R33)</f>
        <v>0.9541176470588236</v>
      </c>
      <c r="S34" s="214"/>
      <c r="T34" s="243">
        <f>AVERAGE(T6:T33)</f>
        <v>24.4875</v>
      </c>
      <c r="U34" s="244"/>
    </row>
    <row r="35" spans="2:21" ht="13.5">
      <c r="B35" s="202" t="s">
        <v>45</v>
      </c>
      <c r="C35" s="203"/>
      <c r="D35" s="204">
        <f>MIN(D6:D33)</f>
        <v>0.016</v>
      </c>
      <c r="E35" s="205"/>
      <c r="F35" s="206">
        <f>MIN(F6:F33)</f>
        <v>0.01</v>
      </c>
      <c r="G35" s="205"/>
      <c r="H35" s="207">
        <f>MIN(H6:H33)</f>
        <v>1.5</v>
      </c>
      <c r="I35" s="208"/>
      <c r="J35" s="209">
        <f>MIN(J6:J33)</f>
        <v>0.92</v>
      </c>
      <c r="K35" s="210"/>
      <c r="L35" s="206">
        <f>MIN(L6:L33)</f>
        <v>0.037</v>
      </c>
      <c r="M35" s="205"/>
      <c r="N35" s="206">
        <f>MIN(N6:N33)</f>
        <v>0.033</v>
      </c>
      <c r="O35" s="205"/>
      <c r="P35" s="206">
        <f>MIN(P6:P33)</f>
        <v>0.013</v>
      </c>
      <c r="Q35" s="205"/>
      <c r="R35" s="209">
        <f>MIN(R6:R33)</f>
        <v>0.29</v>
      </c>
      <c r="S35" s="210"/>
      <c r="T35" s="207">
        <f>MIN(T6:T33)</f>
        <v>3.4</v>
      </c>
      <c r="U35" s="208"/>
    </row>
    <row r="36" spans="2:21" ht="14.25" thickBot="1">
      <c r="B36" s="199" t="s">
        <v>46</v>
      </c>
      <c r="C36" s="200"/>
      <c r="D36" s="201">
        <f>MAX(D6:D33)</f>
        <v>1.1</v>
      </c>
      <c r="E36" s="198"/>
      <c r="F36" s="195">
        <f>MAX(F6:F33)</f>
        <v>0.97</v>
      </c>
      <c r="G36" s="196"/>
      <c r="H36" s="197">
        <f>MAX(H6:H33)</f>
        <v>2.2</v>
      </c>
      <c r="I36" s="198"/>
      <c r="J36" s="197">
        <f>MAX(J6:J33)</f>
        <v>5.7</v>
      </c>
      <c r="K36" s="198"/>
      <c r="L36" s="197">
        <f>MAX(L6:L33)</f>
        <v>1</v>
      </c>
      <c r="M36" s="198"/>
      <c r="N36" s="195">
        <f>MAX(N6:N33)</f>
        <v>0.94</v>
      </c>
      <c r="O36" s="196"/>
      <c r="P36" s="197">
        <f>MAX(P6:P33)</f>
        <v>1</v>
      </c>
      <c r="Q36" s="198"/>
      <c r="R36" s="197">
        <f>MAX(R6:R33)</f>
        <v>1.5</v>
      </c>
      <c r="S36" s="198"/>
      <c r="T36" s="245">
        <f>MAX(T6:T33)</f>
        <v>77</v>
      </c>
      <c r="U36" s="246"/>
    </row>
    <row r="37" spans="2:4" ht="22.5" customHeight="1">
      <c r="B37" s="8"/>
      <c r="D37" s="29"/>
    </row>
    <row r="40" spans="2:15" s="151" customFormat="1" ht="13.5">
      <c r="B40" s="193" t="s">
        <v>116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="151" customFormat="1" ht="13.5">
      <c r="C41" s="152" t="s">
        <v>117</v>
      </c>
    </row>
  </sheetData>
  <sheetProtection/>
  <mergeCells count="59">
    <mergeCell ref="T3:U3"/>
    <mergeCell ref="T5:U5"/>
    <mergeCell ref="T34:U34"/>
    <mergeCell ref="T35:U35"/>
    <mergeCell ref="T36:U36"/>
    <mergeCell ref="N3:O3"/>
    <mergeCell ref="P3:Q3"/>
    <mergeCell ref="R3:S3"/>
    <mergeCell ref="L5:M5"/>
    <mergeCell ref="N5:O5"/>
    <mergeCell ref="P5:Q5"/>
    <mergeCell ref="R5:S5"/>
    <mergeCell ref="B3:C3"/>
    <mergeCell ref="D3:E3"/>
    <mergeCell ref="F3:G3"/>
    <mergeCell ref="H3:I3"/>
    <mergeCell ref="J3:K3"/>
    <mergeCell ref="L3:M3"/>
    <mergeCell ref="D5:E5"/>
    <mergeCell ref="F5:G5"/>
    <mergeCell ref="H5:I5"/>
    <mergeCell ref="R34:S34"/>
    <mergeCell ref="R35:S35"/>
    <mergeCell ref="R36:S36"/>
    <mergeCell ref="P34:Q34"/>
    <mergeCell ref="N35:O35"/>
    <mergeCell ref="P35:Q35"/>
    <mergeCell ref="N34:O34"/>
    <mergeCell ref="B29:B33"/>
    <mergeCell ref="B20:B22"/>
    <mergeCell ref="B23:B24"/>
    <mergeCell ref="B25:B26"/>
    <mergeCell ref="B27:B28"/>
    <mergeCell ref="J5:K5"/>
    <mergeCell ref="B4:B5"/>
    <mergeCell ref="C4:C5"/>
    <mergeCell ref="B14:B19"/>
    <mergeCell ref="B6:B13"/>
    <mergeCell ref="B34:C34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J35:K35"/>
    <mergeCell ref="L35:M35"/>
    <mergeCell ref="B40:O40"/>
    <mergeCell ref="N36:O36"/>
    <mergeCell ref="P36:Q36"/>
    <mergeCell ref="B36:C36"/>
    <mergeCell ref="D36:E36"/>
    <mergeCell ref="F36:G36"/>
    <mergeCell ref="H36:I36"/>
    <mergeCell ref="J36:K36"/>
    <mergeCell ref="L36:M36"/>
  </mergeCell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8.00390625" style="1" customWidth="1"/>
    <col min="3" max="3" width="20.375" style="1" customWidth="1"/>
    <col min="4" max="7" width="11.00390625" style="2" customWidth="1"/>
    <col min="8" max="8" width="11.50390625" style="2" customWidth="1"/>
    <col min="9" max="9" width="11.00390625" style="2" customWidth="1"/>
    <col min="10" max="10" width="8.75390625" style="1" bestFit="1" customWidth="1"/>
    <col min="11" max="11" width="9.875" style="1" bestFit="1" customWidth="1"/>
    <col min="12" max="12" width="1.875" style="1" customWidth="1"/>
    <col min="13" max="16384" width="9.00390625" style="1" customWidth="1"/>
  </cols>
  <sheetData>
    <row r="1" spans="2:11" ht="20.25" customHeight="1">
      <c r="B1" s="9" t="s">
        <v>101</v>
      </c>
      <c r="H1" s="27"/>
      <c r="I1" s="27"/>
      <c r="J1" s="27"/>
      <c r="K1" s="27"/>
    </row>
    <row r="2" spans="2:3" ht="12.75" customHeight="1" thickBot="1">
      <c r="B2" s="11"/>
      <c r="C2" s="11"/>
    </row>
    <row r="3" spans="1:21" ht="54" customHeight="1" thickBot="1">
      <c r="A3" s="5"/>
      <c r="B3" s="232" t="s">
        <v>51</v>
      </c>
      <c r="C3" s="233"/>
      <c r="D3" s="93" t="s">
        <v>63</v>
      </c>
      <c r="E3" s="94" t="s">
        <v>38</v>
      </c>
      <c r="F3" s="95" t="s">
        <v>64</v>
      </c>
      <c r="G3" s="94" t="s">
        <v>65</v>
      </c>
      <c r="H3" s="95" t="s">
        <v>50</v>
      </c>
      <c r="I3" s="93" t="s">
        <v>48</v>
      </c>
      <c r="J3" s="96" t="s">
        <v>66</v>
      </c>
      <c r="K3" s="96" t="s">
        <v>69</v>
      </c>
      <c r="N3"/>
      <c r="O3"/>
      <c r="P3"/>
      <c r="Q3"/>
      <c r="R3"/>
      <c r="S3"/>
      <c r="T3"/>
      <c r="U3"/>
    </row>
    <row r="4" spans="1:11" ht="33" customHeight="1">
      <c r="A4" s="5"/>
      <c r="B4" s="226" t="s">
        <v>42</v>
      </c>
      <c r="C4" s="228" t="s">
        <v>49</v>
      </c>
      <c r="D4" s="97" t="s">
        <v>52</v>
      </c>
      <c r="E4" s="97" t="s">
        <v>52</v>
      </c>
      <c r="F4" s="97" t="s">
        <v>52</v>
      </c>
      <c r="G4" s="97" t="s">
        <v>52</v>
      </c>
      <c r="H4" s="97" t="s">
        <v>52</v>
      </c>
      <c r="I4" s="97" t="s">
        <v>52</v>
      </c>
      <c r="J4" s="98" t="s">
        <v>52</v>
      </c>
      <c r="K4" s="98" t="s">
        <v>52</v>
      </c>
    </row>
    <row r="5" spans="1:11" ht="25.5" customHeight="1" thickBot="1">
      <c r="A5" s="14"/>
      <c r="B5" s="227"/>
      <c r="C5" s="227"/>
      <c r="D5" s="99" t="s">
        <v>108</v>
      </c>
      <c r="E5" s="99" t="s">
        <v>108</v>
      </c>
      <c r="F5" s="100" t="s">
        <v>113</v>
      </c>
      <c r="G5" s="99" t="s">
        <v>108</v>
      </c>
      <c r="H5" s="100" t="s">
        <v>114</v>
      </c>
      <c r="I5" s="101" t="s">
        <v>115</v>
      </c>
      <c r="J5" s="102" t="s">
        <v>108</v>
      </c>
      <c r="K5" s="103" t="s">
        <v>108</v>
      </c>
    </row>
    <row r="6" spans="2:11" ht="21" customHeight="1">
      <c r="B6" s="228" t="s">
        <v>15</v>
      </c>
      <c r="C6" s="104" t="s">
        <v>103</v>
      </c>
      <c r="D6" s="105">
        <v>1.3</v>
      </c>
      <c r="E6" s="106">
        <v>0.077</v>
      </c>
      <c r="F6" s="106">
        <v>0.09</v>
      </c>
      <c r="G6" s="107">
        <v>1.6</v>
      </c>
      <c r="H6" s="108">
        <v>0.0053</v>
      </c>
      <c r="I6" s="143">
        <v>1.2</v>
      </c>
      <c r="J6" s="105">
        <v>1.9</v>
      </c>
      <c r="K6" s="105">
        <v>1.3</v>
      </c>
    </row>
    <row r="7" spans="2:11" ht="21" customHeight="1">
      <c r="B7" s="249"/>
      <c r="C7" s="109" t="s">
        <v>5</v>
      </c>
      <c r="D7" s="110">
        <v>1.6</v>
      </c>
      <c r="E7" s="111">
        <v>0.085</v>
      </c>
      <c r="F7" s="112">
        <v>0.18</v>
      </c>
      <c r="G7" s="113">
        <v>2.4</v>
      </c>
      <c r="H7" s="114">
        <v>0.0064</v>
      </c>
      <c r="I7" s="115">
        <v>2</v>
      </c>
      <c r="J7" s="110">
        <v>4</v>
      </c>
      <c r="K7" s="110">
        <v>1.4</v>
      </c>
    </row>
    <row r="8" spans="2:11" ht="21" customHeight="1">
      <c r="B8" s="249"/>
      <c r="C8" s="109" t="s">
        <v>6</v>
      </c>
      <c r="D8" s="110">
        <v>1.5</v>
      </c>
      <c r="E8" s="111">
        <v>0.072</v>
      </c>
      <c r="F8" s="112">
        <v>0.2</v>
      </c>
      <c r="G8" s="113">
        <v>2.2</v>
      </c>
      <c r="H8" s="114">
        <v>0.0043</v>
      </c>
      <c r="I8" s="144">
        <v>1.2</v>
      </c>
      <c r="J8" s="110">
        <v>5</v>
      </c>
      <c r="K8" s="110">
        <v>1.4</v>
      </c>
    </row>
    <row r="9" spans="2:11" ht="21" customHeight="1">
      <c r="B9" s="249"/>
      <c r="C9" s="109" t="s">
        <v>74</v>
      </c>
      <c r="D9" s="110">
        <v>1.1</v>
      </c>
      <c r="E9" s="111">
        <v>0.073</v>
      </c>
      <c r="F9" s="112">
        <v>0.36</v>
      </c>
      <c r="G9" s="113">
        <v>1.4</v>
      </c>
      <c r="H9" s="114">
        <v>0.0022</v>
      </c>
      <c r="I9" s="145">
        <v>0.86</v>
      </c>
      <c r="J9" s="117">
        <v>16</v>
      </c>
      <c r="K9" s="110">
        <v>1.4</v>
      </c>
    </row>
    <row r="10" spans="2:11" ht="21" customHeight="1">
      <c r="B10" s="249"/>
      <c r="C10" s="109" t="s">
        <v>27</v>
      </c>
      <c r="D10" s="112">
        <v>0.74</v>
      </c>
      <c r="E10" s="111">
        <v>0.065</v>
      </c>
      <c r="F10" s="111">
        <v>0.063</v>
      </c>
      <c r="G10" s="118">
        <v>0.92</v>
      </c>
      <c r="H10" s="114">
        <v>0.0038</v>
      </c>
      <c r="I10" s="144">
        <v>1.1</v>
      </c>
      <c r="J10" s="110">
        <v>1.3</v>
      </c>
      <c r="K10" s="110">
        <v>1.4</v>
      </c>
    </row>
    <row r="11" spans="2:11" ht="21" customHeight="1">
      <c r="B11" s="249"/>
      <c r="C11" s="109" t="s">
        <v>7</v>
      </c>
      <c r="D11" s="110">
        <v>2</v>
      </c>
      <c r="E11" s="112">
        <v>0.44</v>
      </c>
      <c r="F11" s="112">
        <v>0.33</v>
      </c>
      <c r="G11" s="113">
        <v>3.4</v>
      </c>
      <c r="H11" s="111">
        <v>0.011</v>
      </c>
      <c r="I11" s="119">
        <v>10</v>
      </c>
      <c r="J11" s="110">
        <v>5.6</v>
      </c>
      <c r="K11" s="110">
        <v>1.5</v>
      </c>
    </row>
    <row r="12" spans="2:11" ht="21" customHeight="1">
      <c r="B12" s="249"/>
      <c r="C12" s="109" t="s">
        <v>34</v>
      </c>
      <c r="D12" s="110">
        <v>1.7</v>
      </c>
      <c r="E12" s="112">
        <v>0.13</v>
      </c>
      <c r="F12" s="112">
        <v>0.25</v>
      </c>
      <c r="G12" s="113">
        <v>2.2</v>
      </c>
      <c r="H12" s="114">
        <v>0.0084</v>
      </c>
      <c r="I12" s="115">
        <v>2.8</v>
      </c>
      <c r="J12" s="110">
        <v>7</v>
      </c>
      <c r="K12" s="110">
        <v>1.5</v>
      </c>
    </row>
    <row r="13" spans="2:11" ht="21" customHeight="1">
      <c r="B13" s="250"/>
      <c r="C13" s="109" t="s">
        <v>91</v>
      </c>
      <c r="D13" s="114" t="s">
        <v>92</v>
      </c>
      <c r="E13" s="114" t="s">
        <v>92</v>
      </c>
      <c r="F13" s="114" t="s">
        <v>92</v>
      </c>
      <c r="G13" s="120" t="s">
        <v>92</v>
      </c>
      <c r="H13" s="114" t="s">
        <v>92</v>
      </c>
      <c r="I13" s="121" t="s">
        <v>92</v>
      </c>
      <c r="J13" s="110">
        <v>2.3</v>
      </c>
      <c r="K13" s="110">
        <v>1.5</v>
      </c>
    </row>
    <row r="14" spans="2:11" ht="21" customHeight="1">
      <c r="B14" s="247" t="s">
        <v>0</v>
      </c>
      <c r="C14" s="109" t="s">
        <v>19</v>
      </c>
      <c r="D14" s="115">
        <v>2</v>
      </c>
      <c r="E14" s="111">
        <v>0.068</v>
      </c>
      <c r="F14" s="116">
        <v>0.55</v>
      </c>
      <c r="G14" s="122">
        <v>2.8</v>
      </c>
      <c r="H14" s="147">
        <v>0.022</v>
      </c>
      <c r="I14" s="115">
        <v>3</v>
      </c>
      <c r="J14" s="115">
        <v>5.7</v>
      </c>
      <c r="K14" s="112">
        <v>0.96</v>
      </c>
    </row>
    <row r="15" spans="2:11" ht="21" customHeight="1">
      <c r="B15" s="247"/>
      <c r="C15" s="109" t="s">
        <v>20</v>
      </c>
      <c r="D15" s="115">
        <v>1.1</v>
      </c>
      <c r="E15" s="111">
        <v>0.056</v>
      </c>
      <c r="F15" s="116">
        <v>0.14</v>
      </c>
      <c r="G15" s="122">
        <v>1.4</v>
      </c>
      <c r="H15" s="150">
        <v>0.018</v>
      </c>
      <c r="I15" s="115">
        <v>1.4</v>
      </c>
      <c r="J15" s="115">
        <v>4</v>
      </c>
      <c r="K15" s="112">
        <v>0.98</v>
      </c>
    </row>
    <row r="16" spans="2:11" ht="21" customHeight="1">
      <c r="B16" s="247"/>
      <c r="C16" s="109" t="s">
        <v>21</v>
      </c>
      <c r="D16" s="115">
        <v>1.5</v>
      </c>
      <c r="E16" s="115" t="s">
        <v>29</v>
      </c>
      <c r="F16" s="115" t="s">
        <v>29</v>
      </c>
      <c r="G16" s="122">
        <v>2.8</v>
      </c>
      <c r="H16" s="150">
        <v>0.044</v>
      </c>
      <c r="I16" s="119">
        <v>19</v>
      </c>
      <c r="J16" s="115">
        <v>3.7</v>
      </c>
      <c r="K16" s="112">
        <v>0.97</v>
      </c>
    </row>
    <row r="17" spans="2:11" ht="21" customHeight="1">
      <c r="B17" s="247"/>
      <c r="C17" s="109" t="s">
        <v>75</v>
      </c>
      <c r="D17" s="115">
        <v>1.7</v>
      </c>
      <c r="E17" s="115" t="s">
        <v>29</v>
      </c>
      <c r="F17" s="115" t="s">
        <v>29</v>
      </c>
      <c r="G17" s="122">
        <v>4</v>
      </c>
      <c r="H17" s="150">
        <v>0.036</v>
      </c>
      <c r="I17" s="119">
        <v>30</v>
      </c>
      <c r="J17" s="115">
        <v>3.5</v>
      </c>
      <c r="K17" s="112">
        <v>0.95</v>
      </c>
    </row>
    <row r="18" spans="2:11" ht="21" customHeight="1">
      <c r="B18" s="247"/>
      <c r="C18" s="109" t="s">
        <v>22</v>
      </c>
      <c r="D18" s="115">
        <v>2.3</v>
      </c>
      <c r="E18" s="115" t="s">
        <v>29</v>
      </c>
      <c r="F18" s="116">
        <v>0.42</v>
      </c>
      <c r="G18" s="122">
        <v>6.1</v>
      </c>
      <c r="H18" s="121" t="s">
        <v>29</v>
      </c>
      <c r="I18" s="115" t="s">
        <v>29</v>
      </c>
      <c r="J18" s="115">
        <v>5.7</v>
      </c>
      <c r="K18" s="112">
        <v>0.97</v>
      </c>
    </row>
    <row r="19" spans="2:11" ht="21" customHeight="1">
      <c r="B19" s="247"/>
      <c r="C19" s="109" t="s">
        <v>23</v>
      </c>
      <c r="D19" s="115">
        <v>2.1</v>
      </c>
      <c r="E19" s="110" t="s">
        <v>29</v>
      </c>
      <c r="F19" s="116">
        <v>0.59</v>
      </c>
      <c r="G19" s="122">
        <v>3.2</v>
      </c>
      <c r="H19" s="121" t="s">
        <v>29</v>
      </c>
      <c r="I19" s="115" t="s">
        <v>29</v>
      </c>
      <c r="J19" s="115">
        <v>5.3</v>
      </c>
      <c r="K19" s="112">
        <v>0.95</v>
      </c>
    </row>
    <row r="20" spans="2:11" ht="21" customHeight="1">
      <c r="B20" s="247" t="s">
        <v>2</v>
      </c>
      <c r="C20" s="109" t="s">
        <v>8</v>
      </c>
      <c r="D20" s="110">
        <v>2.5</v>
      </c>
      <c r="E20" s="111">
        <v>0.037</v>
      </c>
      <c r="F20" s="116">
        <v>0.28</v>
      </c>
      <c r="G20" s="113">
        <v>2.8</v>
      </c>
      <c r="H20" s="146">
        <v>0.0074</v>
      </c>
      <c r="I20" s="115">
        <v>4.2</v>
      </c>
      <c r="J20" s="119">
        <v>10</v>
      </c>
      <c r="K20" s="110">
        <v>1.8</v>
      </c>
    </row>
    <row r="21" spans="2:11" ht="21" customHeight="1">
      <c r="B21" s="247"/>
      <c r="C21" s="109" t="s">
        <v>26</v>
      </c>
      <c r="D21" s="110">
        <v>2.4</v>
      </c>
      <c r="E21" s="110" t="s">
        <v>29</v>
      </c>
      <c r="F21" s="116">
        <v>0.31</v>
      </c>
      <c r="G21" s="113">
        <v>2.7</v>
      </c>
      <c r="H21" s="114" t="s">
        <v>29</v>
      </c>
      <c r="I21" s="110" t="s">
        <v>29</v>
      </c>
      <c r="J21" s="115">
        <v>9.2</v>
      </c>
      <c r="K21" s="110" t="s">
        <v>29</v>
      </c>
    </row>
    <row r="22" spans="2:11" ht="21" customHeight="1">
      <c r="B22" s="248" t="s">
        <v>3</v>
      </c>
      <c r="C22" s="123" t="s">
        <v>9</v>
      </c>
      <c r="D22" s="110">
        <v>2.3</v>
      </c>
      <c r="E22" s="111">
        <v>0.088</v>
      </c>
      <c r="F22" s="116">
        <v>0.23</v>
      </c>
      <c r="G22" s="113">
        <v>2.9</v>
      </c>
      <c r="H22" s="147">
        <v>0.012</v>
      </c>
      <c r="I22" s="110">
        <v>2.5</v>
      </c>
      <c r="J22" s="115">
        <v>5.1</v>
      </c>
      <c r="K22" s="110">
        <v>1.3</v>
      </c>
    </row>
    <row r="23" spans="2:11" ht="21" customHeight="1">
      <c r="B23" s="248"/>
      <c r="C23" s="123" t="s">
        <v>10</v>
      </c>
      <c r="D23" s="124">
        <v>2.3</v>
      </c>
      <c r="E23" s="110" t="s">
        <v>29</v>
      </c>
      <c r="F23" s="116">
        <v>0.22</v>
      </c>
      <c r="G23" s="113">
        <v>2.9</v>
      </c>
      <c r="H23" s="114" t="s">
        <v>29</v>
      </c>
      <c r="I23" s="110" t="s">
        <v>29</v>
      </c>
      <c r="J23" s="115">
        <v>6.3</v>
      </c>
      <c r="K23" s="110" t="s">
        <v>29</v>
      </c>
    </row>
    <row r="24" spans="2:11" ht="21" customHeight="1">
      <c r="B24" s="248" t="s">
        <v>4</v>
      </c>
      <c r="C24" s="123" t="s">
        <v>11</v>
      </c>
      <c r="D24" s="110">
        <v>2.5</v>
      </c>
      <c r="E24" s="111">
        <v>0.078</v>
      </c>
      <c r="F24" s="116">
        <v>0.25</v>
      </c>
      <c r="G24" s="113">
        <v>3.1</v>
      </c>
      <c r="H24" s="146">
        <v>0.0087</v>
      </c>
      <c r="I24" s="110">
        <v>4.7</v>
      </c>
      <c r="J24" s="115">
        <v>9.4</v>
      </c>
      <c r="K24" s="115">
        <v>1.5</v>
      </c>
    </row>
    <row r="25" spans="2:11" ht="21" customHeight="1">
      <c r="B25" s="248"/>
      <c r="C25" s="123" t="s">
        <v>14</v>
      </c>
      <c r="D25" s="110">
        <v>2.4</v>
      </c>
      <c r="E25" s="110" t="s">
        <v>29</v>
      </c>
      <c r="F25" s="116">
        <v>0.34</v>
      </c>
      <c r="G25" s="113">
        <v>3.2</v>
      </c>
      <c r="H25" s="114" t="s">
        <v>29</v>
      </c>
      <c r="I25" s="110" t="s">
        <v>29</v>
      </c>
      <c r="J25" s="119">
        <v>10</v>
      </c>
      <c r="K25" s="110" t="s">
        <v>29</v>
      </c>
    </row>
    <row r="26" spans="2:11" ht="21" customHeight="1">
      <c r="B26" s="248" t="s">
        <v>72</v>
      </c>
      <c r="C26" s="123" t="s">
        <v>18</v>
      </c>
      <c r="D26" s="110">
        <v>2.3</v>
      </c>
      <c r="E26" s="116">
        <v>0.74</v>
      </c>
      <c r="F26" s="116">
        <v>0.24</v>
      </c>
      <c r="G26" s="113">
        <v>3</v>
      </c>
      <c r="H26" s="116">
        <v>0.16</v>
      </c>
      <c r="I26" s="115">
        <v>5.2</v>
      </c>
      <c r="J26" s="115">
        <v>8</v>
      </c>
      <c r="K26" s="110">
        <v>1.5</v>
      </c>
    </row>
    <row r="27" spans="2:11" ht="21" customHeight="1">
      <c r="B27" s="248"/>
      <c r="C27" s="123" t="s">
        <v>28</v>
      </c>
      <c r="D27" s="115">
        <v>1.8</v>
      </c>
      <c r="E27" s="115" t="s">
        <v>73</v>
      </c>
      <c r="F27" s="116">
        <v>0.26</v>
      </c>
      <c r="G27" s="115">
        <v>2.9</v>
      </c>
      <c r="H27" s="121" t="s">
        <v>73</v>
      </c>
      <c r="I27" s="115" t="s">
        <v>73</v>
      </c>
      <c r="J27" s="115" t="s">
        <v>73</v>
      </c>
      <c r="K27" s="110" t="s">
        <v>29</v>
      </c>
    </row>
    <row r="28" spans="2:11" ht="21" customHeight="1">
      <c r="B28" s="248"/>
      <c r="C28" s="123" t="s">
        <v>95</v>
      </c>
      <c r="D28" s="110" t="s">
        <v>96</v>
      </c>
      <c r="E28" s="115" t="s">
        <v>73</v>
      </c>
      <c r="F28" s="115" t="s">
        <v>96</v>
      </c>
      <c r="G28" s="115">
        <v>2.7</v>
      </c>
      <c r="H28" s="121" t="s">
        <v>73</v>
      </c>
      <c r="I28" s="115" t="s">
        <v>73</v>
      </c>
      <c r="J28" s="119">
        <v>12</v>
      </c>
      <c r="K28" s="110" t="s">
        <v>29</v>
      </c>
    </row>
    <row r="29" spans="2:11" ht="21" customHeight="1">
      <c r="B29" s="220" t="s">
        <v>1</v>
      </c>
      <c r="C29" s="125" t="s">
        <v>39</v>
      </c>
      <c r="D29" s="110">
        <v>1.8</v>
      </c>
      <c r="E29" s="111">
        <v>0.074</v>
      </c>
      <c r="F29" s="111">
        <v>0.092</v>
      </c>
      <c r="G29" s="113">
        <v>1.6</v>
      </c>
      <c r="H29" s="121" t="s">
        <v>29</v>
      </c>
      <c r="I29" s="115" t="s">
        <v>29</v>
      </c>
      <c r="J29" s="115">
        <v>5.1</v>
      </c>
      <c r="K29" s="115">
        <v>1.4</v>
      </c>
    </row>
    <row r="30" spans="2:11" ht="21" customHeight="1">
      <c r="B30" s="221"/>
      <c r="C30" s="109" t="s">
        <v>40</v>
      </c>
      <c r="D30" s="110">
        <v>1.3</v>
      </c>
      <c r="E30" s="111">
        <v>0.044</v>
      </c>
      <c r="F30" s="111">
        <v>0.059</v>
      </c>
      <c r="G30" s="113">
        <v>1.3</v>
      </c>
      <c r="H30" s="114">
        <v>0.0098</v>
      </c>
      <c r="I30" s="110">
        <v>7.2</v>
      </c>
      <c r="J30" s="110">
        <v>3.6</v>
      </c>
      <c r="K30" s="110">
        <v>1.4</v>
      </c>
    </row>
    <row r="31" spans="2:11" ht="21" customHeight="1">
      <c r="B31" s="221"/>
      <c r="C31" s="109" t="s">
        <v>41</v>
      </c>
      <c r="D31" s="110">
        <v>2.1</v>
      </c>
      <c r="E31" s="111">
        <v>0.071</v>
      </c>
      <c r="F31" s="111">
        <v>0.068</v>
      </c>
      <c r="G31" s="113">
        <v>1.9</v>
      </c>
      <c r="H31" s="121" t="s">
        <v>29</v>
      </c>
      <c r="I31" s="121" t="s">
        <v>29</v>
      </c>
      <c r="J31" s="110">
        <v>7.7</v>
      </c>
      <c r="K31" s="110">
        <v>1.7</v>
      </c>
    </row>
    <row r="32" spans="2:11" ht="21" customHeight="1">
      <c r="B32" s="221"/>
      <c r="C32" s="126" t="s">
        <v>70</v>
      </c>
      <c r="D32" s="127">
        <v>1.7</v>
      </c>
      <c r="E32" s="128">
        <v>0.065</v>
      </c>
      <c r="F32" s="128">
        <v>0.057</v>
      </c>
      <c r="G32" s="113">
        <v>1.7</v>
      </c>
      <c r="H32" s="121" t="s">
        <v>29</v>
      </c>
      <c r="I32" s="121" t="s">
        <v>29</v>
      </c>
      <c r="J32" s="115">
        <v>4.4</v>
      </c>
      <c r="K32" s="115">
        <v>1.4</v>
      </c>
    </row>
    <row r="33" spans="2:11" ht="21" customHeight="1" thickBot="1">
      <c r="B33" s="222"/>
      <c r="C33" s="126" t="s">
        <v>71</v>
      </c>
      <c r="D33" s="127">
        <v>2.3</v>
      </c>
      <c r="E33" s="128">
        <v>0.049</v>
      </c>
      <c r="F33" s="128">
        <v>0.08</v>
      </c>
      <c r="G33" s="113">
        <v>2.6</v>
      </c>
      <c r="H33" s="121" t="s">
        <v>29</v>
      </c>
      <c r="I33" s="121" t="s">
        <v>29</v>
      </c>
      <c r="J33" s="115">
        <v>4.2</v>
      </c>
      <c r="K33" s="115">
        <v>1.4</v>
      </c>
    </row>
    <row r="34" spans="2:11" ht="24" customHeight="1">
      <c r="B34" s="211" t="s">
        <v>44</v>
      </c>
      <c r="C34" s="212"/>
      <c r="D34" s="105">
        <f>AVERAGE(D6:D33)</f>
        <v>1.8592307692307688</v>
      </c>
      <c r="E34" s="129">
        <f aca="true" t="shared" si="0" ref="E34:K34">AVERAGE(E6:E33)</f>
        <v>0.12844444444444447</v>
      </c>
      <c r="F34" s="129">
        <f t="shared" si="0"/>
        <v>0.23579166666666665</v>
      </c>
      <c r="G34" s="105">
        <f t="shared" si="0"/>
        <v>2.582222222222222</v>
      </c>
      <c r="H34" s="106">
        <f t="shared" si="0"/>
        <v>0.02245625</v>
      </c>
      <c r="I34" s="105">
        <f t="shared" si="0"/>
        <v>6.022500000000001</v>
      </c>
      <c r="J34" s="105">
        <f t="shared" si="0"/>
        <v>6.148148148148147</v>
      </c>
      <c r="K34" s="105">
        <f t="shared" si="0"/>
        <v>1.3295652173913042</v>
      </c>
    </row>
    <row r="35" spans="2:11" ht="24" customHeight="1">
      <c r="B35" s="202" t="s">
        <v>45</v>
      </c>
      <c r="C35" s="203"/>
      <c r="D35" s="112">
        <f aca="true" t="shared" si="1" ref="D35:K35">MIN(D6:D33)</f>
        <v>0.74</v>
      </c>
      <c r="E35" s="111">
        <f t="shared" si="1"/>
        <v>0.037</v>
      </c>
      <c r="F35" s="130">
        <f t="shared" si="1"/>
        <v>0.057</v>
      </c>
      <c r="G35" s="131">
        <f t="shared" si="1"/>
        <v>0.92</v>
      </c>
      <c r="H35" s="114">
        <f t="shared" si="1"/>
        <v>0.0022</v>
      </c>
      <c r="I35" s="131">
        <f t="shared" si="1"/>
        <v>0.86</v>
      </c>
      <c r="J35" s="110">
        <f>MIN(J6:J33)</f>
        <v>1.3</v>
      </c>
      <c r="K35" s="112">
        <f t="shared" si="1"/>
        <v>0.95</v>
      </c>
    </row>
    <row r="36" spans="2:11" ht="24" customHeight="1" thickBot="1">
      <c r="B36" s="199" t="s">
        <v>46</v>
      </c>
      <c r="C36" s="200"/>
      <c r="D36" s="132">
        <f aca="true" t="shared" si="2" ref="D36:K36">MAX(D6:D33)</f>
        <v>2.5</v>
      </c>
      <c r="E36" s="133">
        <f t="shared" si="2"/>
        <v>0.74</v>
      </c>
      <c r="F36" s="134">
        <f t="shared" si="2"/>
        <v>0.59</v>
      </c>
      <c r="G36" s="135">
        <f t="shared" si="2"/>
        <v>6.1</v>
      </c>
      <c r="H36" s="134">
        <f t="shared" si="2"/>
        <v>0.16</v>
      </c>
      <c r="I36" s="136">
        <f t="shared" si="2"/>
        <v>30</v>
      </c>
      <c r="J36" s="137">
        <f t="shared" si="2"/>
        <v>16</v>
      </c>
      <c r="K36" s="132">
        <f t="shared" si="2"/>
        <v>1.8</v>
      </c>
    </row>
    <row r="38" spans="4:11" ht="12">
      <c r="D38" s="30"/>
      <c r="E38" s="30"/>
      <c r="F38" s="30"/>
      <c r="G38" s="30"/>
      <c r="H38" s="33"/>
      <c r="I38" s="30"/>
      <c r="J38" s="30"/>
      <c r="K38" s="30"/>
    </row>
    <row r="40" spans="2:15" s="151" customFormat="1" ht="13.5">
      <c r="B40" s="193" t="s">
        <v>116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="151" customFormat="1" ht="13.5">
      <c r="C41" s="152" t="s">
        <v>117</v>
      </c>
    </row>
  </sheetData>
  <sheetProtection/>
  <mergeCells count="14">
    <mergeCell ref="B3:C3"/>
    <mergeCell ref="B6:B13"/>
    <mergeCell ref="B14:B19"/>
    <mergeCell ref="B4:B5"/>
    <mergeCell ref="C4:C5"/>
    <mergeCell ref="B35:C35"/>
    <mergeCell ref="B40:O40"/>
    <mergeCell ref="B36:C36"/>
    <mergeCell ref="B20:B21"/>
    <mergeCell ref="B22:B23"/>
    <mergeCell ref="B24:B25"/>
    <mergeCell ref="B26:B28"/>
    <mergeCell ref="B29:B33"/>
    <mergeCell ref="B34:C34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2015-07-21T01:14:01Z</cp:lastPrinted>
  <dcterms:created xsi:type="dcterms:W3CDTF">2002-06-28T02:32:40Z</dcterms:created>
  <dcterms:modified xsi:type="dcterms:W3CDTF">2019-07-12T05:11:25Z</dcterms:modified>
  <cp:category/>
  <cp:version/>
  <cp:contentType/>
  <cp:contentStatus/>
</cp:coreProperties>
</file>